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diagrams/quickStyle1.xml" ContentType="application/vnd.openxmlformats-officedocument.drawingml.diagramStyle+xml"/>
  <Override PartName="/xl/diagrams/colors6.xml" ContentType="application/vnd.openxmlformats-officedocument.drawingml.diagramColors+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xml"/>
  <Override PartName="/xl/drawings/drawing17.xml" ContentType="application/vnd.openxmlformats-officedocument.drawing+xml"/>
  <Override PartName="/xl/drawings/drawing28.xml" ContentType="application/vnd.openxmlformats-officedocument.drawingml.chartshapes+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drawings/drawing2.xml" ContentType="application/vnd.openxmlformats-officedocument.drawing+xml"/>
  <Override PartName="/xl/diagrams/drawing2.xml" ContentType="application/vnd.ms-office.drawingml.diagramDrawing+xml"/>
  <Override PartName="/xl/drawings/drawing35.xml" ContentType="application/vnd.openxmlformats-officedocument.drawing+xml"/>
  <Override PartName="/xl/charts/chart49.xml" ContentType="application/vnd.openxmlformats-officedocument.drawingml.chart+xml"/>
  <Override PartName="/xl/worksheets/sheet3.xml" ContentType="application/vnd.openxmlformats-officedocument.spreadsheetml.worksheet+xml"/>
  <Override PartName="/xl/drawings/drawing13.xml" ContentType="application/vnd.openxmlformats-officedocument.drawing+xml"/>
  <Override PartName="/xl/charts/chart27.xml" ContentType="application/vnd.openxmlformats-officedocument.drawingml.chart+xml"/>
  <Override PartName="/xl/drawings/drawing24.xml" ContentType="application/vnd.openxmlformats-officedocument.drawing+xml"/>
  <Override PartName="/xl/charts/chart38.xml" ContentType="application/vnd.openxmlformats-officedocument.drawingml.chart+xml"/>
  <Override PartName="/xl/drawings/drawing42.xml" ContentType="application/vnd.openxmlformats-officedocument.drawing+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charts/chart16.xml" ContentType="application/vnd.openxmlformats-officedocument.drawingml.chart+xml"/>
  <Override PartName="/xl/drawings/drawing20.xml" ContentType="application/vnd.openxmlformats-officedocument.drawing+xml"/>
  <Override PartName="/xl/charts/chart34.xml" ContentType="application/vnd.openxmlformats-officedocument.drawingml.chart+xml"/>
  <Override PartName="/xl/drawings/drawing31.xml" ContentType="application/vnd.openxmlformats-officedocument.drawing+xml"/>
  <Override PartName="/xl/charts/chart45.xml" ContentType="application/vnd.openxmlformats-officedocument.drawingml.chart+xml"/>
  <Override PartName="/xl/worksheets/sheet29.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diagrams/layout4.xml" ContentType="application/vnd.openxmlformats-officedocument.drawingml.diagramLayout+xml"/>
  <Override PartName="/xl/diagrams/quickStyle6.xml" ContentType="application/vnd.openxmlformats-officedocument.drawingml.diagramStyle+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diagrams/quickStyle2.xml" ContentType="application/vnd.openxmlformats-officedocument.drawingml.diagramStyle+xml"/>
  <Override PartName="/xl/diagrams/data5.xml" ContentType="application/vnd.openxmlformats-officedocument.drawingml.diagramData+xml"/>
  <Override PartName="/xl/worksheets/sheet14.xml" ContentType="application/vnd.openxmlformats-officedocument.spreadsheetml.worksheet+xml"/>
  <Override PartName="/xl/worksheets/sheet32.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iagrams/colors3.xml" ContentType="application/vnd.openxmlformats-officedocument.drawingml.diagramColors+xml"/>
  <Override PartName="/xl/drawings/drawing29.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diagrams/data1.xml" ContentType="application/vnd.openxmlformats-officedocument.drawingml.diagramData+xml"/>
  <Override PartName="/xl/drawings/drawing18.xml" ContentType="application/vnd.openxmlformats-officedocument.drawing+xml"/>
  <Override PartName="/xl/drawings/drawing36.xml" ContentType="application/vnd.openxmlformats-officedocument.drawing+xml"/>
  <Override PartName="/xl/drawings/drawing4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iagrams/drawing3.xml" ContentType="application/vnd.ms-office.drawingml.diagramDrawing+xml"/>
  <Override PartName="/xl/drawings/drawing25.xml" ContentType="application/vnd.openxmlformats-officedocument.drawing+xml"/>
  <Override PartName="/xl/charts/chart39.xml" ContentType="application/vnd.openxmlformats-officedocument.drawingml.chart+xml"/>
  <Override PartName="/xl/drawings/drawing43.xml" ContentType="application/vnd.openxmlformats-officedocument.drawing+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drawings/drawing14.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charts/chart46.xml" ContentType="application/vnd.openxmlformats-officedocument.drawingml.chart+xml"/>
  <Override PartName="/xl/charts/chart17.xml" ContentType="application/vnd.openxmlformats-officedocument.drawingml.chart+xml"/>
  <Override PartName="/xl/drawings/drawing21.xml" ContentType="application/vnd.openxmlformats-officedocument.drawing+xml"/>
  <Override PartName="/xl/charts/chart35.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charts/chart13.xml" ContentType="application/vnd.openxmlformats-officedocument.drawingml.chart+xml"/>
  <Override PartName="/xl/drawings/drawing10.xml" ContentType="application/vnd.openxmlformats-officedocument.drawing+xml"/>
  <Override PartName="/xl/diagrams/layout5.xml" ContentType="application/vnd.openxmlformats-officedocument.drawingml.diagramLayout+xml"/>
  <Override PartName="/xl/charts/chart24.xml" ContentType="application/vnd.openxmlformats-officedocument.drawingml.chart+xml"/>
  <Override PartName="/xl/charts/chart42.xml" ContentType="application/vnd.openxmlformats-officedocument.drawingml.chart+xml"/>
  <Override PartName="/xl/worksheets/sheet26.xml" ContentType="application/vnd.openxmlformats-officedocument.spreadsheetml.worksheet+xml"/>
  <Override PartName="/xl/worksheets/sheet37.xml" ContentType="application/vnd.openxmlformats-officedocument.spreadsheetml.worksheet+xml"/>
  <Override PartName="/xl/diagrams/quickStyle3.xml" ContentType="application/vnd.openxmlformats-officedocument.drawingml.diagramStyle+xml"/>
  <Override PartName="/xl/diagrams/data6.xml" ContentType="application/vnd.openxmlformats-officedocument.drawingml.diagramData+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charts/chart6.xml" ContentType="application/vnd.openxmlformats-officedocument.drawingml.chart+xml"/>
  <Override PartName="/xl/diagrams/layout1.xml" ContentType="application/vnd.openxmlformats-officedocument.drawingml.diagramLayou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iagrams/data2.xml" ContentType="application/vnd.openxmlformats-officedocument.drawingml.diagramData+xml"/>
  <Override PartName="/xl/diagrams/colors4.xml" ContentType="application/vnd.openxmlformats-officedocument.drawingml.diagramColors+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charts/chart2.xml" ContentType="application/vnd.openxmlformats-officedocument.drawingml.chart+xml"/>
  <Override PartName="/xl/drawings/drawing4.xml" ContentType="application/vnd.openxmlformats-officedocument.drawing+xml"/>
  <Override PartName="/xl/diagrams/drawing4.xml" ContentType="application/vnd.ms-office.drawingml.diagramDrawing+xml"/>
  <Override PartName="/xl/drawings/drawing37.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charts/chart29.xml" ContentType="application/vnd.openxmlformats-officedocument.drawingml.chart+xml"/>
  <Override PartName="/xl/drawings/drawing26.xml" ContentType="application/vnd.openxmlformats-officedocument.drawing+xml"/>
  <Override PartName="/xl/drawings/drawing44.xml" ContentType="application/vnd.openxmlformats-officedocument.drawing+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charts/chart18.xml" ContentType="application/vnd.openxmlformats-officedocument.drawingml.chart+xml"/>
  <Override PartName="/xl/drawings/drawing22.xml" ContentType="application/vnd.openxmlformats-officedocument.drawing+xml"/>
  <Override PartName="/xl/charts/chart36.xml" ContentType="application/vnd.openxmlformats-officedocument.drawingml.chart+xml"/>
  <Override PartName="/xl/drawings/drawing33.xml" ContentType="application/vnd.openxmlformats-officedocument.drawing+xml"/>
  <Override PartName="/xl/charts/chart47.xml" ContentType="application/vnd.openxmlformats-officedocument.drawingml.chart+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drawings/drawing40.xml" ContentType="application/vnd.openxmlformats-officedocument.drawing+xml"/>
  <Override PartName="/xl/worksheets/sheet38.xml" ContentType="application/vnd.openxmlformats-officedocument.spreadsheetml.worksheet+xml"/>
  <Override PartName="/xl/externalLinks/externalLink10.xml" ContentType="application/vnd.openxmlformats-officedocument.spreadsheetml.externalLink+xml"/>
  <Override PartName="/xl/charts/chart14.xml" ContentType="application/vnd.openxmlformats-officedocument.drawingml.chart+xml"/>
  <Override PartName="/xl/diagrams/layout6.xml" ContentType="application/vnd.openxmlformats-officedocument.drawingml.diagramLayout+xml"/>
  <Override PartName="/xl/charts/chart32.xml" ContentType="application/vnd.openxmlformats-officedocument.drawingml.chart+xml"/>
  <Override PartName="/xl/charts/chart43.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diagrams/layout2.xml" ContentType="application/vnd.openxmlformats-officedocument.drawingml.diagramLayout+xml"/>
  <Override PartName="/xl/diagrams/quickStyle4.xml" ContentType="application/vnd.openxmlformats-officedocument.drawingml.diagramStyle+xml"/>
  <Override PartName="/xl/charts/chart21.xml" ContentType="application/vnd.openxmlformats-officedocument.drawingml.chart+xml"/>
  <Override PartName="/xl/charts/chart50.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charts/chart7.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diagrams/data3.xml" ContentType="application/vnd.openxmlformats-officedocument.drawingml.diagramData+xml"/>
  <Override PartName="/xl/diagrams/colors5.xml" ContentType="application/vnd.openxmlformats-officedocument.drawingml.diagramColors+xml"/>
  <Override PartName="/xl/drawings/drawing38.xml" ContentType="application/vnd.openxmlformats-officedocument.drawing+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iagrams/colors1.xml" ContentType="application/vnd.openxmlformats-officedocument.drawingml.diagramColors+xml"/>
  <Override PartName="/xl/diagrams/drawing5.xml" ContentType="application/vnd.ms-office.drawingml.diagramDrawing+xml"/>
  <Default Extension="jpeg" ContentType="image/jpeg"/>
  <Override PartName="/xl/drawings/drawing27.xml" ContentType="application/vnd.openxmlformats-officedocument.drawing+xml"/>
  <Override PartName="/xl/drawings/drawing45.xml" ContentType="application/vnd.openxmlformats-officedocument.drawing+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diagrams/drawing1.xml" ContentType="application/vnd.ms-office.drawingml.diagramDrawing+xml"/>
  <Override PartName="/xl/drawings/drawing16.xml" ContentType="application/vnd.openxmlformats-officedocument.drawing+xml"/>
  <Override PartName="/xl/drawings/drawing34.xml" ContentType="application/vnd.openxmlformats-officedocument.drawing+xml"/>
  <Override PartName="/xl/charts/chart48.xml" ContentType="application/vnd.openxmlformats-officedocument.drawingml.chart+xml"/>
  <Override PartName="/xl/worksheets/sheet2.xml" ContentType="application/vnd.openxmlformats-officedocument.spreadsheetml.worksheet+xml"/>
  <Override PartName="/xl/drawings/drawing1.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37.xml" ContentType="application/vnd.openxmlformats-officedocument.drawingml.chart+xml"/>
  <Override PartName="/xl/drawings/drawing41.xml" ContentType="application/vnd.openxmlformats-officedocument.drawing+xml"/>
  <Override PartName="/xl/externalLinks/externalLink11.xml" ContentType="application/vnd.openxmlformats-officedocument.spreadsheetml.externalLink+xml"/>
  <Override PartName="/xl/drawings/drawing12.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harts/chart44.xml" ContentType="application/vnd.openxmlformats-officedocument.drawingml.chart+xml"/>
  <Override PartName="/xl/worksheets/sheet28.xml" ContentType="application/vnd.openxmlformats-officedocument.spreadsheetml.worksheet+xml"/>
  <Override PartName="/xl/worksheets/sheet39.xml" ContentType="application/vnd.openxmlformats-officedocument.spreadsheetml.worksheet+xml"/>
  <Override PartName="/xl/charts/chart15.xml" ContentType="application/vnd.openxmlformats-officedocument.drawingml.chart+xml"/>
  <Override PartName="/xl/diagrams/quickStyle5.xml" ContentType="application/vnd.openxmlformats-officedocument.drawingml.diagramStyle+xml"/>
  <Override PartName="/xl/charts/chart33.xml" ContentType="application/vnd.openxmlformats-officedocument.drawingml.chart+xml"/>
  <Override PartName="/xl/charts/chart51.xml" ContentType="application/vnd.openxmlformats-officedocument.drawingml.chart+xml"/>
  <Override PartName="/xl/worksheets/sheet17.xml" ContentType="application/vnd.openxmlformats-officedocument.spreadsheetml.worksheet+xml"/>
  <Override PartName="/xl/worksheets/sheet46.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diagrams/layout3.xml" ContentType="application/vnd.openxmlformats-officedocument.drawingml.diagramLayout+xml"/>
  <Override PartName="/xl/charts/chart22.xml" ContentType="application/vnd.openxmlformats-officedocument.drawingml.chart+xml"/>
  <Override PartName="/xl/charts/chart40.xml" ContentType="application/vnd.openxmlformats-officedocument.drawingml.chart+xml"/>
  <Override PartName="/xl/diagrams/data4.xml" ContentType="application/vnd.openxmlformats-officedocument.drawingml.diagramData+xml"/>
  <Override PartName="/xl/worksheets/sheet42.xml" ContentType="application/vnd.openxmlformats-officedocument.spreadsheetml.worksheet+xml"/>
  <Override PartName="/xl/externalLinks/externalLink9.xml" ContentType="application/vnd.openxmlformats-officedocument.spreadsheetml.externalLink+xml"/>
  <Override PartName="/xl/drawings/drawing6.xml" ContentType="application/vnd.openxmlformats-officedocument.drawing+xml"/>
  <Override PartName="/xl/diagrams/drawing6.xml" ContentType="application/vnd.ms-office.drawingml.diagram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iagrams/colors2.xml" ContentType="application/vnd.openxmlformats-officedocument.drawingml.diagramColors+xml"/>
  <Override PartName="/xl/drawings/drawing46.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4505" yWindow="-15" windowWidth="14340" windowHeight="12165" activeTab="2"/>
  </bookViews>
  <sheets>
    <sheet name="Accords" sheetId="1" r:id="rId1"/>
    <sheet name="Etat 3112" sheetId="2" r:id="rId2"/>
    <sheet name="Info" sheetId="3" r:id="rId3"/>
    <sheet name="Synthèse 2021" sheetId="4" r:id="rId4"/>
    <sheet name="Historique sur 10 ans" sheetId="5" r:id="rId5"/>
    <sheet name="Remb par pays" sheetId="6" r:id="rId6"/>
    <sheet name="Remb Histo" sheetId="7" r:id="rId7"/>
    <sheet name="IJ EEE" sheetId="8" r:id="rId8"/>
    <sheet name="IJ Bil" sheetId="9" r:id="rId9"/>
    <sheet name="PF synthèse" sheetId="10" r:id="rId10"/>
    <sheet name="PF EEE-Suisse" sheetId="11" r:id="rId11"/>
    <sheet name="PF Bilatéraux" sheetId="12" r:id="rId12"/>
    <sheet name="Partie 3 Récap" sheetId="13" r:id="rId13"/>
    <sheet name="Carte 2021" sheetId="14" r:id="rId14"/>
    <sheet name="Partie 3 Infographie" sheetId="15" r:id="rId15"/>
    <sheet name="PensionsRentes 2021" sheetId="16" r:id="rId16"/>
    <sheet name="PensionsRentes Histo" sheetId="17" r:id="rId17"/>
    <sheet name="RC 2021" sheetId="18" r:id="rId18"/>
    <sheet name="RC Histo" sheetId="19" r:id="rId19"/>
    <sheet name="Rentes 2021" sheetId="20" r:id="rId20"/>
    <sheet name="Rentes Histo" sheetId="21" r:id="rId21"/>
    <sheet name="Inavidité 2021" sheetId="22" r:id="rId22"/>
    <sheet name="Inval Histo" sheetId="23" r:id="rId23"/>
    <sheet name="DC 2021" sheetId="24" r:id="rId24"/>
    <sheet name="Pensions Entrantes" sheetId="25" r:id="rId25"/>
    <sheet name="Chomage" sheetId="26" r:id="rId26"/>
    <sheet name="Formul Détach" sheetId="27" r:id="rId27"/>
    <sheet name="Détach 2021" sheetId="28" r:id="rId28"/>
    <sheet name="Carte Détach 2021" sheetId="29" r:id="rId29"/>
    <sheet name="Détach EEE sortant" sheetId="30" r:id="rId30"/>
    <sheet name="Détach EEE Histo" sheetId="31" r:id="rId31"/>
    <sheet name="Détach Bil " sheetId="32" r:id="rId32"/>
    <sheet name="Détach Bil Histo" sheetId="33" r:id="rId33"/>
    <sheet name="Détach Sans Conv" sheetId="34" r:id="rId34"/>
    <sheet name="Détach Sans Conv Histo" sheetId="35" r:id="rId35"/>
    <sheet name="Carte Détach IntraEEE " sheetId="36" r:id="rId36"/>
    <sheet name="Soldes Détach" sheetId="37" r:id="rId37"/>
    <sheet name="Détach Répart secteur" sheetId="38" r:id="rId38"/>
    <sheet name="Détach Répart par pays d'envoi" sheetId="39" r:id="rId39"/>
    <sheet name="Détach Répart par pays accueil" sheetId="40" r:id="rId40"/>
    <sheet name="Détach Place de la France" sheetId="41" r:id="rId41"/>
    <sheet name="Détach Histo" sheetId="42" r:id="rId42"/>
    <sheet name="Pluriactivité" sheetId="43" r:id="rId43"/>
    <sheet name="Pluriactivité Histo" sheetId="44" r:id="rId44"/>
    <sheet name="Flux Migs Carte 2021" sheetId="45" r:id="rId45"/>
    <sheet name="Flux Migs 2021" sheetId="46" r:id="rId46"/>
    <sheet name="Flux Migs Histo" sheetId="47" r:id="rId47"/>
    <sheet name="Expats 2021" sheetId="50" r:id="rId48"/>
    <sheet name="Expats Histo" sheetId="51"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_xlnm._FilterDatabase" localSheetId="23" hidden="1">'DC 2021'!$B$10:$F$35</definedName>
    <definedName name="_xlnm._FilterDatabase" localSheetId="31" hidden="1">'Détach Bil '!$B$11:$H$36</definedName>
    <definedName name="_xlnm._FilterDatabase" localSheetId="29" hidden="1">'Détach EEE sortant'!$B$13:$J$32</definedName>
    <definedName name="_xlnm._FilterDatabase" localSheetId="47" hidden="1">'Expats 2021'!$B$2:$K$33</definedName>
    <definedName name="_xlnm._FilterDatabase" localSheetId="21" hidden="1">'Inavidité 2021'!#REF!</definedName>
    <definedName name="_xlnm._FilterDatabase" localSheetId="15" hidden="1">'PensionsRentes 2021'!$O$11:$S$68</definedName>
    <definedName name="_xlnm._FilterDatabase" localSheetId="17" hidden="1">'RC 2021'!$O$13:$P$70</definedName>
    <definedName name="_xlnm._FilterDatabase" localSheetId="19" hidden="1">'Rentes 2021'!#REF!</definedName>
    <definedName name="_xlnm._FilterDatabase" localSheetId="3" hidden="1">'Synthèse 2021'!#REF!</definedName>
    <definedName name="_xlnm.Print_Titles" localSheetId="1">'Etat 3112'!$1:$5</definedName>
    <definedName name="ListePays" localSheetId="35">OFFSET([1]Paramètres!$A$1,,,COUNTA([1]Paramètres!$A$1:$A$65536)+2,1)</definedName>
    <definedName name="ListePays" localSheetId="23">OFFSET([2]Paramètres!$A$1,,,COUNTA([2]Paramètres!$A$1:$A$65536)+2,1)</definedName>
    <definedName name="ListePays" localSheetId="31">OFFSET([3]Paramètres!$A$1,,,COUNTA([3]Paramètres!$A$1:$A$65536)+2,1)</definedName>
    <definedName name="ListePays" localSheetId="32">OFFSET([3]Paramètres!$A$1,,,COUNTA([3]Paramètres!$A$1:$A$65536)+2,1)</definedName>
    <definedName name="ListePays" localSheetId="30">OFFSET([4]Paramètres!$A$1,,,COUNTA([4]Paramètres!$A$1:$A$65536)+2,1)</definedName>
    <definedName name="ListePays" localSheetId="29">OFFSET([4]Paramètres!$A$1,,,COUNTA([4]Paramètres!$A$1:$A$65536)+2,1)</definedName>
    <definedName name="ListePays" localSheetId="41">OFFSET([1]Paramètres!$A$1,,,COUNTA([1]Paramètres!$A$1:$A$65536)+2,1)</definedName>
    <definedName name="ListePays" localSheetId="40">OFFSET([1]Paramètres!$A$1,,,COUNTA([1]Paramètres!$A$1:$A$65536)+2,1)</definedName>
    <definedName name="ListePays" localSheetId="39">OFFSET([1]Paramètres!$A$1,,,COUNTA([1]Paramètres!$A$1:$A$65536)+2,1)</definedName>
    <definedName name="ListePays" localSheetId="38">OFFSET([1]Paramètres!$A$1,,,COUNTA([1]Paramètres!$A$1:$A$65536)+2,1)</definedName>
    <definedName name="ListePays" localSheetId="37">OFFSET([1]Paramètres!$A$1,,,COUNTA([1]Paramètres!$A$1:$A$65536)+2,1)</definedName>
    <definedName name="ListePays" localSheetId="33">OFFSET([5]Paramètres!$A$1,,,COUNTA([5]Paramètres!$A$1:$A$65536)+2,1)</definedName>
    <definedName name="ListePays" localSheetId="34">OFFSET([5]Paramètres!$A$1,,,COUNTA([5]Paramètres!$A$1:$A$65536)+2,1)</definedName>
    <definedName name="ListePays" localSheetId="8">OFFSET([6]Paramètres!$A$1,,,COUNTA([6]Paramètres!$A$1:$A$65536)+2,1)</definedName>
    <definedName name="ListePays" localSheetId="7">OFFSET([7]Paramètres!$A$1,,,COUNTA([7]Paramètres!$A$1:$A$65536)+2,1)</definedName>
    <definedName name="ListePays" localSheetId="21">OFFSET([8]Paramètres!$A$1,,,COUNTA([8]Paramètres!$A$1:$A$65536)+2,1)</definedName>
    <definedName name="ListePays" localSheetId="22">OFFSET([8]Paramètres!$A$1,,,COUNTA([8]Paramètres!$A$1:$A$65536)+2,1)</definedName>
    <definedName name="ListePays" localSheetId="14">OFFSET([9]Paramètres!$A$1,,,COUNTA([9]Paramètres!$A$1:$A$65536)+2,1)</definedName>
    <definedName name="ListePays" localSheetId="24">'[10]Sources détail bis'!$A$1:$A$32</definedName>
    <definedName name="ListePays" localSheetId="15">OFFSET([9]Paramètres!$A$1,,,COUNTA([9]Paramètres!$A$1:$A$65536)+2,1)</definedName>
    <definedName name="ListePays" localSheetId="16">OFFSET([9]Paramètres!$A$1,,,COUNTA([9]Paramètres!$A$1:$A$65536)+2,1)</definedName>
    <definedName name="ListePays" localSheetId="11">OFFSET([11]Paramètres!$A$1,,,COUNTA([11]Paramètres!$A:$A)+1,4)</definedName>
    <definedName name="ListePays" localSheetId="10">OFFSET([12]Paramètres!$A$1,,,COUNTA([12]Paramètres!$A:$A)+1,4)</definedName>
    <definedName name="ListePays" localSheetId="42">OFFSET([1]Paramètres!$A$1,,,COUNTA([1]Paramètres!$A$1:$A$65536)+2,1)</definedName>
    <definedName name="ListePays" localSheetId="43">OFFSET([1]Paramètres!$A$1,,,COUNTA([1]Paramètres!$A$1:$A$65536)+2,1)</definedName>
    <definedName name="ListePays" localSheetId="17">OFFSET([13]Paramètres!$A$1,,,COUNTA([13]Paramètres!$A$1:$A$65536)+2,1)</definedName>
    <definedName name="ListePays" localSheetId="18">OFFSET([13]Paramètres!$A$1,,,COUNTA([13]Paramètres!$A$1:$A$65536)+2,1)</definedName>
    <definedName name="ListePays" localSheetId="6">OFFSET([14]Paramètres!$A$1,,,COUNTA([14]Paramètres!$A$1:$A$65536)+2,1)</definedName>
    <definedName name="ListePays" localSheetId="5">OFFSET([14]Paramètres!$A$1,,,COUNTA([14]Paramètres!$A$1:$A$65536)+2,1)</definedName>
    <definedName name="ListePays" localSheetId="19">OFFSET([15]Paramètres!$A$1,,,COUNTA([15]Paramètres!$A$1:$A$65536)+2,1)</definedName>
    <definedName name="ListePays" localSheetId="20">OFFSET([15]Paramètres!$A$1,,,COUNTA([15]Paramètres!$A$1:$A$65536)+2,1)</definedName>
    <definedName name="ListePays" localSheetId="36">OFFSET([1]Paramètres!$A$1,,,COUNTA([1]Paramètres!$A$1:$A$65536)+2,1)</definedName>
    <definedName name="ListePays">OFFSET([16]Paramètres!$A$1,,,COUNTA([16]Paramètres!$A$1:$A$65536)+2,1)</definedName>
    <definedName name="ListeService">#REF!</definedName>
    <definedName name="Pays1" localSheetId="35">OFFSET(#REF!,MATCH(#REF!,#REF!,0),,1,7)</definedName>
    <definedName name="Pays1" localSheetId="23">OFFSET(#REF!,MATCH(#REF!,#REF!,0),,1,7)</definedName>
    <definedName name="Pays1" localSheetId="31">OFFSET(#REF!,MATCH(#REF!,#REF!,0),,1,7)</definedName>
    <definedName name="Pays1" localSheetId="32">OFFSET(#REF!,MATCH(#REF!,#REF!,0),,1,7)</definedName>
    <definedName name="Pays1" localSheetId="30">OFFSET(#REF!,MATCH(#REF!,#REF!,0),,1,7)</definedName>
    <definedName name="Pays1" localSheetId="29">OFFSET(#REF!,MATCH(#REF!,#REF!,0),,1,7)</definedName>
    <definedName name="Pays1" localSheetId="41">OFFSET(#REF!,MATCH(#REF!,#REF!,0),,1,7)</definedName>
    <definedName name="Pays1" localSheetId="40">OFFSET(#REF!,MATCH(#REF!,#REF!,0),,1,7)</definedName>
    <definedName name="Pays1" localSheetId="39">OFFSET(#REF!,MATCH(#REF!,#REF!,0),,1,7)</definedName>
    <definedName name="Pays1" localSheetId="38">OFFSET(#REF!,MATCH(#REF!,#REF!,0),,1,7)</definedName>
    <definedName name="Pays1" localSheetId="37">OFFSET(#REF!,MATCH(#REF!,#REF!,0),,1,7)</definedName>
    <definedName name="Pays1" localSheetId="33">OFFSET(#REF!,MATCH(#REF!,#REF!,0),,1,7)</definedName>
    <definedName name="Pays1" localSheetId="34">OFFSET(#REF!,MATCH(#REF!,#REF!,0),,1,7)</definedName>
    <definedName name="Pays1" localSheetId="8">OFFSET(#REF!,MATCH(#REF!,#REF!,0),,1,7)</definedName>
    <definedName name="Pays1" localSheetId="7">OFFSET(#REF!,MATCH(#REF!,#REF!,0),,1,7)</definedName>
    <definedName name="Pays1" localSheetId="21">OFFSET(#REF!,MATCH(#REF!,#REF!,0),,1,7)</definedName>
    <definedName name="Pays1" localSheetId="22">OFFSET(#REF!,MATCH(#REF!,#REF!,0),,1,7)</definedName>
    <definedName name="Pays1" localSheetId="14">OFFSET(#REF!,MATCH(#REF!,#REF!,0),,1,7)</definedName>
    <definedName name="Pays1" localSheetId="15">OFFSET(#REF!,MATCH(#REF!,#REF!,0),,1,7)</definedName>
    <definedName name="Pays1" localSheetId="16">OFFSET(#REF!,MATCH(#REF!,#REF!,0),,1,7)</definedName>
    <definedName name="Pays1" localSheetId="11">OFFSET('PF Bilatéraux'!$E$5,MATCH('PF Bilatéraux'!#REF!,'PF Bilatéraux'!$E$7:$E$19,0),,1,7)</definedName>
    <definedName name="Pays1" localSheetId="10">OFFSET('PF EEE-Suisse'!$C$5,MATCH('PF EEE-Suisse'!#REF!,'PF EEE-Suisse'!$C$7:$C$24,0),,1,7)</definedName>
    <definedName name="Pays1" localSheetId="42">OFFSET(#REF!,MATCH(#REF!,#REF!,0),,1,7)</definedName>
    <definedName name="Pays1" localSheetId="43">OFFSET(#REF!,MATCH(#REF!,#REF!,0),,1,7)</definedName>
    <definedName name="Pays1" localSheetId="17">OFFSET(#REF!,MATCH(#REF!,#REF!,0),,1,7)</definedName>
    <definedName name="Pays1" localSheetId="18">OFFSET(#REF!,MATCH(#REF!,#REF!,0),,1,7)</definedName>
    <definedName name="Pays1" localSheetId="6">OFFSET(#REF!,MATCH(#REF!,#REF!,0),,1,7)</definedName>
    <definedName name="Pays1" localSheetId="5">OFFSET(#REF!,MATCH(#REF!,#REF!,0),,1,7)</definedName>
    <definedName name="Pays1" localSheetId="19">OFFSET(#REF!,MATCH(#REF!,#REF!,0),,1,7)</definedName>
    <definedName name="Pays1" localSheetId="20">OFFSET(#REF!,MATCH(#REF!,#REF!,0),,1,7)</definedName>
    <definedName name="Pays1" localSheetId="36">OFFSET(#REF!,MATCH(#REF!,#REF!,0),,1,7)</definedName>
    <definedName name="Pays1">OFFSET(#REF!,MATCH(#REF!,#REF!,0),,1,7)</definedName>
    <definedName name="Pays2" localSheetId="35">OFFSET(#REF!,MATCH(#REF!,#REF!,0),,1,7)</definedName>
    <definedName name="Pays2" localSheetId="23">OFFSET(#REF!,MATCH(#REF!,#REF!,0),,1,7)</definedName>
    <definedName name="Pays2" localSheetId="31">OFFSET(#REF!,MATCH(#REF!,#REF!,0),,1,7)</definedName>
    <definedName name="Pays2" localSheetId="32">OFFSET(#REF!,MATCH(#REF!,#REF!,0),,1,7)</definedName>
    <definedName name="Pays2" localSheetId="30">OFFSET(#REF!,MATCH(#REF!,#REF!,0),,1,7)</definedName>
    <definedName name="Pays2" localSheetId="29">OFFSET(#REF!,MATCH(#REF!,#REF!,0),,1,7)</definedName>
    <definedName name="Pays2" localSheetId="41">OFFSET(#REF!,MATCH(#REF!,#REF!,0),,1,7)</definedName>
    <definedName name="Pays2" localSheetId="40">OFFSET(#REF!,MATCH(#REF!,#REF!,0),,1,7)</definedName>
    <definedName name="Pays2" localSheetId="39">OFFSET(#REF!,MATCH(#REF!,#REF!,0),,1,7)</definedName>
    <definedName name="Pays2" localSheetId="38">OFFSET(#REF!,MATCH(#REF!,#REF!,0),,1,7)</definedName>
    <definedName name="Pays2" localSheetId="37">OFFSET(#REF!,MATCH(#REF!,#REF!,0),,1,7)</definedName>
    <definedName name="Pays2" localSheetId="33">OFFSET(#REF!,MATCH(#REF!,#REF!,0),,1,7)</definedName>
    <definedName name="Pays2" localSheetId="34">OFFSET(#REF!,MATCH(#REF!,#REF!,0),,1,7)</definedName>
    <definedName name="Pays2" localSheetId="8">OFFSET(#REF!,MATCH(#REF!,#REF!,0),,1,7)</definedName>
    <definedName name="Pays2" localSheetId="7">OFFSET(#REF!,MATCH(#REF!,#REF!,0),,1,7)</definedName>
    <definedName name="Pays2" localSheetId="21">OFFSET(#REF!,MATCH(#REF!,#REF!,0),,1,7)</definedName>
    <definedName name="Pays2" localSheetId="22">OFFSET(#REF!,MATCH(#REF!,#REF!,0),,1,7)</definedName>
    <definedName name="Pays2" localSheetId="14">OFFSET(#REF!,MATCH(#REF!,#REF!,0),,1,7)</definedName>
    <definedName name="Pays2" localSheetId="15">OFFSET(#REF!,MATCH(#REF!,#REF!,0),,1,7)</definedName>
    <definedName name="Pays2" localSheetId="16">OFFSET(#REF!,MATCH(#REF!,#REF!,0),,1,7)</definedName>
    <definedName name="Pays2" localSheetId="11">OFFSET('PF Bilatéraux'!$E$5,MATCH('PF Bilatéraux'!#REF!,'PF Bilatéraux'!$E$7:$E$19,0),,1,7)</definedName>
    <definedName name="Pays2" localSheetId="10">OFFSET('PF EEE-Suisse'!$C$5,MATCH('PF EEE-Suisse'!#REF!,'PF EEE-Suisse'!$C$7:$C$24,0),,1,7)</definedName>
    <definedName name="Pays2" localSheetId="42">OFFSET(#REF!,MATCH(#REF!,#REF!,0),,1,7)</definedName>
    <definedName name="Pays2" localSheetId="43">OFFSET(#REF!,MATCH(#REF!,#REF!,0),,1,7)</definedName>
    <definedName name="Pays2" localSheetId="17">OFFSET(#REF!,MATCH(#REF!,#REF!,0),,1,7)</definedName>
    <definedName name="Pays2" localSheetId="18">OFFSET(#REF!,MATCH(#REF!,#REF!,0),,1,7)</definedName>
    <definedName name="Pays2" localSheetId="6">OFFSET(#REF!,MATCH(#REF!,#REF!,0),,1,7)</definedName>
    <definedName name="Pays2" localSheetId="5">OFFSET(#REF!,MATCH(#REF!,#REF!,0),,1,7)</definedName>
    <definedName name="Pays2" localSheetId="19">OFFSET(#REF!,MATCH(#REF!,#REF!,0),,1,7)</definedName>
    <definedName name="Pays2" localSheetId="20">OFFSET(#REF!,MATCH(#REF!,#REF!,0),,1,7)</definedName>
    <definedName name="Pays2" localSheetId="36">OFFSET(#REF!,MATCH(#REF!,#REF!,0),,1,7)</definedName>
    <definedName name="Pays2">OFFSET(#REF!,MATCH(#REF!,#REF!,0),,1,7)</definedName>
    <definedName name="Pays3" localSheetId="35">OFFSET(#REF!,MATCH(#REF!,#REF!,0),,1,7)</definedName>
    <definedName name="Pays3" localSheetId="23">OFFSET(#REF!,MATCH(#REF!,#REF!,0),,1,7)</definedName>
    <definedName name="Pays3" localSheetId="31">OFFSET(#REF!,MATCH(#REF!,#REF!,0),,1,7)</definedName>
    <definedName name="Pays3" localSheetId="32">OFFSET(#REF!,MATCH(#REF!,#REF!,0),,1,7)</definedName>
    <definedName name="Pays3" localSheetId="30">OFFSET(#REF!,MATCH(#REF!,#REF!,0),,1,7)</definedName>
    <definedName name="Pays3" localSheetId="29">OFFSET(#REF!,MATCH(#REF!,#REF!,0),,1,7)</definedName>
    <definedName name="Pays3" localSheetId="41">OFFSET(#REF!,MATCH(#REF!,#REF!,0),,1,7)</definedName>
    <definedName name="Pays3" localSheetId="40">OFFSET(#REF!,MATCH(#REF!,#REF!,0),,1,7)</definedName>
    <definedName name="Pays3" localSheetId="39">OFFSET(#REF!,MATCH(#REF!,#REF!,0),,1,7)</definedName>
    <definedName name="Pays3" localSheetId="38">OFFSET(#REF!,MATCH(#REF!,#REF!,0),,1,7)</definedName>
    <definedName name="Pays3" localSheetId="37">OFFSET(#REF!,MATCH(#REF!,#REF!,0),,1,7)</definedName>
    <definedName name="Pays3" localSheetId="33">OFFSET(#REF!,MATCH(#REF!,#REF!,0),,1,7)</definedName>
    <definedName name="Pays3" localSheetId="34">OFFSET(#REF!,MATCH(#REF!,#REF!,0),,1,7)</definedName>
    <definedName name="Pays3" localSheetId="8">OFFSET(#REF!,MATCH(#REF!,#REF!,0),,1,7)</definedName>
    <definedName name="Pays3" localSheetId="7">OFFSET(#REF!,MATCH(#REF!,#REF!,0),,1,7)</definedName>
    <definedName name="Pays3" localSheetId="21">OFFSET(#REF!,MATCH(#REF!,#REF!,0),,1,7)</definedName>
    <definedName name="Pays3" localSheetId="22">OFFSET(#REF!,MATCH(#REF!,#REF!,0),,1,7)</definedName>
    <definedName name="Pays3" localSheetId="14">OFFSET(#REF!,MATCH(#REF!,#REF!,0),,1,7)</definedName>
    <definedName name="Pays3" localSheetId="15">OFFSET(#REF!,MATCH(#REF!,#REF!,0),,1,7)</definedName>
    <definedName name="Pays3" localSheetId="16">OFFSET(#REF!,MATCH(#REF!,#REF!,0),,1,7)</definedName>
    <definedName name="Pays3" localSheetId="11">OFFSET('PF Bilatéraux'!$E$5,MATCH('PF Bilatéraux'!#REF!,'PF Bilatéraux'!$E$7:$E$19,0),,1,7)</definedName>
    <definedName name="Pays3" localSheetId="10">OFFSET('PF EEE-Suisse'!$C$5,MATCH('PF EEE-Suisse'!#REF!,'PF EEE-Suisse'!$C$7:$C$24,0),,1,7)</definedName>
    <definedName name="Pays3" localSheetId="42">OFFSET(#REF!,MATCH(#REF!,#REF!,0),,1,7)</definedName>
    <definedName name="Pays3" localSheetId="43">OFFSET(#REF!,MATCH(#REF!,#REF!,0),,1,7)</definedName>
    <definedName name="Pays3" localSheetId="17">OFFSET(#REF!,MATCH(#REF!,#REF!,0),,1,7)</definedName>
    <definedName name="Pays3" localSheetId="18">OFFSET(#REF!,MATCH(#REF!,#REF!,0),,1,7)</definedName>
    <definedName name="Pays3" localSheetId="6">OFFSET(#REF!,MATCH(#REF!,#REF!,0),,1,7)</definedName>
    <definedName name="Pays3" localSheetId="5">OFFSET(#REF!,MATCH(#REF!,#REF!,0),,1,7)</definedName>
    <definedName name="Pays3" localSheetId="19">OFFSET(#REF!,MATCH(#REF!,#REF!,0),,1,7)</definedName>
    <definedName name="Pays3" localSheetId="20">OFFSET(#REF!,MATCH(#REF!,#REF!,0),,1,7)</definedName>
    <definedName name="Pays3" localSheetId="36">OFFSET(#REF!,MATCH(#REF!,#REF!,0),,1,7)</definedName>
    <definedName name="Pays3">OFFSET(#REF!,MATCH(#REF!,#REF!,0),,1,7)</definedName>
    <definedName name="Pays4" localSheetId="35">OFFSET(#REF!,MATCH(#REF!,#REF!,0),,1,7)</definedName>
    <definedName name="Pays4" localSheetId="23">OFFSET(#REF!,MATCH(#REF!,#REF!,0),,1,7)</definedName>
    <definedName name="Pays4" localSheetId="31">OFFSET(#REF!,MATCH(#REF!,#REF!,0),,1,7)</definedName>
    <definedName name="Pays4" localSheetId="32">OFFSET(#REF!,MATCH(#REF!,#REF!,0),,1,7)</definedName>
    <definedName name="Pays4" localSheetId="30">OFFSET(#REF!,MATCH(#REF!,#REF!,0),,1,7)</definedName>
    <definedName name="Pays4" localSheetId="29">OFFSET(#REF!,MATCH(#REF!,#REF!,0),,1,7)</definedName>
    <definedName name="Pays4" localSheetId="41">OFFSET(#REF!,MATCH(#REF!,#REF!,0),,1,7)</definedName>
    <definedName name="Pays4" localSheetId="40">OFFSET(#REF!,MATCH(#REF!,#REF!,0),,1,7)</definedName>
    <definedName name="Pays4" localSheetId="39">OFFSET(#REF!,MATCH(#REF!,#REF!,0),,1,7)</definedName>
    <definedName name="Pays4" localSheetId="38">OFFSET(#REF!,MATCH(#REF!,#REF!,0),,1,7)</definedName>
    <definedName name="Pays4" localSheetId="37">OFFSET(#REF!,MATCH(#REF!,#REF!,0),,1,7)</definedName>
    <definedName name="Pays4" localSheetId="33">OFFSET(#REF!,MATCH(#REF!,#REF!,0),,1,7)</definedName>
    <definedName name="Pays4" localSheetId="34">OFFSET(#REF!,MATCH(#REF!,#REF!,0),,1,7)</definedName>
    <definedName name="Pays4" localSheetId="8">OFFSET(#REF!,MATCH(#REF!,#REF!,0),,1,7)</definedName>
    <definedName name="Pays4" localSheetId="7">OFFSET(#REF!,MATCH(#REF!,#REF!,0),,1,7)</definedName>
    <definedName name="Pays4" localSheetId="21">OFFSET(#REF!,MATCH(#REF!,#REF!,0),,1,7)</definedName>
    <definedName name="Pays4" localSheetId="22">OFFSET(#REF!,MATCH(#REF!,#REF!,0),,1,7)</definedName>
    <definedName name="Pays4" localSheetId="14">OFFSET(#REF!,MATCH(#REF!,#REF!,0),,1,7)</definedName>
    <definedName name="Pays4" localSheetId="15">OFFSET(#REF!,MATCH(#REF!,#REF!,0),,1,7)</definedName>
    <definedName name="Pays4" localSheetId="16">OFFSET(#REF!,MATCH(#REF!,#REF!,0),,1,7)</definedName>
    <definedName name="Pays4" localSheetId="11">OFFSET('PF Bilatéraux'!$E$5,MATCH('PF Bilatéraux'!#REF!,'PF Bilatéraux'!$E$7:$E$19,0),,1,7)</definedName>
    <definedName name="Pays4" localSheetId="10">OFFSET('PF EEE-Suisse'!$C$5,MATCH('PF EEE-Suisse'!#REF!,'PF EEE-Suisse'!$C$7:$C$24,0),,1,7)</definedName>
    <definedName name="Pays4" localSheetId="42">OFFSET(#REF!,MATCH(#REF!,#REF!,0),,1,7)</definedName>
    <definedName name="Pays4" localSheetId="43">OFFSET(#REF!,MATCH(#REF!,#REF!,0),,1,7)</definedName>
    <definedName name="Pays4" localSheetId="17">OFFSET(#REF!,MATCH(#REF!,#REF!,0),,1,7)</definedName>
    <definedName name="Pays4" localSheetId="18">OFFSET(#REF!,MATCH(#REF!,#REF!,0),,1,7)</definedName>
    <definedName name="Pays4" localSheetId="6">OFFSET(#REF!,MATCH(#REF!,#REF!,0),,1,7)</definedName>
    <definedName name="Pays4" localSheetId="5">OFFSET(#REF!,MATCH(#REF!,#REF!,0),,1,7)</definedName>
    <definedName name="Pays4" localSheetId="19">OFFSET(#REF!,MATCH(#REF!,#REF!,0),,1,7)</definedName>
    <definedName name="Pays4" localSheetId="20">OFFSET(#REF!,MATCH(#REF!,#REF!,0),,1,7)</definedName>
    <definedName name="Pays4" localSheetId="36">OFFSET(#REF!,MATCH(#REF!,#REF!,0),,1,7)</definedName>
    <definedName name="Pays4">OFFSET(#REF!,MATCH(#REF!,#REF!,0),,1,7)</definedName>
    <definedName name="Pays5" localSheetId="35">OFFSET(#REF!,MATCH(#REF!,#REF!,0),,1,7)</definedName>
    <definedName name="Pays5" localSheetId="23">OFFSET(#REF!,MATCH(#REF!,#REF!,0),,1,7)</definedName>
    <definedName name="Pays5" localSheetId="31">OFFSET(#REF!,MATCH(#REF!,#REF!,0),,1,7)</definedName>
    <definedName name="Pays5" localSheetId="32">OFFSET(#REF!,MATCH(#REF!,#REF!,0),,1,7)</definedName>
    <definedName name="Pays5" localSheetId="30">OFFSET(#REF!,MATCH(#REF!,#REF!,0),,1,7)</definedName>
    <definedName name="Pays5" localSheetId="29">OFFSET(#REF!,MATCH(#REF!,#REF!,0),,1,7)</definedName>
    <definedName name="Pays5" localSheetId="41">OFFSET(#REF!,MATCH(#REF!,#REF!,0),,1,7)</definedName>
    <definedName name="Pays5" localSheetId="40">OFFSET(#REF!,MATCH(#REF!,#REF!,0),,1,7)</definedName>
    <definedName name="Pays5" localSheetId="39">OFFSET(#REF!,MATCH(#REF!,#REF!,0),,1,7)</definedName>
    <definedName name="Pays5" localSheetId="38">OFFSET(#REF!,MATCH(#REF!,#REF!,0),,1,7)</definedName>
    <definedName name="Pays5" localSheetId="37">OFFSET(#REF!,MATCH(#REF!,#REF!,0),,1,7)</definedName>
    <definedName name="Pays5" localSheetId="33">OFFSET(#REF!,MATCH(#REF!,#REF!,0),,1,7)</definedName>
    <definedName name="Pays5" localSheetId="34">OFFSET(#REF!,MATCH(#REF!,#REF!,0),,1,7)</definedName>
    <definedName name="Pays5" localSheetId="8">OFFSET(#REF!,MATCH(#REF!,#REF!,0),,1,7)</definedName>
    <definedName name="Pays5" localSheetId="7">OFFSET(#REF!,MATCH(#REF!,#REF!,0),,1,7)</definedName>
    <definedName name="Pays5" localSheetId="21">OFFSET(#REF!,MATCH(#REF!,#REF!,0),,1,7)</definedName>
    <definedName name="Pays5" localSheetId="22">OFFSET(#REF!,MATCH(#REF!,#REF!,0),,1,7)</definedName>
    <definedName name="Pays5" localSheetId="14">OFFSET(#REF!,MATCH(#REF!,#REF!,0),,1,7)</definedName>
    <definedName name="Pays5" localSheetId="15">OFFSET(#REF!,MATCH(#REF!,#REF!,0),,1,7)</definedName>
    <definedName name="Pays5" localSheetId="16">OFFSET(#REF!,MATCH(#REF!,#REF!,0),,1,7)</definedName>
    <definedName name="Pays5" localSheetId="11">OFFSET('PF Bilatéraux'!$E$5,MATCH('PF Bilatéraux'!#REF!,'PF Bilatéraux'!$E$7:$E$19,0),,1,7)</definedName>
    <definedName name="Pays5" localSheetId="10">OFFSET('PF EEE-Suisse'!$C$5,MATCH('PF EEE-Suisse'!#REF!,'PF EEE-Suisse'!$C$7:$C$24,0),,1,7)</definedName>
    <definedName name="Pays5" localSheetId="42">OFFSET(#REF!,MATCH(#REF!,#REF!,0),,1,7)</definedName>
    <definedName name="Pays5" localSheetId="43">OFFSET(#REF!,MATCH(#REF!,#REF!,0),,1,7)</definedName>
    <definedName name="Pays5" localSheetId="17">OFFSET(#REF!,MATCH(#REF!,#REF!,0),,1,7)</definedName>
    <definedName name="Pays5" localSheetId="18">OFFSET(#REF!,MATCH(#REF!,#REF!,0),,1,7)</definedName>
    <definedName name="Pays5" localSheetId="6">OFFSET(#REF!,MATCH(#REF!,#REF!,0),,1,7)</definedName>
    <definedName name="Pays5" localSheetId="5">OFFSET(#REF!,MATCH(#REF!,#REF!,0),,1,7)</definedName>
    <definedName name="Pays5" localSheetId="19">OFFSET(#REF!,MATCH(#REF!,#REF!,0),,1,7)</definedName>
    <definedName name="Pays5" localSheetId="20">OFFSET(#REF!,MATCH(#REF!,#REF!,0),,1,7)</definedName>
    <definedName name="Pays5" localSheetId="36">OFFSET(#REF!,MATCH(#REF!,#REF!,0),,1,7)</definedName>
    <definedName name="Pays5">OFFSET(#REF!,MATCH(#REF!,#REF!,0),,1,7)</definedName>
    <definedName name="Zone">#REF!</definedName>
    <definedName name="_xlnm.Print_Area" localSheetId="1">'Etat 3112'!$A$1:$O$130</definedName>
  </definedNames>
  <calcPr calcId="125725"/>
</workbook>
</file>

<file path=xl/calcChain.xml><?xml version="1.0" encoding="utf-8"?>
<calcChain xmlns="http://schemas.openxmlformats.org/spreadsheetml/2006/main">
  <c r="I14" i="51"/>
  <c r="B32" i="50"/>
  <c r="I31"/>
  <c r="I33" s="1"/>
  <c r="B31"/>
  <c r="L24" i="46"/>
  <c r="B24"/>
  <c r="B23"/>
  <c r="L22"/>
  <c r="K22"/>
  <c r="K24" s="1"/>
  <c r="B22"/>
  <c r="F21"/>
  <c r="M20"/>
  <c r="F20"/>
  <c r="M19"/>
  <c r="F19"/>
  <c r="M18"/>
  <c r="F18"/>
  <c r="M17"/>
  <c r="F17"/>
  <c r="M16"/>
  <c r="F16"/>
  <c r="M15"/>
  <c r="F15"/>
  <c r="M14"/>
  <c r="F14"/>
  <c r="M13"/>
  <c r="F13"/>
  <c r="M12"/>
  <c r="F12"/>
  <c r="M11"/>
  <c r="F11"/>
  <c r="M10"/>
  <c r="F10"/>
  <c r="M9"/>
  <c r="F9"/>
  <c r="M8"/>
  <c r="F8"/>
  <c r="M7"/>
  <c r="F7"/>
  <c r="M6"/>
  <c r="F6"/>
  <c r="E57" i="45"/>
  <c r="H56"/>
  <c r="E56"/>
  <c r="H55"/>
  <c r="E55"/>
  <c r="H54"/>
  <c r="D53"/>
  <c r="G52"/>
  <c r="D52"/>
  <c r="G51"/>
  <c r="H42"/>
  <c r="H41"/>
  <c r="H40"/>
  <c r="E40"/>
  <c r="E39"/>
  <c r="G38"/>
  <c r="E38"/>
  <c r="G37"/>
  <c r="D36"/>
  <c r="D35"/>
  <c r="D15" i="44"/>
  <c r="D14"/>
  <c r="D13"/>
  <c r="D12"/>
  <c r="D11"/>
  <c r="D10"/>
  <c r="D9"/>
  <c r="D8"/>
  <c r="D7"/>
  <c r="H22" i="43"/>
  <c r="H24" s="1"/>
  <c r="D15" i="42"/>
  <c r="D14"/>
  <c r="D13"/>
  <c r="D12"/>
  <c r="D11"/>
  <c r="D10"/>
  <c r="D9"/>
  <c r="D8"/>
  <c r="D7"/>
  <c r="E38" i="41"/>
  <c r="D37"/>
  <c r="D39" s="1"/>
  <c r="C37"/>
  <c r="C39" s="1"/>
  <c r="M22" i="40"/>
  <c r="M21" i="39"/>
  <c r="B25" i="37"/>
  <c r="B24"/>
  <c r="G23"/>
  <c r="G25" s="1"/>
  <c r="B23"/>
  <c r="E21"/>
  <c r="E20"/>
  <c r="I19"/>
  <c r="E19"/>
  <c r="I18"/>
  <c r="E18"/>
  <c r="I17"/>
  <c r="E17"/>
  <c r="I16"/>
  <c r="E16"/>
  <c r="I15"/>
  <c r="E15"/>
  <c r="I14"/>
  <c r="E14"/>
  <c r="I13"/>
  <c r="E13"/>
  <c r="I12"/>
  <c r="E12"/>
  <c r="I11"/>
  <c r="E11"/>
  <c r="I10"/>
  <c r="E10"/>
  <c r="I9"/>
  <c r="E9"/>
  <c r="I8"/>
  <c r="E8"/>
  <c r="I7"/>
  <c r="E7"/>
  <c r="I6"/>
  <c r="E6"/>
  <c r="H39" i="34"/>
  <c r="H37"/>
  <c r="H31" i="32"/>
  <c r="H33" s="1"/>
  <c r="L32" i="30"/>
  <c r="L30"/>
  <c r="J30"/>
  <c r="J32" s="1"/>
  <c r="H57" i="29"/>
  <c r="H56"/>
  <c r="H55"/>
  <c r="D54"/>
  <c r="G53"/>
  <c r="D53"/>
  <c r="G52"/>
  <c r="H43"/>
  <c r="H42"/>
  <c r="H41"/>
  <c r="E40"/>
  <c r="G39"/>
  <c r="E39"/>
  <c r="G38"/>
  <c r="D37"/>
  <c r="D36"/>
  <c r="D35"/>
  <c r="J22" i="28"/>
  <c r="J21"/>
  <c r="J20"/>
  <c r="J19"/>
  <c r="J18"/>
  <c r="J17"/>
  <c r="J16"/>
  <c r="J15"/>
  <c r="D15"/>
  <c r="E13" s="1"/>
  <c r="J14"/>
  <c r="J13"/>
  <c r="G151" i="26"/>
  <c r="G149"/>
  <c r="G106"/>
  <c r="F106"/>
  <c r="I106" s="1"/>
  <c r="G105"/>
  <c r="I105" s="1"/>
  <c r="F105"/>
  <c r="I104"/>
  <c r="G104"/>
  <c r="F104"/>
  <c r="G103"/>
  <c r="I103" s="1"/>
  <c r="F103"/>
  <c r="G102"/>
  <c r="F102"/>
  <c r="I102" s="1"/>
  <c r="G101"/>
  <c r="I101" s="1"/>
  <c r="F101"/>
  <c r="I100"/>
  <c r="G100"/>
  <c r="F100"/>
  <c r="G99"/>
  <c r="I99" s="1"/>
  <c r="F99"/>
  <c r="G98"/>
  <c r="F98"/>
  <c r="I98" s="1"/>
  <c r="G97"/>
  <c r="I97" s="1"/>
  <c r="F97"/>
  <c r="I95"/>
  <c r="I94"/>
  <c r="I93"/>
  <c r="I92"/>
  <c r="I91"/>
  <c r="I90"/>
  <c r="I89"/>
  <c r="I88"/>
  <c r="I87"/>
  <c r="I86"/>
  <c r="I85"/>
  <c r="I84"/>
  <c r="I83"/>
  <c r="I82"/>
  <c r="I81"/>
  <c r="I80"/>
  <c r="I79"/>
  <c r="I78"/>
  <c r="I77"/>
  <c r="I76"/>
  <c r="I75"/>
  <c r="I74"/>
  <c r="I73"/>
  <c r="I72"/>
  <c r="I71"/>
  <c r="I70"/>
  <c r="I69"/>
  <c r="I68"/>
  <c r="I67"/>
  <c r="I66"/>
  <c r="I65"/>
  <c r="I64"/>
  <c r="I63"/>
  <c r="I62"/>
  <c r="I61"/>
  <c r="I60"/>
  <c r="I59"/>
  <c r="I58"/>
  <c r="I57"/>
  <c r="I56"/>
  <c r="I55"/>
  <c r="I54"/>
  <c r="I53"/>
  <c r="I52"/>
  <c r="I51"/>
  <c r="I50"/>
  <c r="I49"/>
  <c r="I48"/>
  <c r="I47"/>
  <c r="I46"/>
  <c r="K34"/>
  <c r="I33"/>
  <c r="I35" s="1"/>
  <c r="G33"/>
  <c r="G35" s="1"/>
  <c r="F33"/>
  <c r="F35" s="1"/>
  <c r="D33"/>
  <c r="D35" s="1"/>
  <c r="K32"/>
  <c r="K31"/>
  <c r="K30"/>
  <c r="K29"/>
  <c r="K28"/>
  <c r="M22" i="46" l="1"/>
  <c r="M24" s="1"/>
  <c r="E37" i="41"/>
  <c r="D17" i="28"/>
  <c r="E12"/>
  <c r="E15" s="1"/>
  <c r="E14"/>
  <c r="K33" i="26"/>
  <c r="K35" s="1"/>
  <c r="G76" i="25" l="1"/>
  <c r="E76"/>
  <c r="G75"/>
  <c r="E75"/>
  <c r="G74"/>
  <c r="E74"/>
  <c r="G73"/>
  <c r="E73"/>
  <c r="G72"/>
  <c r="E72"/>
  <c r="G71"/>
  <c r="E71"/>
  <c r="G70"/>
  <c r="E70"/>
  <c r="G69"/>
  <c r="E69"/>
  <c r="G68"/>
  <c r="E68"/>
  <c r="G67"/>
  <c r="E67"/>
  <c r="G56"/>
  <c r="E56"/>
  <c r="G55"/>
  <c r="E55"/>
  <c r="G54"/>
  <c r="E54"/>
  <c r="G53"/>
  <c r="E53"/>
  <c r="G52"/>
  <c r="E52"/>
  <c r="G51"/>
  <c r="E51"/>
  <c r="G50"/>
  <c r="E50"/>
  <c r="G49"/>
  <c r="E49"/>
  <c r="G48"/>
  <c r="E48"/>
  <c r="G47"/>
  <c r="E47"/>
  <c r="L37"/>
  <c r="J37"/>
  <c r="N36"/>
  <c r="I36"/>
  <c r="I38" s="1"/>
  <c r="H36"/>
  <c r="H38" s="1"/>
  <c r="G36"/>
  <c r="G38" s="1"/>
  <c r="F36"/>
  <c r="F38" s="1"/>
  <c r="E36"/>
  <c r="E38" s="1"/>
  <c r="D36"/>
  <c r="D38" s="1"/>
  <c r="L35"/>
  <c r="J35"/>
  <c r="L34"/>
  <c r="J34"/>
  <c r="L33"/>
  <c r="J33"/>
  <c r="L32"/>
  <c r="J32"/>
  <c r="L31"/>
  <c r="J31"/>
  <c r="L30"/>
  <c r="J30"/>
  <c r="L29"/>
  <c r="J29"/>
  <c r="L28"/>
  <c r="J28"/>
  <c r="L27"/>
  <c r="J27"/>
  <c r="L26"/>
  <c r="J26"/>
  <c r="L25"/>
  <c r="J25"/>
  <c r="L24"/>
  <c r="J24"/>
  <c r="L23"/>
  <c r="J23"/>
  <c r="L22"/>
  <c r="J22"/>
  <c r="L21"/>
  <c r="J21"/>
  <c r="L20"/>
  <c r="J20"/>
  <c r="L19"/>
  <c r="J19"/>
  <c r="L18"/>
  <c r="J18"/>
  <c r="L17"/>
  <c r="J17"/>
  <c r="L16"/>
  <c r="J16"/>
  <c r="L15"/>
  <c r="J15"/>
  <c r="L14"/>
  <c r="J14"/>
  <c r="L13"/>
  <c r="J13"/>
  <c r="L12"/>
  <c r="J12"/>
  <c r="L11"/>
  <c r="J11"/>
  <c r="L10"/>
  <c r="L36" s="1"/>
  <c r="L38" s="1"/>
  <c r="J10"/>
  <c r="J36" s="1"/>
  <c r="J38" s="1"/>
  <c r="I39" i="24" l="1"/>
  <c r="I38"/>
  <c r="I37"/>
  <c r="I36"/>
  <c r="I35"/>
  <c r="I34"/>
  <c r="I33"/>
  <c r="I32"/>
  <c r="I31"/>
  <c r="I30"/>
  <c r="N23"/>
  <c r="N25" s="1"/>
  <c r="L23"/>
  <c r="L25" s="1"/>
  <c r="K44" i="22"/>
  <c r="I44"/>
  <c r="H43"/>
  <c r="H45" s="1"/>
  <c r="G43"/>
  <c r="G45" s="1"/>
  <c r="F43"/>
  <c r="F45" s="1"/>
  <c r="E43"/>
  <c r="E45" s="1"/>
  <c r="K42"/>
  <c r="I42"/>
  <c r="K41"/>
  <c r="I41"/>
  <c r="K40"/>
  <c r="I40"/>
  <c r="K39"/>
  <c r="I39"/>
  <c r="K38"/>
  <c r="I38"/>
  <c r="K37"/>
  <c r="I37"/>
  <c r="K36"/>
  <c r="I36"/>
  <c r="K35"/>
  <c r="I35"/>
  <c r="K34"/>
  <c r="I34"/>
  <c r="K33"/>
  <c r="I33"/>
  <c r="K32"/>
  <c r="I32"/>
  <c r="K31"/>
  <c r="I31"/>
  <c r="K30"/>
  <c r="I30"/>
  <c r="K29"/>
  <c r="I29"/>
  <c r="K28"/>
  <c r="I28"/>
  <c r="K27"/>
  <c r="I27"/>
  <c r="K26"/>
  <c r="I26"/>
  <c r="K25"/>
  <c r="I25"/>
  <c r="K24"/>
  <c r="I24"/>
  <c r="K23"/>
  <c r="I23"/>
  <c r="K22"/>
  <c r="I22"/>
  <c r="K21"/>
  <c r="I21"/>
  <c r="K20"/>
  <c r="I20"/>
  <c r="K19"/>
  <c r="I19"/>
  <c r="K18"/>
  <c r="I18"/>
  <c r="K17"/>
  <c r="I17"/>
  <c r="K16"/>
  <c r="I16"/>
  <c r="K15"/>
  <c r="I15"/>
  <c r="K14"/>
  <c r="I14"/>
  <c r="K13"/>
  <c r="I13"/>
  <c r="K46" i="20"/>
  <c r="I46"/>
  <c r="H45"/>
  <c r="H47" s="1"/>
  <c r="G45"/>
  <c r="G47" s="1"/>
  <c r="F45"/>
  <c r="F47" s="1"/>
  <c r="E45"/>
  <c r="E47" s="1"/>
  <c r="K44"/>
  <c r="I44"/>
  <c r="K43"/>
  <c r="I43"/>
  <c r="K42"/>
  <c r="I42"/>
  <c r="K41"/>
  <c r="I41"/>
  <c r="K40"/>
  <c r="I40"/>
  <c r="K39"/>
  <c r="I39"/>
  <c r="K38"/>
  <c r="I38"/>
  <c r="K37"/>
  <c r="I37"/>
  <c r="K36"/>
  <c r="I36"/>
  <c r="K35"/>
  <c r="I35"/>
  <c r="K34"/>
  <c r="I34"/>
  <c r="K33"/>
  <c r="I33"/>
  <c r="K32"/>
  <c r="I32"/>
  <c r="K31"/>
  <c r="I31"/>
  <c r="K30"/>
  <c r="I30"/>
  <c r="K29"/>
  <c r="I29"/>
  <c r="K28"/>
  <c r="I28"/>
  <c r="K27"/>
  <c r="I27"/>
  <c r="K26"/>
  <c r="I26"/>
  <c r="K25"/>
  <c r="I25"/>
  <c r="K24"/>
  <c r="I24"/>
  <c r="K23"/>
  <c r="I23"/>
  <c r="K22"/>
  <c r="I22"/>
  <c r="K21"/>
  <c r="I21"/>
  <c r="K20"/>
  <c r="I20"/>
  <c r="K19"/>
  <c r="I19"/>
  <c r="K18"/>
  <c r="I18"/>
  <c r="K17"/>
  <c r="I17"/>
  <c r="K16"/>
  <c r="I16"/>
  <c r="K15"/>
  <c r="I15"/>
  <c r="K71" i="18"/>
  <c r="I71"/>
  <c r="H70"/>
  <c r="H72" s="1"/>
  <c r="G70"/>
  <c r="G72" s="1"/>
  <c r="F70"/>
  <c r="F72" s="1"/>
  <c r="E70"/>
  <c r="E72" s="1"/>
  <c r="K69"/>
  <c r="I69"/>
  <c r="K68"/>
  <c r="I68"/>
  <c r="K67"/>
  <c r="I67"/>
  <c r="K66"/>
  <c r="I66"/>
  <c r="K65"/>
  <c r="I65"/>
  <c r="K64"/>
  <c r="I64"/>
  <c r="K63"/>
  <c r="I63"/>
  <c r="K62"/>
  <c r="I62"/>
  <c r="K61"/>
  <c r="I61"/>
  <c r="K60"/>
  <c r="I60"/>
  <c r="K59"/>
  <c r="I59"/>
  <c r="K58"/>
  <c r="I58"/>
  <c r="K57"/>
  <c r="I57"/>
  <c r="K56"/>
  <c r="I56"/>
  <c r="K55"/>
  <c r="I55"/>
  <c r="K54"/>
  <c r="I54"/>
  <c r="K53"/>
  <c r="I53"/>
  <c r="K52"/>
  <c r="I52"/>
  <c r="K51"/>
  <c r="I51"/>
  <c r="K50"/>
  <c r="I50"/>
  <c r="K49"/>
  <c r="I49"/>
  <c r="K48"/>
  <c r="I48"/>
  <c r="K47"/>
  <c r="I47"/>
  <c r="K46"/>
  <c r="I46"/>
  <c r="K45"/>
  <c r="I45"/>
  <c r="K44"/>
  <c r="I44"/>
  <c r="K43"/>
  <c r="I43"/>
  <c r="K42"/>
  <c r="I42"/>
  <c r="K41"/>
  <c r="I41"/>
  <c r="K40"/>
  <c r="I40"/>
  <c r="K39"/>
  <c r="I39"/>
  <c r="K38"/>
  <c r="I38"/>
  <c r="K37"/>
  <c r="I37"/>
  <c r="K36"/>
  <c r="I36"/>
  <c r="K35"/>
  <c r="I35"/>
  <c r="K34"/>
  <c r="I34"/>
  <c r="K33"/>
  <c r="I33"/>
  <c r="K32"/>
  <c r="I32"/>
  <c r="K31"/>
  <c r="I31"/>
  <c r="K30"/>
  <c r="I30"/>
  <c r="K29"/>
  <c r="I29"/>
  <c r="K28"/>
  <c r="I28"/>
  <c r="K27"/>
  <c r="I27"/>
  <c r="K26"/>
  <c r="I26"/>
  <c r="K25"/>
  <c r="I25"/>
  <c r="K24"/>
  <c r="I24"/>
  <c r="K23"/>
  <c r="I23"/>
  <c r="K22"/>
  <c r="I22"/>
  <c r="K21"/>
  <c r="I21"/>
  <c r="K20"/>
  <c r="I20"/>
  <c r="K19"/>
  <c r="I19"/>
  <c r="K18"/>
  <c r="I18"/>
  <c r="K17"/>
  <c r="I17"/>
  <c r="K16"/>
  <c r="I16"/>
  <c r="K15"/>
  <c r="I15"/>
  <c r="K69" i="16"/>
  <c r="I69"/>
  <c r="H68"/>
  <c r="H70" s="1"/>
  <c r="G68"/>
  <c r="G70" s="1"/>
  <c r="F68"/>
  <c r="F70" s="1"/>
  <c r="E68"/>
  <c r="E70" s="1"/>
  <c r="K67"/>
  <c r="I67"/>
  <c r="K66"/>
  <c r="I66"/>
  <c r="K65"/>
  <c r="I65"/>
  <c r="K64"/>
  <c r="I64"/>
  <c r="K63"/>
  <c r="I63"/>
  <c r="K62"/>
  <c r="I62"/>
  <c r="K61"/>
  <c r="I61"/>
  <c r="K60"/>
  <c r="I60"/>
  <c r="K59"/>
  <c r="I59"/>
  <c r="K58"/>
  <c r="I58"/>
  <c r="K57"/>
  <c r="I57"/>
  <c r="K56"/>
  <c r="I56"/>
  <c r="K55"/>
  <c r="I55"/>
  <c r="K54"/>
  <c r="I54"/>
  <c r="K53"/>
  <c r="I53"/>
  <c r="K52"/>
  <c r="I52"/>
  <c r="K51"/>
  <c r="I51"/>
  <c r="K50"/>
  <c r="I50"/>
  <c r="K49"/>
  <c r="I49"/>
  <c r="K48"/>
  <c r="I48"/>
  <c r="K47"/>
  <c r="I47"/>
  <c r="K46"/>
  <c r="I46"/>
  <c r="K45"/>
  <c r="I45"/>
  <c r="K44"/>
  <c r="I44"/>
  <c r="K43"/>
  <c r="I43"/>
  <c r="K42"/>
  <c r="I42"/>
  <c r="K41"/>
  <c r="I41"/>
  <c r="K40"/>
  <c r="I40"/>
  <c r="K39"/>
  <c r="I39"/>
  <c r="K38"/>
  <c r="I38"/>
  <c r="K37"/>
  <c r="I37"/>
  <c r="K36"/>
  <c r="I36"/>
  <c r="K35"/>
  <c r="I35"/>
  <c r="K34"/>
  <c r="I34"/>
  <c r="K33"/>
  <c r="I33"/>
  <c r="K32"/>
  <c r="I32"/>
  <c r="K31"/>
  <c r="I31"/>
  <c r="K30"/>
  <c r="I30"/>
  <c r="K29"/>
  <c r="I29"/>
  <c r="K28"/>
  <c r="I28"/>
  <c r="K27"/>
  <c r="I27"/>
  <c r="K26"/>
  <c r="I26"/>
  <c r="K25"/>
  <c r="I25"/>
  <c r="K24"/>
  <c r="I24"/>
  <c r="K23"/>
  <c r="I23"/>
  <c r="K22"/>
  <c r="I22"/>
  <c r="K21"/>
  <c r="I21"/>
  <c r="K20"/>
  <c r="I20"/>
  <c r="K19"/>
  <c r="I19"/>
  <c r="K18"/>
  <c r="I18"/>
  <c r="K17"/>
  <c r="I17"/>
  <c r="K16"/>
  <c r="I16"/>
  <c r="K15"/>
  <c r="I15"/>
  <c r="K14"/>
  <c r="I14"/>
  <c r="K13"/>
  <c r="I13"/>
  <c r="E12" i="13"/>
  <c r="D12"/>
  <c r="G11"/>
  <c r="G10"/>
  <c r="G12" s="1"/>
  <c r="F10"/>
  <c r="F12" s="1"/>
  <c r="E10"/>
  <c r="D10"/>
  <c r="H9"/>
  <c r="G9"/>
  <c r="G8"/>
  <c r="H8" s="1"/>
  <c r="H7"/>
  <c r="H10" s="1"/>
  <c r="G7"/>
  <c r="T19" i="12"/>
  <c r="T18"/>
  <c r="T17"/>
  <c r="T16"/>
  <c r="T15"/>
  <c r="H15"/>
  <c r="H17" s="1"/>
  <c r="F15"/>
  <c r="F17" s="1"/>
  <c r="T13"/>
  <c r="I13"/>
  <c r="G13"/>
  <c r="T12"/>
  <c r="I12"/>
  <c r="G12"/>
  <c r="T11"/>
  <c r="I11"/>
  <c r="G11"/>
  <c r="T10"/>
  <c r="I10"/>
  <c r="G10"/>
  <c r="T9"/>
  <c r="I9"/>
  <c r="G9"/>
  <c r="T8"/>
  <c r="I8"/>
  <c r="G8"/>
  <c r="D8"/>
  <c r="T7"/>
  <c r="I7"/>
  <c r="G7"/>
  <c r="D7"/>
  <c r="K43" i="22" l="1"/>
  <c r="K45" s="1"/>
  <c r="I43"/>
  <c r="I45" s="1"/>
  <c r="I45" i="20"/>
  <c r="I47" s="1"/>
  <c r="K45"/>
  <c r="K47" s="1"/>
  <c r="M77" i="18"/>
  <c r="K70"/>
  <c r="K72" s="1"/>
  <c r="I70"/>
  <c r="I72" s="1"/>
  <c r="M74" i="16"/>
  <c r="K68"/>
  <c r="K70" s="1"/>
  <c r="I68"/>
  <c r="I70" s="1"/>
  <c r="T24" i="11"/>
  <c r="T23"/>
  <c r="T22"/>
  <c r="T21"/>
  <c r="T20"/>
  <c r="M20"/>
  <c r="M22" s="1"/>
  <c r="K20"/>
  <c r="K22" s="1"/>
  <c r="T19"/>
  <c r="T18"/>
  <c r="G18"/>
  <c r="E18"/>
  <c r="T17"/>
  <c r="G17"/>
  <c r="E17"/>
  <c r="T16"/>
  <c r="N16"/>
  <c r="L16"/>
  <c r="G16"/>
  <c r="E16"/>
  <c r="T15"/>
  <c r="N15"/>
  <c r="L15"/>
  <c r="G15"/>
  <c r="E15"/>
  <c r="T14"/>
  <c r="N14"/>
  <c r="L14"/>
  <c r="G14"/>
  <c r="E14"/>
  <c r="T13"/>
  <c r="N13"/>
  <c r="L13"/>
  <c r="G13"/>
  <c r="E13"/>
  <c r="T12"/>
  <c r="N12"/>
  <c r="L12"/>
  <c r="G12"/>
  <c r="E12"/>
  <c r="T11"/>
  <c r="N11"/>
  <c r="L11"/>
  <c r="G11"/>
  <c r="E11"/>
  <c r="B11"/>
  <c r="T10"/>
  <c r="B10" s="1"/>
  <c r="N10"/>
  <c r="L10"/>
  <c r="G10"/>
  <c r="E10"/>
  <c r="T9"/>
  <c r="N9"/>
  <c r="L9"/>
  <c r="G9"/>
  <c r="E9"/>
  <c r="B9"/>
  <c r="T8"/>
  <c r="B8" s="1"/>
  <c r="N8"/>
  <c r="L8"/>
  <c r="G8"/>
  <c r="E8"/>
  <c r="T7"/>
  <c r="N7"/>
  <c r="L7"/>
  <c r="G7"/>
  <c r="E7"/>
  <c r="B7"/>
  <c r="J68" i="10" l="1"/>
  <c r="K68" s="1"/>
  <c r="I68"/>
  <c r="H68"/>
  <c r="E68"/>
  <c r="J67"/>
  <c r="I67"/>
  <c r="H67"/>
  <c r="E67"/>
  <c r="J66"/>
  <c r="K66" s="1"/>
  <c r="I66"/>
  <c r="H66"/>
  <c r="E66"/>
  <c r="J65"/>
  <c r="I65"/>
  <c r="H65"/>
  <c r="E65"/>
  <c r="J64"/>
  <c r="K64" s="1"/>
  <c r="I64"/>
  <c r="H64"/>
  <c r="E64"/>
  <c r="J63"/>
  <c r="I63"/>
  <c r="H63"/>
  <c r="E63"/>
  <c r="J62"/>
  <c r="K62" s="1"/>
  <c r="I62"/>
  <c r="H62"/>
  <c r="E62"/>
  <c r="J61"/>
  <c r="I61"/>
  <c r="H61"/>
  <c r="E61"/>
  <c r="J60"/>
  <c r="K60" s="1"/>
  <c r="I60"/>
  <c r="H60"/>
  <c r="E60"/>
  <c r="J59"/>
  <c r="I59"/>
  <c r="F17"/>
  <c r="D17"/>
  <c r="H16"/>
  <c r="G16"/>
  <c r="F15"/>
  <c r="E15"/>
  <c r="E17" s="1"/>
  <c r="D15"/>
  <c r="H15" s="1"/>
  <c r="C15"/>
  <c r="G15" s="1"/>
  <c r="G17" s="1"/>
  <c r="H14"/>
  <c r="I14" s="1"/>
  <c r="G14"/>
  <c r="H13"/>
  <c r="G13"/>
  <c r="I13" l="1"/>
  <c r="H17"/>
  <c r="I15"/>
  <c r="K61"/>
  <c r="K65"/>
  <c r="C17"/>
  <c r="K63"/>
  <c r="K67"/>
  <c r="N36" i="9" l="1"/>
  <c r="L36"/>
  <c r="J36"/>
  <c r="I35"/>
  <c r="I37" s="1"/>
  <c r="H35"/>
  <c r="H37" s="1"/>
  <c r="G35"/>
  <c r="G37" s="1"/>
  <c r="F35"/>
  <c r="F37" s="1"/>
  <c r="E35"/>
  <c r="E37" s="1"/>
  <c r="D35"/>
  <c r="J35" s="1"/>
  <c r="J37" s="1"/>
  <c r="N34"/>
  <c r="L34"/>
  <c r="J34"/>
  <c r="N33"/>
  <c r="L33"/>
  <c r="J33"/>
  <c r="N32"/>
  <c r="L32"/>
  <c r="J32"/>
  <c r="N31"/>
  <c r="L31"/>
  <c r="J31"/>
  <c r="N30"/>
  <c r="L30"/>
  <c r="J30"/>
  <c r="N29"/>
  <c r="L29"/>
  <c r="J29"/>
  <c r="N28"/>
  <c r="L28"/>
  <c r="J28"/>
  <c r="N27"/>
  <c r="L27"/>
  <c r="J27"/>
  <c r="N26"/>
  <c r="L26"/>
  <c r="J26"/>
  <c r="N25"/>
  <c r="L25"/>
  <c r="J25"/>
  <c r="N24"/>
  <c r="L24"/>
  <c r="J24"/>
  <c r="N23"/>
  <c r="L23"/>
  <c r="J23"/>
  <c r="N22"/>
  <c r="L22"/>
  <c r="J22"/>
  <c r="N21"/>
  <c r="L21"/>
  <c r="J21"/>
  <c r="N20"/>
  <c r="L20"/>
  <c r="J20"/>
  <c r="N19"/>
  <c r="L19"/>
  <c r="J19"/>
  <c r="N18"/>
  <c r="L18"/>
  <c r="J18"/>
  <c r="N17"/>
  <c r="L17"/>
  <c r="J17"/>
  <c r="N16"/>
  <c r="L16"/>
  <c r="J16"/>
  <c r="N15"/>
  <c r="L15"/>
  <c r="J15"/>
  <c r="N14"/>
  <c r="L14"/>
  <c r="J14"/>
  <c r="N13"/>
  <c r="L13"/>
  <c r="J13"/>
  <c r="N12"/>
  <c r="L12"/>
  <c r="J12"/>
  <c r="N11"/>
  <c r="L11"/>
  <c r="J11"/>
  <c r="N10"/>
  <c r="L10"/>
  <c r="J10"/>
  <c r="N9"/>
  <c r="L9"/>
  <c r="J9"/>
  <c r="N8"/>
  <c r="L8"/>
  <c r="J8"/>
  <c r="N38" i="8"/>
  <c r="L38"/>
  <c r="J38"/>
  <c r="I37"/>
  <c r="I39" s="1"/>
  <c r="H37"/>
  <c r="H39" s="1"/>
  <c r="G37"/>
  <c r="G39" s="1"/>
  <c r="F37"/>
  <c r="F39" s="1"/>
  <c r="E37"/>
  <c r="E39" s="1"/>
  <c r="D37"/>
  <c r="D39" s="1"/>
  <c r="N36"/>
  <c r="L36"/>
  <c r="J36"/>
  <c r="N35"/>
  <c r="L35"/>
  <c r="J35"/>
  <c r="N34"/>
  <c r="L34"/>
  <c r="J34"/>
  <c r="N33"/>
  <c r="L33"/>
  <c r="J33"/>
  <c r="N32"/>
  <c r="L32"/>
  <c r="J32"/>
  <c r="N31"/>
  <c r="L31"/>
  <c r="J31"/>
  <c r="N30"/>
  <c r="L30"/>
  <c r="J30"/>
  <c r="N29"/>
  <c r="L29"/>
  <c r="J29"/>
  <c r="N28"/>
  <c r="L28"/>
  <c r="J28"/>
  <c r="N27"/>
  <c r="L27"/>
  <c r="J27"/>
  <c r="N26"/>
  <c r="L26"/>
  <c r="J26"/>
  <c r="N25"/>
  <c r="L25"/>
  <c r="J25"/>
  <c r="N24"/>
  <c r="L24"/>
  <c r="J24"/>
  <c r="N23"/>
  <c r="L23"/>
  <c r="J23"/>
  <c r="N22"/>
  <c r="L22"/>
  <c r="J22"/>
  <c r="N21"/>
  <c r="L21"/>
  <c r="J21"/>
  <c r="N20"/>
  <c r="L20"/>
  <c r="J20"/>
  <c r="N19"/>
  <c r="L19"/>
  <c r="J19"/>
  <c r="N18"/>
  <c r="L18"/>
  <c r="J18"/>
  <c r="N17"/>
  <c r="L17"/>
  <c r="J17"/>
  <c r="N16"/>
  <c r="L16"/>
  <c r="J16"/>
  <c r="N15"/>
  <c r="L15"/>
  <c r="J15"/>
  <c r="N14"/>
  <c r="L14"/>
  <c r="J14"/>
  <c r="N13"/>
  <c r="L13"/>
  <c r="J13"/>
  <c r="N12"/>
  <c r="L12"/>
  <c r="J12"/>
  <c r="N11"/>
  <c r="N37" s="1"/>
  <c r="N39" s="1"/>
  <c r="L11"/>
  <c r="L37" s="1"/>
  <c r="L39" s="1"/>
  <c r="J11"/>
  <c r="J37" s="1"/>
  <c r="J39" s="1"/>
  <c r="K66" i="6"/>
  <c r="J66"/>
  <c r="I66"/>
  <c r="L66" s="1"/>
  <c r="G66"/>
  <c r="F66"/>
  <c r="E66"/>
  <c r="H66" s="1"/>
  <c r="K65"/>
  <c r="K67" s="1"/>
  <c r="J65"/>
  <c r="J67" s="1"/>
  <c r="I65"/>
  <c r="I67" s="1"/>
  <c r="G65"/>
  <c r="G67" s="1"/>
  <c r="F65"/>
  <c r="F67" s="1"/>
  <c r="E65"/>
  <c r="E67" s="1"/>
  <c r="L64"/>
  <c r="N64" s="1"/>
  <c r="O64" s="1"/>
  <c r="H64"/>
  <c r="L63"/>
  <c r="N63" s="1"/>
  <c r="O63" s="1"/>
  <c r="H63"/>
  <c r="L62"/>
  <c r="N62" s="1"/>
  <c r="O62" s="1"/>
  <c r="H62"/>
  <c r="L61"/>
  <c r="N61" s="1"/>
  <c r="O61" s="1"/>
  <c r="H61"/>
  <c r="L60"/>
  <c r="N60" s="1"/>
  <c r="O60" s="1"/>
  <c r="H60"/>
  <c r="O59"/>
  <c r="L59"/>
  <c r="N59" s="1"/>
  <c r="H59"/>
  <c r="O58"/>
  <c r="L58"/>
  <c r="N58" s="1"/>
  <c r="H58"/>
  <c r="O57"/>
  <c r="L57"/>
  <c r="N57" s="1"/>
  <c r="H57"/>
  <c r="O56"/>
  <c r="L56"/>
  <c r="N56" s="1"/>
  <c r="H56"/>
  <c r="O55"/>
  <c r="L55"/>
  <c r="N55" s="1"/>
  <c r="H55"/>
  <c r="O54"/>
  <c r="L54"/>
  <c r="N54" s="1"/>
  <c r="H54"/>
  <c r="O53"/>
  <c r="L53"/>
  <c r="N53" s="1"/>
  <c r="H53"/>
  <c r="O52"/>
  <c r="L52"/>
  <c r="N52" s="1"/>
  <c r="H52"/>
  <c r="O51"/>
  <c r="L51"/>
  <c r="N51" s="1"/>
  <c r="H51"/>
  <c r="O50"/>
  <c r="L50"/>
  <c r="N50" s="1"/>
  <c r="H50"/>
  <c r="O49"/>
  <c r="L49"/>
  <c r="N49" s="1"/>
  <c r="H49"/>
  <c r="O48"/>
  <c r="L48"/>
  <c r="N48" s="1"/>
  <c r="H48"/>
  <c r="O47"/>
  <c r="L47"/>
  <c r="N47" s="1"/>
  <c r="H47"/>
  <c r="O46"/>
  <c r="L46"/>
  <c r="N46" s="1"/>
  <c r="H46"/>
  <c r="O45"/>
  <c r="L45"/>
  <c r="N45" s="1"/>
  <c r="H45"/>
  <c r="O44"/>
  <c r="L44"/>
  <c r="N44" s="1"/>
  <c r="H44"/>
  <c r="O43"/>
  <c r="L43"/>
  <c r="N43" s="1"/>
  <c r="H43"/>
  <c r="O42"/>
  <c r="L42"/>
  <c r="N42" s="1"/>
  <c r="H42"/>
  <c r="O41"/>
  <c r="L41"/>
  <c r="N41" s="1"/>
  <c r="H41"/>
  <c r="O40"/>
  <c r="L40"/>
  <c r="N40" s="1"/>
  <c r="H40"/>
  <c r="O39"/>
  <c r="L39"/>
  <c r="N39" s="1"/>
  <c r="H39"/>
  <c r="O38"/>
  <c r="L38"/>
  <c r="N38" s="1"/>
  <c r="H38"/>
  <c r="O37"/>
  <c r="L37"/>
  <c r="N37" s="1"/>
  <c r="H37"/>
  <c r="O36"/>
  <c r="L36"/>
  <c r="N36" s="1"/>
  <c r="H36"/>
  <c r="O35"/>
  <c r="L35"/>
  <c r="N35" s="1"/>
  <c r="H35"/>
  <c r="O34"/>
  <c r="L34"/>
  <c r="N34" s="1"/>
  <c r="H34"/>
  <c r="O33"/>
  <c r="L33"/>
  <c r="N33" s="1"/>
  <c r="H33"/>
  <c r="O32"/>
  <c r="L32"/>
  <c r="N32" s="1"/>
  <c r="H32"/>
  <c r="O31"/>
  <c r="L31"/>
  <c r="N31" s="1"/>
  <c r="H31"/>
  <c r="O30"/>
  <c r="L30"/>
  <c r="N30" s="1"/>
  <c r="H30"/>
  <c r="O29"/>
  <c r="L29"/>
  <c r="N29" s="1"/>
  <c r="H29"/>
  <c r="O28"/>
  <c r="L28"/>
  <c r="N28" s="1"/>
  <c r="H28"/>
  <c r="O27"/>
  <c r="L27"/>
  <c r="N27" s="1"/>
  <c r="H27"/>
  <c r="O26"/>
  <c r="L26"/>
  <c r="N26" s="1"/>
  <c r="H26"/>
  <c r="O25"/>
  <c r="L25"/>
  <c r="N25" s="1"/>
  <c r="H25"/>
  <c r="O24"/>
  <c r="L24"/>
  <c r="N24" s="1"/>
  <c r="H24"/>
  <c r="O23"/>
  <c r="L23"/>
  <c r="N23" s="1"/>
  <c r="H23"/>
  <c r="O22"/>
  <c r="L22"/>
  <c r="N22" s="1"/>
  <c r="H22"/>
  <c r="O21"/>
  <c r="L21"/>
  <c r="N21" s="1"/>
  <c r="H21"/>
  <c r="O20"/>
  <c r="L20"/>
  <c r="N20" s="1"/>
  <c r="H20"/>
  <c r="O19"/>
  <c r="L19"/>
  <c r="N19" s="1"/>
  <c r="H19"/>
  <c r="O18"/>
  <c r="L18"/>
  <c r="N18" s="1"/>
  <c r="H18"/>
  <c r="O17"/>
  <c r="L17"/>
  <c r="N17" s="1"/>
  <c r="H17"/>
  <c r="O16"/>
  <c r="L16"/>
  <c r="N16" s="1"/>
  <c r="H16"/>
  <c r="O15"/>
  <c r="L15"/>
  <c r="N15" s="1"/>
  <c r="H15"/>
  <c r="O14"/>
  <c r="L14"/>
  <c r="N14" s="1"/>
  <c r="H14"/>
  <c r="O13"/>
  <c r="L13"/>
  <c r="N13" s="1"/>
  <c r="H13"/>
  <c r="O12"/>
  <c r="L12"/>
  <c r="N12" s="1"/>
  <c r="H12"/>
  <c r="O11"/>
  <c r="L11"/>
  <c r="N11" s="1"/>
  <c r="H11"/>
  <c r="O10"/>
  <c r="L10"/>
  <c r="L65" s="1"/>
  <c r="L67" s="1"/>
  <c r="H10"/>
  <c r="H65" s="1"/>
  <c r="K26" i="4"/>
  <c r="I26"/>
  <c r="G26"/>
  <c r="E26"/>
  <c r="C26"/>
  <c r="L25"/>
  <c r="K24"/>
  <c r="J24"/>
  <c r="J26" s="1"/>
  <c r="I24"/>
  <c r="H24"/>
  <c r="H26" s="1"/>
  <c r="G24"/>
  <c r="F24"/>
  <c r="F26" s="1"/>
  <c r="E24"/>
  <c r="D24"/>
  <c r="D26" s="1"/>
  <c r="C24"/>
  <c r="L23"/>
  <c r="L22"/>
  <c r="L21"/>
  <c r="L24" s="1"/>
  <c r="L26" s="1"/>
  <c r="L20"/>
  <c r="N35" i="9" l="1"/>
  <c r="N37" s="1"/>
  <c r="D37"/>
  <c r="L35"/>
  <c r="L37" s="1"/>
  <c r="N66" i="6"/>
  <c r="H67"/>
  <c r="N10"/>
  <c r="N65" s="1"/>
  <c r="N67" s="1"/>
</calcChain>
</file>

<file path=xl/sharedStrings.xml><?xml version="1.0" encoding="utf-8"?>
<sst xmlns="http://schemas.openxmlformats.org/spreadsheetml/2006/main" count="2874" uniqueCount="946">
  <si>
    <t>Pays</t>
  </si>
  <si>
    <t>Types d'accords</t>
  </si>
  <si>
    <t>ALLEMAGNE</t>
  </si>
  <si>
    <t>RÈGLEMENTS EUROPÉENS</t>
  </si>
  <si>
    <t>AUTRICHE</t>
  </si>
  <si>
    <t>"</t>
  </si>
  <si>
    <t>BELGIQUE</t>
  </si>
  <si>
    <t>BULGARIE</t>
  </si>
  <si>
    <t>CHYPRE</t>
  </si>
  <si>
    <t>CROATIE</t>
  </si>
  <si>
    <t>DANEMARK</t>
  </si>
  <si>
    <t>ESPAGNE</t>
  </si>
  <si>
    <t>ESTONIE</t>
  </si>
  <si>
    <t>FINLANDE</t>
  </si>
  <si>
    <t>France</t>
  </si>
  <si>
    <t>GRÈCE</t>
  </si>
  <si>
    <t>HONGRIE</t>
  </si>
  <si>
    <t>IRLANDE</t>
  </si>
  <si>
    <t>ISLANDE</t>
  </si>
  <si>
    <t>ITALIE</t>
  </si>
  <si>
    <t>LETTONIE</t>
  </si>
  <si>
    <t>LIECHTENSTEIN</t>
  </si>
  <si>
    <t>LITUANIE</t>
  </si>
  <si>
    <t>LUXEMBOURG</t>
  </si>
  <si>
    <t>MALTE</t>
  </si>
  <si>
    <t>NORVÈGE</t>
  </si>
  <si>
    <t>PAYS-BAS</t>
  </si>
  <si>
    <t>POLOGNE</t>
  </si>
  <si>
    <t>PORTUGAL</t>
  </si>
  <si>
    <t>RÉPUBLIQUE TCHÈQUE</t>
  </si>
  <si>
    <t>ROUMANIE</t>
  </si>
  <si>
    <t>SLOVAQUIE</t>
  </si>
  <si>
    <t>SLOVÉNIE</t>
  </si>
  <si>
    <t>SUÈDE</t>
  </si>
  <si>
    <t>SUISSE</t>
  </si>
  <si>
    <t>Royaume-Uni</t>
  </si>
  <si>
    <t>Accord de retrait/Accord de commerce et de coopération</t>
  </si>
  <si>
    <t>ACCORDS BILATÉRAUX</t>
  </si>
  <si>
    <t>ALGÉRIE</t>
  </si>
  <si>
    <t>CONVENTIONS BILATÉRALES</t>
  </si>
  <si>
    <t>ANDORRE</t>
  </si>
  <si>
    <t>ARGENTINE</t>
  </si>
  <si>
    <t>BÉNIN</t>
  </si>
  <si>
    <t>BOSNIE-HERZÉGOVINE</t>
  </si>
  <si>
    <t>BRÉSIL</t>
  </si>
  <si>
    <t>CAMEROUN</t>
  </si>
  <si>
    <t>CANADA</t>
  </si>
  <si>
    <t>CAP-VERT</t>
  </si>
  <si>
    <t>CHILI</t>
  </si>
  <si>
    <t>CONGO (Brazzaville / REP. DU)</t>
  </si>
  <si>
    <t>CORÉE DU SUD</t>
  </si>
  <si>
    <t>CÔTE D’IVOIRE</t>
  </si>
  <si>
    <t>ÉTATS-UNIS</t>
  </si>
  <si>
    <t>GABON</t>
  </si>
  <si>
    <t>GUERNESEY, AURIGNY, HERM, JETHOU</t>
  </si>
  <si>
    <t>INDE</t>
  </si>
  <si>
    <t>ISRAËL</t>
  </si>
  <si>
    <t>JAPON</t>
  </si>
  <si>
    <t>JERSEY</t>
  </si>
  <si>
    <t>KOSOVO</t>
  </si>
  <si>
    <t>MACÉDOINE DU NORD</t>
  </si>
  <si>
    <t>MADAGASCAR</t>
  </si>
  <si>
    <t>MALI</t>
  </si>
  <si>
    <t>MAROC</t>
  </si>
  <si>
    <t>MAURITANIE</t>
  </si>
  <si>
    <t>MONACO</t>
  </si>
  <si>
    <t>MONTÉNÉGRO</t>
  </si>
  <si>
    <t>NIGER</t>
  </si>
  <si>
    <t>PHILIPPINES</t>
  </si>
  <si>
    <t>QUÉBEC</t>
  </si>
  <si>
    <t>SAINT-MARIN</t>
  </si>
  <si>
    <t>SÉNÉGAL</t>
  </si>
  <si>
    <t>SERBIE</t>
  </si>
  <si>
    <t>TOGO</t>
  </si>
  <si>
    <t>TUNISIE</t>
  </si>
  <si>
    <t>TURQUIE</t>
  </si>
  <si>
    <t>URUGUAY</t>
  </si>
  <si>
    <t>NOUVELLE-CALÉDONIE</t>
  </si>
  <si>
    <t>DÉCRETS DE COORDINATION</t>
  </si>
  <si>
    <t>POLYNÉSIE FRANÇAISE</t>
  </si>
  <si>
    <t>SAINT-PIERRE-ET-MIQUELON</t>
  </si>
  <si>
    <t>ÉTAT AU 31 DÉCEMBRE 2021 DES RÈGLEMENTS EUROPÉENS, CONVENTIONS BILATÉRALES ET DÉCRETS DE COORDINATION SIGNÉS PAR LA FRANCE</t>
  </si>
  <si>
    <t>Prestations</t>
  </si>
  <si>
    <t>Soins de santé</t>
  </si>
  <si>
    <t>Texte
de base</t>
  </si>
  <si>
    <t>Date d'entrée 
en
vigueur</t>
  </si>
  <si>
    <t>Maladie-Maternité/Paternité
Décès dans le pays 
d'emploi (par totalisation)</t>
  </si>
  <si>
    <t>Famille des 
travailleurs (1)</t>
  </si>
  <si>
    <t>Séjour
temporaire (2)</t>
  </si>
  <si>
    <t>Transfert de 
résidence</t>
  </si>
  <si>
    <t>Pensionnés et
leur famille</t>
  </si>
  <si>
    <t>Travailleur
détaché (3)</t>
  </si>
  <si>
    <t>Invalidité</t>
  </si>
  <si>
    <t>Vieillesse : possibilité 
de liquidation séparée</t>
  </si>
  <si>
    <t>Accident du travail et
maladie professionnelle</t>
  </si>
  <si>
    <t>Allocations
familiales
pour les enfants
résidant
dans l'autre pays</t>
  </si>
  <si>
    <t>OBSERVATIONS</t>
  </si>
  <si>
    <t>I - Règlements européens / Accords de retrait et de commerce et de coopération avec le Royaume-Uni</t>
  </si>
  <si>
    <t>Union Européenne</t>
  </si>
  <si>
    <t>Règlements (CE) n° 883/2004 et n° 987/2009</t>
  </si>
  <si>
    <t>oui</t>
  </si>
  <si>
    <t>T et F</t>
  </si>
  <si>
    <t>oui*</t>
  </si>
  <si>
    <t>Exportation de certaines prestations familiales françaises</t>
  </si>
  <si>
    <t>*</t>
  </si>
  <si>
    <t>Choix effectué par chaque institution compétente</t>
  </si>
  <si>
    <t>Islande</t>
  </si>
  <si>
    <t>Norvège</t>
  </si>
  <si>
    <t>Liechtenstein</t>
  </si>
  <si>
    <t>+</t>
  </si>
  <si>
    <t>Suisse</t>
  </si>
  <si>
    <t>Accord de retrait**</t>
  </si>
  <si>
    <t>**</t>
  </si>
  <si>
    <t>Application des règlements européens au titre des droits acquis pour les personnes continuant d'être en situation transfrontalière après le 31/12/2020, sous réserve d'obtention d'un titre de séjour</t>
  </si>
  <si>
    <t>Accord de commerce et de coopération</t>
  </si>
  <si>
    <t>oui**</t>
  </si>
  <si>
    <t>oui***</t>
  </si>
  <si>
    <t>-</t>
  </si>
  <si>
    <t>Dans l'accord de commerce le détachement est limité à 24 mois et la prolongation de détachement n'est pas prévue</t>
  </si>
  <si>
    <t>Totalisation des périodes uniquement pour l'ouverture du droit. Dans l'accord de commerce les pensions d'invalidité ne sont pas exportables, cependant la législation française permet l'exportabilité</t>
  </si>
  <si>
    <t>***</t>
  </si>
  <si>
    <t>II - Accords bilatéraux</t>
  </si>
  <si>
    <t>A - Conventions bilatérales</t>
  </si>
  <si>
    <t>Algérie</t>
  </si>
  <si>
    <t>Convention générale du 01/10/1980</t>
  </si>
  <si>
    <t>T.F.A</t>
  </si>
  <si>
    <t>Participation</t>
  </si>
  <si>
    <t>Andorre</t>
  </si>
  <si>
    <t>Convention de sécurité sociale entre la République française et la Principauté d'Andorre du 12/12/2000</t>
  </si>
  <si>
    <t>En faveur des travailleurs détachés et autres personnes visées à l'article 4 de la convention*</t>
  </si>
  <si>
    <t>Les fonctionnaires, les personnels administratifs et techniques</t>
  </si>
  <si>
    <t xml:space="preserve">des missions diplomatiques et des postes consulaires, les </t>
  </si>
  <si>
    <t>personnes appartenant au personnel roulant et navigant d'une</t>
  </si>
  <si>
    <t>entreprise effectuant des transports internationaux</t>
  </si>
  <si>
    <t xml:space="preserve"> </t>
  </si>
  <si>
    <t>Argentine</t>
  </si>
  <si>
    <t>Convention du 22/09/2008</t>
  </si>
  <si>
    <t>En faveur des travailleurs détachés et autres personnes visées aux articles 6 à 10 de la convention*</t>
  </si>
  <si>
    <t>Les personnels navigants des entreprises de transports aériens, les gens de mer, les personnes employées par l'Etat, personnels diplomatiques et consulaires</t>
  </si>
  <si>
    <t>Bénin</t>
  </si>
  <si>
    <t>Convention générale et protocole n°1 du 06/11/1979</t>
  </si>
  <si>
    <t>Uniquement pour l'assurance maternité.</t>
  </si>
  <si>
    <t>Sauf dans le sens France-Bénin.</t>
  </si>
  <si>
    <t>Uniquement dans le sens France-Bénin. Prestations servies</t>
  </si>
  <si>
    <t>directement par l'institution d'affiliation du travailleur.</t>
  </si>
  <si>
    <t>Bosnie- Herzégovine</t>
  </si>
  <si>
    <t xml:space="preserve">Accord sous forme d'échanges de lettres en 2003 (4)                                                      </t>
  </si>
  <si>
    <t>T.F.A.</t>
  </si>
  <si>
    <t>Indemnités pour charges de famille (I.C.F.)</t>
  </si>
  <si>
    <t>Brésil</t>
  </si>
  <si>
    <t>Accord de sécurité sociale du 15/12/2011</t>
  </si>
  <si>
    <t>En faveur des travailleurs détachés et autres personnes visées aux articles 8 à 12 de la convention*</t>
  </si>
  <si>
    <t>Les personnels roulants ou navigants des entreprises de transports internationaux, les gens de mer, les fonctionnaires et membres des missions diplomatiques et consulaires</t>
  </si>
  <si>
    <t>Cameroun</t>
  </si>
  <si>
    <t>Convention générale du 05/11/1990</t>
  </si>
  <si>
    <t>AF du pays de résidence</t>
  </si>
  <si>
    <t xml:space="preserve">En cas de AT, prestations en nature servies au choix du travailleur </t>
  </si>
  <si>
    <t>Canada</t>
  </si>
  <si>
    <t>Accord du 09/02/1979</t>
  </si>
  <si>
    <t>En faveur des travailleurs détachés et autres personnes visées aux articles 7 et 9 de la convention*</t>
  </si>
  <si>
    <t>Les travailleurs des entreprises publiques ou privées des transports internationaux non maritimes</t>
  </si>
  <si>
    <t>Cap-Vert</t>
  </si>
  <si>
    <t>Convention générale du 15/01/1980</t>
  </si>
  <si>
    <t xml:space="preserve">Prestations en nature servies au choix du travailleur par </t>
  </si>
  <si>
    <t>l'institution du lieu de résidence ou par l'institution d'affiliation.</t>
  </si>
  <si>
    <t>Chili</t>
  </si>
  <si>
    <t>Convention générale du 26/06/1999</t>
  </si>
  <si>
    <t>non</t>
  </si>
  <si>
    <t>Congo Brazzaville</t>
  </si>
  <si>
    <t>Convention générale et protocole n°1 du 11/02/1987</t>
  </si>
  <si>
    <t>Sauf dans le sens France-Congo</t>
  </si>
  <si>
    <t>Uniquement dans le sens France-Congo. Prestations servies</t>
  </si>
  <si>
    <t xml:space="preserve">Corée du Sud </t>
  </si>
  <si>
    <t>Accord du 06/12/2004</t>
  </si>
  <si>
    <t>En faveur des travailleurs détachés visés aux articles 8 et 9 de la convention</t>
  </si>
  <si>
    <t>Côte d'Ivoire</t>
  </si>
  <si>
    <t>Convention générale et protocole n°1 du 16/01/1985</t>
  </si>
  <si>
    <t>Uniquement pour l'assurance maternité : pas de régime légal</t>
  </si>
  <si>
    <t xml:space="preserve">d'assurance maladie en Côte d'Ivoire. </t>
  </si>
  <si>
    <t>Sauf dans le sens France-Côte d'Ivoire</t>
  </si>
  <si>
    <t>États-Unis</t>
  </si>
  <si>
    <t>Accord du 02/03/1987</t>
  </si>
  <si>
    <t>Gabon</t>
  </si>
  <si>
    <t>Accord du 02/10/1980</t>
  </si>
  <si>
    <t>l'institution du lieu de résidence ou par l'institution d'affiliation</t>
  </si>
  <si>
    <t xml:space="preserve">Guernesey </t>
  </si>
  <si>
    <t>Convention franco- britannique du 10/07/1956</t>
  </si>
  <si>
    <t>T et F*</t>
  </si>
  <si>
    <t>A.F. du pays de résidence à charge du pays d'emploi</t>
  </si>
  <si>
    <t xml:space="preserve">Seulement en cas d'hospitalisation d'urgence (assurance maladie 
</t>
  </si>
  <si>
    <t>pendant un séjour de moins de trois mois)</t>
  </si>
  <si>
    <t>Echange de lettre franco-britannique du 29/05/1979</t>
  </si>
  <si>
    <t>Inde</t>
  </si>
  <si>
    <t>Accord du 30/09/2008</t>
  </si>
  <si>
    <t>En faveur des travailleurs détachés visés à l'article 8 de la convention</t>
  </si>
  <si>
    <t>Israël</t>
  </si>
  <si>
    <t>Convention du 17/12/1965</t>
  </si>
  <si>
    <t xml:space="preserve">Uniquement pour l'assurance maternité ; pas de régime légal </t>
  </si>
  <si>
    <t>d'assurance maladie en Israël.</t>
  </si>
  <si>
    <t>Japon</t>
  </si>
  <si>
    <t>Accord du 25/02/2005</t>
  </si>
  <si>
    <t>En faveur des travailleurs détachés visés à l'article 6 de la convention</t>
  </si>
  <si>
    <t>Jersey</t>
  </si>
  <si>
    <t>Kosovo</t>
  </si>
  <si>
    <t xml:space="preserve">Accord sous forme d'échanges de lettres en février 2013 (5)                                                      </t>
  </si>
  <si>
    <t>Macédoine du Nord</t>
  </si>
  <si>
    <t>Echanges de lettres en 1995  (6)</t>
  </si>
  <si>
    <t>Indemnités pour charges de familles (I.C.F)</t>
  </si>
  <si>
    <t>Madagascar</t>
  </si>
  <si>
    <t>Convention et protocole du 08/05/1967</t>
  </si>
  <si>
    <t>pas visé</t>
  </si>
  <si>
    <t>Uniquement en cas de maladie dans le sens France-Madagascar.</t>
  </si>
  <si>
    <t>Mali</t>
  </si>
  <si>
    <t>Convention générale du 12/06/1979</t>
  </si>
  <si>
    <t>Uniquement en cas de maladie</t>
  </si>
  <si>
    <t>T.F.A.*</t>
  </si>
  <si>
    <t>Prestations en nature servies au choix du travailleur par</t>
  </si>
  <si>
    <t>l'institution du lieu de séjour ou par l'institution d'affiliation.</t>
  </si>
  <si>
    <t>Maroc</t>
  </si>
  <si>
    <t>Convention générale du 22/10/2007</t>
  </si>
  <si>
    <t>Allocations transférables</t>
  </si>
  <si>
    <t>Prestations servies directement par l'institution d'affiliation</t>
  </si>
  <si>
    <t>du travailleur.</t>
  </si>
  <si>
    <t>Mauritanie</t>
  </si>
  <si>
    <t>Convention générale et protocole du 22/07/1965</t>
  </si>
  <si>
    <t>Uniquement en cas de maladie dans le sens France-Mauritanie.</t>
  </si>
  <si>
    <t>Monaco</t>
  </si>
  <si>
    <t>Convention générale du 28/02/1952</t>
  </si>
  <si>
    <t>Transfert des AF du pays d'emploi</t>
  </si>
  <si>
    <t xml:space="preserve">Prestations servies directement par l'institution </t>
  </si>
  <si>
    <t>d'affiliation du travailleur</t>
  </si>
  <si>
    <t>Monténégro</t>
  </si>
  <si>
    <t>Accord du 26 mars 2003 (7)</t>
  </si>
  <si>
    <t>Niger</t>
  </si>
  <si>
    <t>Convention générale et protocole du 28/03/1973</t>
  </si>
  <si>
    <t>T*</t>
  </si>
  <si>
    <t>En cas de maladie dans le sens France-Niger</t>
  </si>
  <si>
    <t>Philippines</t>
  </si>
  <si>
    <t>Convention générale du 07/02/1990</t>
  </si>
  <si>
    <t>En faveur des travailleurs détachés et autres personnes visées aux articles 6 a et 6 b de la convention**</t>
  </si>
  <si>
    <t>Prestations servies directement par l'institution d'affiliation du travailleur</t>
  </si>
  <si>
    <t>Les personnels navigants des entreprises publiques ou privées des transports aériens internationaux</t>
  </si>
  <si>
    <t>Québec</t>
  </si>
  <si>
    <t>Entente du 17/12/2003</t>
  </si>
  <si>
    <t>En faveur des travailleurs détachés et autres personnes visées aux articles 7, 8, 12 et 13 de la convention*</t>
  </si>
  <si>
    <t>Les emplois d'Etat</t>
  </si>
  <si>
    <t>Saint-Marin</t>
  </si>
  <si>
    <t>Convention générale du 12/07/1949</t>
  </si>
  <si>
    <t>Sénégal</t>
  </si>
  <si>
    <t>Convention et protocole n°1 du 29/03/1974</t>
  </si>
  <si>
    <t>Uniquement pour l'assurance maternité</t>
  </si>
  <si>
    <t>En cas de maladie, uniquement dans le sens France-Sénégal</t>
  </si>
  <si>
    <t>Travailleur français détaché au Sénégal.</t>
  </si>
  <si>
    <t>Serbie</t>
  </si>
  <si>
    <t>Togo</t>
  </si>
  <si>
    <t>Convention  générale et protocole n°1 du 07/12/1971</t>
  </si>
  <si>
    <t>En cas de maladie dans le sens France-Togo.</t>
  </si>
  <si>
    <t>Tunisie</t>
  </si>
  <si>
    <t xml:space="preserve">Le montant des allocations familiales est adressé par l'institution </t>
  </si>
  <si>
    <t xml:space="preserve">Convention générale du </t>
  </si>
  <si>
    <t xml:space="preserve">de l'État d'emploi directement à la personne assurant la garde des </t>
  </si>
  <si>
    <t>enfants dans l'autre pays.</t>
  </si>
  <si>
    <t>Turquie</t>
  </si>
  <si>
    <t>Convention générale du 20/01/1972</t>
  </si>
  <si>
    <t>T</t>
  </si>
  <si>
    <t>Indemnités pour charges de familles (I.C.F.)</t>
  </si>
  <si>
    <t>Uruguay</t>
  </si>
  <si>
    <t>Accord de sécurité sociale du 06/12/2010</t>
  </si>
  <si>
    <t>B - Décrets de coordination</t>
  </si>
  <si>
    <t>Nouvelle-Calédonie</t>
  </si>
  <si>
    <t>Accord du 09/11/2002</t>
  </si>
  <si>
    <t>A.F. du territoire de résidence</t>
  </si>
  <si>
    <t>Polynésie française</t>
  </si>
  <si>
    <t>Accord du 26/12/1994</t>
  </si>
  <si>
    <t>Saint-Pierre-et-Miquelon</t>
  </si>
  <si>
    <t>Accord du 10/05/2011</t>
  </si>
  <si>
    <t>T = Travailleurs ;  F = Famille ; T.F.A. = Travailleur et famille qui l'accompagne</t>
  </si>
  <si>
    <t>(1) Familles restées dans le pays d'origine du travailleur</t>
  </si>
  <si>
    <t>(2) Retour du travailleur dans son pays d'origine pendant les congés payés, ou l'absence autorisée (Québec)  à l'exception des Règlements européens</t>
  </si>
  <si>
    <t>(3) Possibilité d'obtenir le service prestations en nature par l'institution du lieu d'emploi temporaire</t>
  </si>
  <si>
    <t xml:space="preserve">(4) Echange de lettres des 3 et 4 décembre 2003 entre la France et la Bosnie-Herzégovine relatif à la succession en matière de traités conclus entre la France et la République socialiste fédérative de Yougoslavie (Convention </t>
  </si>
  <si>
    <t xml:space="preserve">      générale du 05/01/1950).</t>
  </si>
  <si>
    <t>(5) Accord du 6 février 2013 entre le Gouvernement de la République française et le Gouvernement de la République du Kosovo relatif à la succession en matière de traités bilatéraux conclus entre la France et la République</t>
  </si>
  <si>
    <t xml:space="preserve">      socialiste fédérative de Yougoslavie (Convention générale du 05/01/1950)</t>
  </si>
  <si>
    <t xml:space="preserve">(6) Echange de lettres des 13 et 14 décembre 1995 entre la France et la Macédoine du Nord relatif à la succession en matière de traités conclus entre la France et la République socialiste fédérative de Yougoslavie (Convention générale </t>
  </si>
  <si>
    <t xml:space="preserve">      du 05/01/1950).</t>
  </si>
  <si>
    <t xml:space="preserve">(7) Accord du 26 mars 2003 entre le Gouvernement de la République française et le Conseil des ministres de Serbie et Montenegro relatif à la succession en matière de traités bilatéraux conclus entre la France et la République </t>
  </si>
  <si>
    <t xml:space="preserve">      socialiste fédérative de Yougoslavie (Convention générale du 05/01/01950)</t>
  </si>
  <si>
    <r>
      <rPr>
        <b/>
        <sz val="8.5"/>
        <rFont val="Times New Roman"/>
        <family val="1"/>
      </rPr>
      <t xml:space="preserve">NB : </t>
    </r>
    <r>
      <rPr>
        <sz val="8.5"/>
        <rFont val="Times New Roman"/>
        <family val="1"/>
      </rPr>
      <t>- La convention entre la France et le Royaume-Uni du 10 juillet 1956 reste applicable aux îles anglo-normandes : Guernesey, Aurigny, Herm, Jethou et Jersey</t>
    </r>
  </si>
  <si>
    <t xml:space="preserve">         - Les conventions signées par la France ne sont applicables qu'aux salariés à l'exception de celles signées avec Andorre, Argentine, Brésil, Canada, Chili, Corée du sud, Etats-Unis, Inde, Japon, Maroc, Nouvelle-Calédonie, </t>
  </si>
  <si>
    <t xml:space="preserve">           Polynésie française, Québec, Saint-Pierre-et-Miquelon, Tunisie et Uruguay qui visent également les non-salariés. Les règlements européens (CE) n° 883/2004 et 987/2009 s'appliquent aussi bien aux salariés et non-salariés.</t>
  </si>
  <si>
    <r>
      <t xml:space="preserve">         - L'</t>
    </r>
    <r>
      <rPr>
        <b/>
        <sz val="8.5"/>
        <rFont val="Times New Roman"/>
        <family val="1"/>
      </rPr>
      <t>assurance chômage</t>
    </r>
    <r>
      <rPr>
        <sz val="8.5"/>
        <rFont val="Times New Roman"/>
        <family val="1"/>
      </rPr>
      <t xml:space="preserve"> est visée dans le champ d'application des règlements européens, ce qui n'est pas le cas des autres accords.</t>
    </r>
  </si>
  <si>
    <t>Quelques chiffres clés</t>
  </si>
  <si>
    <r>
      <t>Les paiements</t>
    </r>
    <r>
      <rPr>
        <b/>
        <sz val="10"/>
        <color theme="1"/>
        <rFont val="Calibri"/>
        <family val="2"/>
        <scheme val="minor"/>
      </rPr>
      <t xml:space="preserve"> </t>
    </r>
    <r>
      <rPr>
        <b/>
        <i/>
        <sz val="10"/>
        <color theme="1"/>
        <rFont val="Calibri"/>
        <family val="2"/>
        <scheme val="minor"/>
      </rPr>
      <t>(Parties 1 à 5)</t>
    </r>
  </si>
  <si>
    <r>
      <t>Le détachement</t>
    </r>
    <r>
      <rPr>
        <b/>
        <i/>
        <sz val="10"/>
        <color theme="1"/>
        <rFont val="Calibri"/>
        <family val="2"/>
        <scheme val="minor"/>
      </rPr>
      <t xml:space="preserve"> (Partie 6)</t>
    </r>
  </si>
  <si>
    <t>- 4,5%</t>
  </si>
  <si>
    <t>- 376,27 millions d'€</t>
  </si>
  <si>
    <t>Retraite complémentaire (+0,4%)</t>
  </si>
  <si>
    <t>+7,27 M€</t>
  </si>
  <si>
    <t>-167,04 M€</t>
  </si>
  <si>
    <t>Santé (-28,4%)</t>
  </si>
  <si>
    <t>Invalidité (+5%)</t>
  </si>
  <si>
    <t>+1,45 M€</t>
  </si>
  <si>
    <t>-1,96 M€</t>
  </si>
  <si>
    <t>Famille (-5,5%)</t>
  </si>
  <si>
    <t>Chômage (+2,4%)</t>
  </si>
  <si>
    <t>+27,23 M€</t>
  </si>
  <si>
    <t>-5,68 M€</t>
  </si>
  <si>
    <t>Rentes AT-MP (-3,9%)</t>
  </si>
  <si>
    <t>Incapacité temporaire (+9,7%)</t>
  </si>
  <si>
    <t>+1,26 M€</t>
  </si>
  <si>
    <t>-238,57 M€</t>
  </si>
  <si>
    <t>Vieillesse (-5,3%)</t>
  </si>
  <si>
    <t>-0,23 M€</t>
  </si>
  <si>
    <t>Veuvage et décès (-10,2%)</t>
  </si>
  <si>
    <r>
      <t>+ 45%</t>
    </r>
    <r>
      <rPr>
        <sz val="10"/>
        <color theme="7" tint="-0.249977111117893"/>
        <rFont val="Calibri"/>
        <family val="2"/>
        <scheme val="minor"/>
      </rPr>
      <t xml:space="preserve"> (mais - 47% par rapport à 2019)</t>
    </r>
  </si>
  <si>
    <r>
      <t>+ 37 296 formulaires</t>
    </r>
    <r>
      <rPr>
        <sz val="10"/>
        <color theme="7" tint="-0.249977111117893"/>
        <rFont val="Calibri"/>
        <family val="2"/>
        <scheme val="minor"/>
      </rPr>
      <t xml:space="preserve"> (mais -108 705 par rapport à 2019)</t>
    </r>
  </si>
  <si>
    <t>En 10 ans</t>
  </si>
  <si>
    <r>
      <t xml:space="preserve">Les mouvements migratoires </t>
    </r>
    <r>
      <rPr>
        <b/>
        <i/>
        <sz val="10"/>
        <color theme="1"/>
        <rFont val="Calibri"/>
        <family val="2"/>
        <scheme val="minor"/>
      </rPr>
      <t>(Partie 7)</t>
    </r>
  </si>
  <si>
    <t xml:space="preserve">Immigration du travail en France en 2021 : </t>
  </si>
  <si>
    <t>27 413 personnes</t>
  </si>
  <si>
    <t>+17% (+3 978 personnes) par rapport à 2020</t>
  </si>
  <si>
    <t xml:space="preserve">Immigration familiale en France en 2021 : </t>
  </si>
  <si>
    <t>14 886 personnes</t>
  </si>
  <si>
    <t>+73% (+6 271 personnes) par rapport à 2020</t>
  </si>
  <si>
    <t>+ 7,6% sur la décennie</t>
  </si>
  <si>
    <t xml:space="preserve">Les français expatriés en 2021 : </t>
  </si>
  <si>
    <t>1,61 million</t>
  </si>
  <si>
    <t>+ 0,82% en moyenne annuelle</t>
  </si>
  <si>
    <t>-4,2% (-70 866 français) par rapport à 2020</t>
  </si>
  <si>
    <t>Les prestations sociales versées aux assurés français en situation de mobilité internationale</t>
  </si>
  <si>
    <r>
      <t>Récapitulatif 2021</t>
    </r>
    <r>
      <rPr>
        <sz val="12.5"/>
        <rFont val="Times New Roman"/>
        <family val="1"/>
      </rPr>
      <t xml:space="preserve"> (montants en euros)</t>
    </r>
  </si>
  <si>
    <t>Zones de résidence principale, de séjour temporaire ou d'emploi</t>
  </si>
  <si>
    <t>Soins de santé et contrôles médicaux</t>
  </si>
  <si>
    <t>Incapacité temporaire</t>
  </si>
  <si>
    <r>
      <t>Prestations familiales</t>
    </r>
    <r>
      <rPr>
        <b/>
        <vertAlign val="superscript"/>
        <sz val="10"/>
        <rFont val="Times New Roman"/>
        <family val="1"/>
      </rPr>
      <t>1</t>
    </r>
  </si>
  <si>
    <t>Pensions de retraite</t>
  </si>
  <si>
    <t>Rentes     d'AT-MP</t>
  </si>
  <si>
    <t>Pensions d'invalidité</t>
  </si>
  <si>
    <t>Allocations veuvage et décès</t>
  </si>
  <si>
    <r>
      <t>Prestations chômage</t>
    </r>
    <r>
      <rPr>
        <b/>
        <vertAlign val="superscript"/>
        <sz val="10"/>
        <rFont val="Times New Roman"/>
        <family val="1"/>
      </rPr>
      <t>2</t>
    </r>
  </si>
  <si>
    <t>TOTAL</t>
  </si>
  <si>
    <t xml:space="preserve">Base </t>
  </si>
  <si>
    <t>Complémentaire</t>
  </si>
  <si>
    <t xml:space="preserve">Pays de l'UE-EEE-Suisse (+Royaume-Uni)             </t>
  </si>
  <si>
    <t>Pays liés par des conventions bilatérales</t>
  </si>
  <si>
    <t>Territoires liés par des décrets de coordination</t>
  </si>
  <si>
    <t>Pays sans accord</t>
  </si>
  <si>
    <t>Total 2021</t>
  </si>
  <si>
    <t>Total 2020</t>
  </si>
  <si>
    <t>Évolution N/N-1</t>
  </si>
  <si>
    <r>
      <rPr>
        <b/>
        <i/>
        <vertAlign val="superscript"/>
        <sz val="9"/>
        <rFont val="Times New Roman"/>
        <family val="1"/>
      </rPr>
      <t>1</t>
    </r>
    <r>
      <rPr>
        <b/>
        <i/>
        <sz val="9"/>
        <rFont val="Times New Roman"/>
        <family val="1"/>
      </rPr>
      <t xml:space="preserve"> </t>
    </r>
    <r>
      <rPr>
        <i/>
        <sz val="9"/>
        <rFont val="Times New Roman"/>
        <family val="1"/>
      </rPr>
      <t>dont, depuis 2021, 21,9 millions d'euros d'ADI (allocation différentielle) versées aux travailleurs frontaliers français</t>
    </r>
  </si>
  <si>
    <r>
      <rPr>
        <b/>
        <i/>
        <vertAlign val="superscript"/>
        <sz val="9"/>
        <rFont val="Times New Roman"/>
        <family val="1"/>
      </rPr>
      <t>2</t>
    </r>
    <r>
      <rPr>
        <b/>
        <i/>
        <sz val="9"/>
        <rFont val="Times New Roman"/>
        <family val="1"/>
      </rPr>
      <t xml:space="preserve"> </t>
    </r>
    <r>
      <rPr>
        <i/>
        <sz val="9"/>
        <rFont val="Times New Roman"/>
        <family val="1"/>
      </rPr>
      <t>À compter de l'exercice 2021, intégration dans le tableau ci-dessus des prestations de chômage versées au titre des articles 64 et 65§2 et 65§5 du Règlement (CE) n°883/2004</t>
    </r>
  </si>
  <si>
    <t>Répartition par prestations</t>
  </si>
  <si>
    <t>Répartition par zone de pays</t>
  </si>
  <si>
    <t>Historique sur 10 ans</t>
  </si>
  <si>
    <t xml:space="preserve">Les remboursements, par les organismes français de sécurité sociale, des dépenses de soins de santé dispensés à l'étranger à des assurés des régimes français </t>
  </si>
  <si>
    <t>Focus sur les 50 premiers pays de réalisation des soins</t>
  </si>
  <si>
    <t>Les montants remboursés en €</t>
  </si>
  <si>
    <t>Rang</t>
  </si>
  <si>
    <t>Pays de réalisation des soins</t>
  </si>
  <si>
    <t>Zone de résidence</t>
  </si>
  <si>
    <t>1er circuit : sans coordination (Factures)*</t>
  </si>
  <si>
    <t>2ème circuit : avec coordination</t>
  </si>
  <si>
    <t>Total général</t>
  </si>
  <si>
    <r>
      <t>Soins nécessaires ou urgents</t>
    </r>
    <r>
      <rPr>
        <vertAlign val="superscript"/>
        <sz val="12"/>
        <rFont val="Webdings"/>
        <family val="1"/>
        <charset val="2"/>
      </rPr>
      <t>i</t>
    </r>
  </si>
  <si>
    <r>
      <t>Soins programmés</t>
    </r>
    <r>
      <rPr>
        <vertAlign val="superscript"/>
        <sz val="12"/>
        <rFont val="Webdings"/>
        <family val="1"/>
        <charset val="2"/>
      </rPr>
      <t>i</t>
    </r>
  </si>
  <si>
    <r>
      <t>Soins liés à la résidence</t>
    </r>
    <r>
      <rPr>
        <vertAlign val="superscript"/>
        <sz val="12"/>
        <rFont val="Webdings"/>
        <family val="1"/>
        <charset val="2"/>
      </rPr>
      <t>i</t>
    </r>
  </si>
  <si>
    <t>Total</t>
  </si>
  <si>
    <r>
      <t>Factures</t>
    </r>
    <r>
      <rPr>
        <vertAlign val="superscript"/>
        <sz val="12"/>
        <rFont val="Webdings"/>
        <family val="1"/>
        <charset val="2"/>
      </rPr>
      <t>i</t>
    </r>
  </si>
  <si>
    <r>
      <t>Forfaits</t>
    </r>
    <r>
      <rPr>
        <vertAlign val="superscript"/>
        <sz val="12"/>
        <rFont val="Webdings"/>
        <family val="1"/>
        <charset val="2"/>
      </rPr>
      <t>i</t>
    </r>
  </si>
  <si>
    <r>
      <t>Contrôles médicaux</t>
    </r>
    <r>
      <rPr>
        <vertAlign val="superscript"/>
        <sz val="12"/>
        <rFont val="Webdings"/>
        <family val="1"/>
        <charset val="2"/>
      </rPr>
      <t>i</t>
    </r>
  </si>
  <si>
    <t>Montant remboursé (€)</t>
  </si>
  <si>
    <t>Variation 2021/2020</t>
  </si>
  <si>
    <t>u</t>
  </si>
  <si>
    <t>v</t>
  </si>
  <si>
    <t>w</t>
  </si>
  <si>
    <t>x</t>
  </si>
  <si>
    <t>y</t>
  </si>
  <si>
    <t>POLYNESIE FRANCAISE</t>
  </si>
  <si>
    <t>QUEBEC</t>
  </si>
  <si>
    <t>GRECE</t>
  </si>
  <si>
    <t>SUEDE</t>
  </si>
  <si>
    <t>REPUBLIQUE TCHEQUE</t>
  </si>
  <si>
    <t>THAILANDE</t>
  </si>
  <si>
    <t>NORVEGE</t>
  </si>
  <si>
    <t>ETATS-UNIS</t>
  </si>
  <si>
    <t>SENEGAL</t>
  </si>
  <si>
    <t>MEXIQUE</t>
  </si>
  <si>
    <t>BRESIL</t>
  </si>
  <si>
    <t>MAURICE (ILE)</t>
  </si>
  <si>
    <t>SLOVENIE</t>
  </si>
  <si>
    <t>LIBAN</t>
  </si>
  <si>
    <t>VIETNAM</t>
  </si>
  <si>
    <t>EMIRATS ARABES UNIS</t>
  </si>
  <si>
    <t>ALGERIE</t>
  </si>
  <si>
    <t>CHINE</t>
  </si>
  <si>
    <t>ISRAEL</t>
  </si>
  <si>
    <t>COTE D'IVOIRE</t>
  </si>
  <si>
    <t>EGYPTE</t>
  </si>
  <si>
    <t>REPUBLIQUE DOMINICAINE</t>
  </si>
  <si>
    <t>ROYAUME-UNI</t>
  </si>
  <si>
    <t>AFRIQUE DU SUD</t>
  </si>
  <si>
    <t>Pays non distingués</t>
  </si>
  <si>
    <t>Autres pays</t>
  </si>
  <si>
    <t>Sous-total</t>
  </si>
  <si>
    <t>% d'évolution</t>
  </si>
  <si>
    <t>Pays qui appliquent les réglements européens de coordination + Royaume-Uni</t>
  </si>
  <si>
    <t>Pays liés à la France par des accords bilatéraux de sécurité sociale</t>
  </si>
  <si>
    <t>Pays sans accords bilatéraux de sécurité sociale avec la France</t>
  </si>
  <si>
    <t>* Sont inclus dans les "Soins progammés" 91,64 M€ en 2021 (91,04 M€ en 2020) au titre des conventions de coopération sanitaire ou médico-sociale transfrontalières (pour l'Allemgne, la Belgique, l'Espagne et la Suisse).</t>
  </si>
  <si>
    <t xml:space="preserve">   Les données transmises au Cleiss ne permettant pas la distinction entre les deux circuits mis en application (voir "Remarque" dans l'Avant-propos), elles sont intégrées par défaut au 1er circuit.</t>
  </si>
  <si>
    <t>Les remboursements des dépenses des soins de santé dispensés à l'étranger</t>
  </si>
  <si>
    <t>Le paiement des prestations en espèces d'incapacité temporaire aux assurés qui résident ou séjournent à l'étranger</t>
  </si>
  <si>
    <t>Pays qui appliquent les règlements européens de coordination</t>
  </si>
  <si>
    <t>Pays de résidence ou de séjour temporaire</t>
  </si>
  <si>
    <t>Assurance maladie-maternité-paternité</t>
  </si>
  <si>
    <t>Assurance AT-MP</t>
  </si>
  <si>
    <t>Nombre bénéficiaires</t>
  </si>
  <si>
    <t xml:space="preserve">Nombre de jours </t>
  </si>
  <si>
    <t>Montant (euros)</t>
  </si>
  <si>
    <t>Belgique</t>
  </si>
  <si>
    <t>Portugal</t>
  </si>
  <si>
    <t>Espagne</t>
  </si>
  <si>
    <t>Italie</t>
  </si>
  <si>
    <t>Allemagne</t>
  </si>
  <si>
    <t>Pologne</t>
  </si>
  <si>
    <t>Grèce</t>
  </si>
  <si>
    <t>Roumanie</t>
  </si>
  <si>
    <t>Luxembourg</t>
  </si>
  <si>
    <t>Slovaquie</t>
  </si>
  <si>
    <t>Hongrie</t>
  </si>
  <si>
    <t>Bulgarie</t>
  </si>
  <si>
    <t>Croatie</t>
  </si>
  <si>
    <t>Pays-Bas</t>
  </si>
  <si>
    <t>Autriche</t>
  </si>
  <si>
    <t>République tchèque</t>
  </si>
  <si>
    <t>Suède</t>
  </si>
  <si>
    <t>Irlande</t>
  </si>
  <si>
    <t>Malte</t>
  </si>
  <si>
    <t>Lituanie</t>
  </si>
  <si>
    <t>Finlande</t>
  </si>
  <si>
    <t>Slovénie</t>
  </si>
  <si>
    <t>Danemark</t>
  </si>
  <si>
    <t>Autres pays de l'UE-EEE-Suisse</t>
  </si>
  <si>
    <t xml:space="preserve">Répartition des paiements par type d’arrêt, statut </t>
  </si>
  <si>
    <t>et localisation géographique de l’assuré </t>
  </si>
  <si>
    <t>Pays liés à la France par des accords bilatéraux et reste du monde (pays sans accord)</t>
  </si>
  <si>
    <t>Pays de résidence / séjour</t>
  </si>
  <si>
    <t>Assurance maladie-maternité</t>
  </si>
  <si>
    <t xml:space="preserve">Nombre jours </t>
  </si>
  <si>
    <t>Bosnie-Herzégovine</t>
  </si>
  <si>
    <t>Congo</t>
  </si>
  <si>
    <t>Autres pays avec accords bilatéraux</t>
  </si>
  <si>
    <t>Reste du monde (pays sans accord)</t>
  </si>
  <si>
    <t>Répartition des paiements par type d’arrêt</t>
  </si>
  <si>
    <t>Prestations familiales versées en 2021 aux familles en situation transfrontalière</t>
  </si>
  <si>
    <r>
      <t xml:space="preserve">Dans ce tableau sont regroupées les prestations familiales </t>
    </r>
    <r>
      <rPr>
        <u/>
        <sz val="11"/>
        <rFont val="Calibri"/>
        <family val="2"/>
        <scheme val="minor"/>
      </rPr>
      <t>versées à l'étranger</t>
    </r>
    <r>
      <rPr>
        <sz val="11"/>
        <rFont val="Calibri"/>
        <family val="2"/>
        <scheme val="minor"/>
      </rPr>
      <t xml:space="preserve"> (répartition par régimes) :</t>
    </r>
  </si>
  <si>
    <t>. aux travailleurs, aux chômeurs occupés en France dont la famille réside à l'étranger</t>
  </si>
  <si>
    <t>. pour les enfants de titulaires de pensions ou de rentes et pour les orphelins</t>
  </si>
  <si>
    <t>. aux travailleurs détachés dans le pays où leur famille les accompagne</t>
  </si>
  <si>
    <r>
      <t>Et les allocations différentielles (ADI) versées</t>
    </r>
    <r>
      <rPr>
        <u/>
        <sz val="11"/>
        <rFont val="Calibri"/>
        <family val="2"/>
        <scheme val="minor"/>
      </rPr>
      <t xml:space="preserve"> en France</t>
    </r>
    <r>
      <rPr>
        <sz val="11"/>
        <rFont val="Calibri"/>
        <family val="2"/>
        <scheme val="minor"/>
      </rPr>
      <t xml:space="preserve"> au bénéfice de travailleurs à l'étranger résidant en France</t>
    </r>
  </si>
  <si>
    <t>Type d'accord</t>
  </si>
  <si>
    <t>Régimes</t>
  </si>
  <si>
    <t>Général</t>
  </si>
  <si>
    <t>Agricole</t>
  </si>
  <si>
    <t>Nombre de familles bénéficiaires</t>
  </si>
  <si>
    <t>% de répartition</t>
  </si>
  <si>
    <t>Règlements européens</t>
  </si>
  <si>
    <t>Accords bilatéraux</t>
  </si>
  <si>
    <t>Ê</t>
  </si>
  <si>
    <t xml:space="preserve"> Allocation différentielle 2021 </t>
  </si>
  <si>
    <t>Ë</t>
  </si>
  <si>
    <t>En plus des prestations familiales, versées dans le cadre des règlements européens et des accords bilatéraux de sécurité sociale</t>
  </si>
  <si>
    <t>et indiquées dans le tableau ci-contre, la Cnaf précise qu'en 2021 13.183 foyers en France ont été bénéficiaires de l'Allo-</t>
  </si>
  <si>
    <r>
      <t xml:space="preserve">cation différentielle (ADI) pour un montant totalisant </t>
    </r>
    <r>
      <rPr>
        <b/>
        <sz val="11"/>
        <color theme="1"/>
        <rFont val="Calibri"/>
        <family val="2"/>
        <scheme val="minor"/>
      </rPr>
      <t>21,86 millions d'euros</t>
    </r>
    <r>
      <rPr>
        <sz val="11"/>
        <color theme="1"/>
        <rFont val="Calibri"/>
        <family val="2"/>
        <scheme val="minor"/>
      </rPr>
      <t>.</t>
    </r>
  </si>
  <si>
    <r>
      <rPr>
        <b/>
        <sz val="12"/>
        <rFont val="Calibri"/>
        <family val="2"/>
      </rPr>
      <t xml:space="preserve">L'ADI s'applique dans le cadre de la législation interne française : </t>
    </r>
    <r>
      <rPr>
        <sz val="11"/>
        <rFont val="Calibri"/>
        <family val="2"/>
      </rPr>
      <t xml:space="preserve">Les prestations familiales du régime français ne peuvent se cumuler avec les prestations pour enfant versées en application des traités, conventions et accords bilatéraux dont la France est signataire. Lorsque des prestations étrangères ou des avantages familiaux sont versés au titre d'une activité à l'étranger ou dans une organisation internationale, seule une allocation différentielle (ADI) peut être éventuellement servie </t>
    </r>
    <r>
      <rPr>
        <u/>
        <sz val="11"/>
        <rFont val="Calibri"/>
        <family val="2"/>
      </rPr>
      <t>à une famille résidant en France</t>
    </r>
    <r>
      <rPr>
        <sz val="11"/>
        <rFont val="Calibri"/>
        <family val="2"/>
      </rPr>
      <t>. Elle est égale à la différence entre les avantages dus au titre de la législation française et ceux perçus au titre de la législation étrangère, lorsque ceux-ci sont inférieurs.</t>
    </r>
  </si>
  <si>
    <t>Répartition du montant des prestations familiales versées à l'étranger et du nombre de familles</t>
  </si>
  <si>
    <t>bénéficiaires pour 2021, selon le type d'accord</t>
  </si>
  <si>
    <t>Evolution sur 10 ans des prestations familiales (PF) versées à l'étranger</t>
  </si>
  <si>
    <t>Année</t>
  </si>
  <si>
    <t>% évolution</t>
  </si>
  <si>
    <t>Les prestations familiales versées aux ayants droit qui résident à l'étranger</t>
  </si>
  <si>
    <t>Pays qui appliquent les règlements européens de coordination / données 2021</t>
  </si>
  <si>
    <t>Pays de résidence</t>
  </si>
  <si>
    <t>Montants (euros)</t>
  </si>
  <si>
    <t>Pays non distinguées</t>
  </si>
  <si>
    <t>Royaume-Uni*</t>
  </si>
  <si>
    <t>* Droits acquis en application de l'accord de retrait (voir page précédente)</t>
  </si>
  <si>
    <r>
      <rPr>
        <b/>
        <sz val="11"/>
        <rFont val="Wingdings 2"/>
        <family val="1"/>
        <charset val="2"/>
      </rPr>
      <t xml:space="preserve">Ë </t>
    </r>
    <r>
      <rPr>
        <b/>
        <sz val="11"/>
        <rFont val="Times New Roman"/>
        <family val="1"/>
      </rPr>
      <t xml:space="preserve">Allocations différentielles 2021 </t>
    </r>
  </si>
  <si>
    <t>Répartition des montants versés à l'étranger en 2021, par régime et type de prestations</t>
  </si>
  <si>
    <t>Pays liés à la France par des accords bilatéraux / données 2021</t>
  </si>
  <si>
    <t>PAYS NON DISTINGUÉS</t>
  </si>
  <si>
    <t>Les rentes, pensions et allocations versées aux assurés qui résident à l'étranger</t>
  </si>
  <si>
    <t>Synthèse</t>
  </si>
  <si>
    <t>Montant (€)</t>
  </si>
  <si>
    <t>Pension de vieillesse</t>
  </si>
  <si>
    <t>Allocation de retraite complémentaire</t>
  </si>
  <si>
    <r>
      <t xml:space="preserve">Autres prestations </t>
    </r>
    <r>
      <rPr>
        <b/>
        <vertAlign val="superscript"/>
        <sz val="10"/>
        <color indexed="8"/>
        <rFont val="Times New Roman"/>
        <family val="1"/>
      </rPr>
      <t>4</t>
    </r>
  </si>
  <si>
    <t xml:space="preserve">TOTAL      </t>
  </si>
  <si>
    <t>%</t>
  </si>
  <si>
    <r>
      <t xml:space="preserve">Pays de l'UE-EEE-Suisse  </t>
    </r>
    <r>
      <rPr>
        <b/>
        <vertAlign val="superscript"/>
        <sz val="10"/>
        <color indexed="8"/>
        <rFont val="Times New Roman"/>
        <family val="1"/>
      </rPr>
      <t>1</t>
    </r>
  </si>
  <si>
    <r>
      <t xml:space="preserve">Pays avec accords bilatéraux </t>
    </r>
    <r>
      <rPr>
        <b/>
        <vertAlign val="superscript"/>
        <sz val="10"/>
        <color indexed="8"/>
        <rFont val="Times New Roman"/>
        <family val="1"/>
      </rPr>
      <t>2</t>
    </r>
  </si>
  <si>
    <r>
      <t>Pays sans accords bilatéraux</t>
    </r>
    <r>
      <rPr>
        <b/>
        <vertAlign val="superscript"/>
        <sz val="10"/>
        <color indexed="8"/>
        <rFont val="Times New Roman"/>
        <family val="1"/>
      </rPr>
      <t xml:space="preserve"> 3</t>
    </r>
  </si>
  <si>
    <t>TOTAL 2021</t>
  </si>
  <si>
    <t>TOTAL 2020</t>
  </si>
  <si>
    <r>
      <rPr>
        <b/>
        <sz val="10"/>
        <color indexed="8"/>
        <rFont val="Times New Roman"/>
        <family val="1"/>
      </rPr>
      <t>1</t>
    </r>
    <r>
      <rPr>
        <sz val="10"/>
        <color indexed="8"/>
        <rFont val="Times New Roman"/>
        <family val="1"/>
      </rPr>
      <t xml:space="preserve"> Pays qui appliquent les règlements européens de coordination + Royaume-Uni</t>
    </r>
  </si>
  <si>
    <r>
      <rPr>
        <b/>
        <sz val="10"/>
        <color indexed="8"/>
        <rFont val="Times New Roman"/>
        <family val="1"/>
      </rPr>
      <t>2</t>
    </r>
    <r>
      <rPr>
        <sz val="10"/>
        <color indexed="8"/>
        <rFont val="Times New Roman"/>
        <family val="1"/>
      </rPr>
      <t xml:space="preserve"> Pays liés à la France par des accords bilatéraux de sécurité sociale</t>
    </r>
  </si>
  <si>
    <r>
      <rPr>
        <b/>
        <sz val="10"/>
        <color indexed="8"/>
        <rFont val="Times New Roman"/>
        <family val="1"/>
      </rPr>
      <t xml:space="preserve">3 </t>
    </r>
    <r>
      <rPr>
        <sz val="10"/>
        <color indexed="8"/>
        <rFont val="Times New Roman"/>
        <family val="1"/>
      </rPr>
      <t>Pays sans accords bilatéraux de sécurité sociale avec la France</t>
    </r>
  </si>
  <si>
    <r>
      <rPr>
        <b/>
        <sz val="10"/>
        <color indexed="8"/>
        <rFont val="Times New Roman"/>
        <family val="1"/>
      </rPr>
      <t>4</t>
    </r>
    <r>
      <rPr>
        <sz val="10"/>
        <color indexed="8"/>
        <rFont val="Times New Roman"/>
        <family val="1"/>
      </rPr>
      <t xml:space="preserve"> Rentes d'AT-MP, pensions d'invalidité, allocations de veuvage et capitaux décès.</t>
    </r>
  </si>
  <si>
    <r>
      <t xml:space="preserve">Les rentes, pensions et allocations versées aux assurés qui résident à l'étranger : </t>
    </r>
    <r>
      <rPr>
        <sz val="12.5"/>
        <rFont val="Times New Roman"/>
        <family val="1"/>
      </rPr>
      <t>carte du monde 2021</t>
    </r>
  </si>
  <si>
    <t>A</t>
  </si>
  <si>
    <t>B</t>
  </si>
  <si>
    <t>Pays avec accords bilatéraux</t>
  </si>
  <si>
    <t>Europe (UE-EEE-Suisse)</t>
  </si>
  <si>
    <t>Pays sans accord bilatéraux</t>
  </si>
  <si>
    <t>Europe (hors UE-EEE-Suisse)</t>
  </si>
  <si>
    <t>Maghreb</t>
  </si>
  <si>
    <t>Afrique francophone</t>
  </si>
  <si>
    <t>Afrique non francophone</t>
  </si>
  <si>
    <t>Amérique du Nord</t>
  </si>
  <si>
    <t>Proche et Moyen-Orient</t>
  </si>
  <si>
    <t>Almérique du Sud</t>
  </si>
  <si>
    <t>Asie du Sud-Est</t>
  </si>
  <si>
    <t>Amérique centrale</t>
  </si>
  <si>
    <t>Autres Asie</t>
  </si>
  <si>
    <t>Les pensions de vieillesse versées aux assurés qui résident à l'étranger</t>
  </si>
  <si>
    <t>Ce qu'il faut retenir de l'année 2021</t>
  </si>
  <si>
    <t xml:space="preserve">
</t>
  </si>
  <si>
    <t>Focus sur les 50 premiers pays de résidence</t>
  </si>
  <si>
    <t>Zones de résidence</t>
  </si>
  <si>
    <t>Pension de réversion</t>
  </si>
  <si>
    <t xml:space="preserve">TOTAL </t>
  </si>
  <si>
    <r>
      <t xml:space="preserve">                                                            </t>
    </r>
    <r>
      <rPr>
        <sz val="10"/>
        <rFont val="Times New Roman"/>
        <family val="1"/>
      </rPr>
      <t>dont</t>
    </r>
    <r>
      <rPr>
        <b/>
        <sz val="10"/>
        <color indexed="8"/>
        <rFont val="Times New Roman"/>
        <family val="1"/>
      </rPr>
      <t xml:space="preserve"> </t>
    </r>
    <r>
      <rPr>
        <b/>
        <sz val="10"/>
        <color indexed="60"/>
        <rFont val="Times New Roman"/>
        <family val="1"/>
      </rPr>
      <t>pensions au titre des accords internationaux</t>
    </r>
  </si>
  <si>
    <t xml:space="preserve">  BON A SAVOIR</t>
  </si>
  <si>
    <t>Nombre *</t>
  </si>
  <si>
    <t>Australie</t>
  </si>
  <si>
    <t>Thaïlande</t>
  </si>
  <si>
    <t>Ile Maurice</t>
  </si>
  <si>
    <t>Saint-Martin</t>
  </si>
  <si>
    <t>Liban</t>
  </si>
  <si>
    <t>Mexique</t>
  </si>
  <si>
    <t>Autres pays de résidence</t>
  </si>
  <si>
    <t xml:space="preserve">Sous-total </t>
  </si>
  <si>
    <t>*Pour plus de précisions, voir avant-propos de ce chapitre</t>
  </si>
  <si>
    <t>Les allocations de retraite complémentaire versées aux assurés qui résident à l'étranger</t>
  </si>
  <si>
    <t>Allocation de retraite</t>
  </si>
  <si>
    <t>Allocation de réversion</t>
  </si>
  <si>
    <r>
      <rPr>
        <b/>
        <sz val="12"/>
        <color indexed="8"/>
        <rFont val="Times New Roman"/>
        <family val="1"/>
      </rPr>
      <t>%</t>
    </r>
    <r>
      <rPr>
        <b/>
        <sz val="10"/>
        <color indexed="8"/>
        <rFont val="Times New Roman"/>
        <family val="1"/>
      </rPr>
      <t xml:space="preserve"> </t>
    </r>
    <r>
      <rPr>
        <sz val="10"/>
        <color indexed="8"/>
        <rFont val="Times New Roman"/>
        <family val="1"/>
      </rPr>
      <t>dans la retraite globale (1)</t>
    </r>
  </si>
  <si>
    <t>Saint Barthélémy</t>
  </si>
  <si>
    <t>Vietnam</t>
  </si>
  <si>
    <t>(1) : pension de vieillesse (retraite de base) + allocation de retraite complémentaire</t>
  </si>
  <si>
    <t>Pays liés à la France par des accords bilatéraux</t>
  </si>
  <si>
    <t>Pays sans accords bilatéraux avec la France</t>
  </si>
  <si>
    <t>Les rentes d'AT-MP versées aux assurés qui résident à l'étranger</t>
  </si>
  <si>
    <t>Focus sur les 25 premiers pays de résidence</t>
  </si>
  <si>
    <t>Rente de victime</t>
  </si>
  <si>
    <t>Rente de survivant</t>
  </si>
  <si>
    <t>Les pensions d'invalidité versées aux assurés qui résident à l'étranger</t>
  </si>
  <si>
    <t>Pension d'invalidité</t>
  </si>
  <si>
    <t>Pension de survivant invalide</t>
  </si>
  <si>
    <t>Les capitaux décès versés aux assurés qui résident à l'étranger</t>
  </si>
  <si>
    <t>Focus sur les 20 premiers pays de résidence</t>
  </si>
  <si>
    <t>Capital décès</t>
  </si>
  <si>
    <t>Cöte d'Ivoire</t>
  </si>
  <si>
    <t xml:space="preserve">       Pays qui appliquent les réglements européens de coordination + Royaume-Uni</t>
  </si>
  <si>
    <t xml:space="preserve">       Pays liés à la France par des accords bilatéraux de sécurité sociale</t>
  </si>
  <si>
    <t xml:space="preserve">       Pays sans accords bilatéraux de sécurité sociale avec la France</t>
  </si>
  <si>
    <t>Pays de l'UE-EEE-Suisse</t>
  </si>
  <si>
    <t>Pays conventionnés</t>
  </si>
  <si>
    <t>REGLEMENTS EUROPEENS</t>
  </si>
  <si>
    <t>Les pensions versées par les pays de l'UE-EEE-Suisse (+ Royaume-Uni) à leurs assurés qui résident en France</t>
  </si>
  <si>
    <t>Pays d'affiliation</t>
  </si>
  <si>
    <r>
      <rPr>
        <sz val="11"/>
        <rFont val="Times New Roman"/>
        <family val="1"/>
      </rPr>
      <t>SOLDE</t>
    </r>
    <r>
      <rPr>
        <b/>
        <vertAlign val="superscript"/>
        <sz val="11"/>
        <rFont val="Times New Roman"/>
        <family val="1"/>
      </rPr>
      <t>1</t>
    </r>
    <r>
      <rPr>
        <b/>
        <sz val="11"/>
        <rFont val="Times New Roman"/>
        <family val="1"/>
      </rPr>
      <t xml:space="preserve"> </t>
    </r>
  </si>
  <si>
    <t>Nombre</t>
  </si>
  <si>
    <t xml:space="preserve">Suisse </t>
  </si>
  <si>
    <r>
      <t xml:space="preserve">Royaume-Uni </t>
    </r>
    <r>
      <rPr>
        <b/>
        <vertAlign val="superscript"/>
        <sz val="10"/>
        <rFont val="Times New Roman"/>
        <family val="1"/>
      </rPr>
      <t>2</t>
    </r>
  </si>
  <si>
    <t xml:space="preserve">Espagne </t>
  </si>
  <si>
    <t xml:space="preserve">Pays-Bas </t>
  </si>
  <si>
    <t>Lettonie</t>
  </si>
  <si>
    <t>Autres pays d'affiliation</t>
  </si>
  <si>
    <r>
      <rPr>
        <b/>
        <sz val="10"/>
        <rFont val="Times New Roman"/>
        <family val="1"/>
      </rPr>
      <t>1</t>
    </r>
    <r>
      <rPr>
        <sz val="10"/>
        <rFont val="Times New Roman"/>
        <family val="1"/>
      </rPr>
      <t xml:space="preserve"> Solde = pensions européennes servies en France - pensions françaises servies en Europe</t>
    </r>
    <r>
      <rPr>
        <i/>
        <sz val="10"/>
        <color rgb="FFFF0000"/>
        <rFont val="Times New Roman"/>
        <family val="1"/>
      </rPr>
      <t xml:space="preserve"> </t>
    </r>
    <r>
      <rPr>
        <i/>
        <sz val="10"/>
        <rFont val="Times New Roman"/>
        <family val="1"/>
      </rPr>
      <t>(Voir partie 3)</t>
    </r>
  </si>
  <si>
    <r>
      <t xml:space="preserve">2 </t>
    </r>
    <r>
      <rPr>
        <sz val="10"/>
        <rFont val="Times New Roman"/>
        <family val="1"/>
      </rPr>
      <t>Données Royaume-Uni 2020</t>
    </r>
  </si>
  <si>
    <t>Les pensions versées par les pays de l'UE-EEE-Suisse à leurs assurés qui résident en France</t>
  </si>
  <si>
    <t>Pensions françaises servies en Europe (flux sortant)</t>
  </si>
  <si>
    <t>Pensions européennes servies en France (flux entrant)</t>
  </si>
  <si>
    <t>Solde</t>
  </si>
  <si>
    <t>milieu ecart</t>
  </si>
  <si>
    <t>Montant</t>
  </si>
  <si>
    <t>Allocations d'assurance chômage versées en 2021</t>
  </si>
  <si>
    <r>
      <t>1 / Prestations versées aux frontaliers</t>
    </r>
    <r>
      <rPr>
        <b/>
        <vertAlign val="superscript"/>
        <sz val="11"/>
        <color rgb="FF0000FF"/>
        <rFont val="Webdings"/>
        <family val="1"/>
        <charset val="2"/>
      </rPr>
      <t>i</t>
    </r>
    <r>
      <rPr>
        <b/>
        <sz val="11"/>
        <rFont val="Times New Roman"/>
        <family val="1"/>
      </rPr>
      <t xml:space="preserve"> indemnisés en France et remboursements entre</t>
    </r>
  </si>
  <si>
    <r>
      <t>la France et les Etats membres (</t>
    </r>
    <r>
      <rPr>
        <b/>
        <i/>
        <sz val="11"/>
        <rFont val="Times New Roman"/>
        <family val="1"/>
      </rPr>
      <t>en millions d'€</t>
    </r>
    <r>
      <rPr>
        <b/>
        <sz val="11"/>
        <rFont val="Times New Roman"/>
        <family val="1"/>
      </rPr>
      <t>)</t>
    </r>
  </si>
  <si>
    <t xml:space="preserve">Les prestations affichées dans le tableau correspondent à celles versées à des personnes qui, au cours </t>
  </si>
  <si>
    <t>de leur dernier emploi, travaillaient dans l'un des pays cités ci-dessous, résidaient en France et qui sont</t>
  </si>
  <si>
    <t>indemnisées par Pôle Emploi conformément aux dispositions de l'article 65 §2 et 5 du règlement (CE)  n° 883/04.</t>
  </si>
  <si>
    <t>Etat de dernier emploi *</t>
  </si>
  <si>
    <t>Nombre de bénéficiaires</t>
  </si>
  <si>
    <t>Nombre de jours indemnisés</t>
  </si>
  <si>
    <t>Montant total des prestations versées par la France au titre de l'assurance chômage **
(a)</t>
  </si>
  <si>
    <t>Montant des remboursements demandés par la France
(b)</t>
  </si>
  <si>
    <t>Ecarts
(b) - (a)</t>
  </si>
  <si>
    <t xml:space="preserve"> Total 2021</t>
  </si>
  <si>
    <t xml:space="preserve"> Total 2020</t>
  </si>
  <si>
    <t>* Ne figurent pas les autres États de l'UE-EEE-Suisse en raison de l'aspect marginal du montant de leurs indemnisations</t>
  </si>
  <si>
    <t>** Montants avant toute retenue sociale.</t>
  </si>
  <si>
    <t>Source : Unédic</t>
  </si>
  <si>
    <r>
      <t xml:space="preserve">Historique sur dix années </t>
    </r>
    <r>
      <rPr>
        <b/>
        <i/>
        <sz val="11"/>
        <rFont val="Times New Roman"/>
        <family val="1"/>
      </rPr>
      <t>(en millions d'€)</t>
    </r>
  </si>
  <si>
    <t>Années</t>
  </si>
  <si>
    <t>Masse des prestations versées par la France au  titre du l'indemnisation de l'Assurance Chômage
(a)</t>
  </si>
  <si>
    <t>Montant des remboursements demandés par la France
(b)</t>
  </si>
  <si>
    <r>
      <t xml:space="preserve">Luxembourg </t>
    </r>
    <r>
      <rPr>
        <vertAlign val="superscript"/>
        <sz val="10"/>
        <rFont val="Arial"/>
        <family val="2"/>
      </rPr>
      <t>(1)</t>
    </r>
  </si>
  <si>
    <t>Totaux</t>
  </si>
  <si>
    <t>* Ne figurent pas les autres États de l'UE-EEE-Suisse en raison de l'aspect marginal du montant des indemnisations</t>
  </si>
  <si>
    <r>
      <rPr>
        <b/>
        <i/>
        <vertAlign val="superscript"/>
        <sz val="8"/>
        <rFont val="Optima"/>
      </rPr>
      <t>(1)</t>
    </r>
    <r>
      <rPr>
        <i/>
        <sz val="8"/>
        <rFont val="Optima"/>
      </rPr>
      <t xml:space="preserve"> Le Luxembourg bénéficie d'une dérogation s'agissant des cinq mois de remboursement à effectuer </t>
    </r>
  </si>
  <si>
    <r>
      <t>lorsque le travailleur frontalier</t>
    </r>
    <r>
      <rPr>
        <b/>
        <vertAlign val="superscript"/>
        <sz val="8"/>
        <color rgb="FF0000FF"/>
        <rFont val="Webdings"/>
        <family val="1"/>
        <charset val="2"/>
      </rPr>
      <t>i</t>
    </r>
    <r>
      <rPr>
        <b/>
        <i/>
        <vertAlign val="superscript"/>
        <sz val="8"/>
        <color rgb="FF0000FF"/>
        <rFont val="Cambria"/>
        <family val="1"/>
      </rPr>
      <t xml:space="preserve"> </t>
    </r>
    <r>
      <rPr>
        <i/>
        <sz val="8"/>
        <rFont val="Optima"/>
      </rPr>
      <t xml:space="preserve">a travaillé au moins douze mois au cours des vingt-quatre derniers mois. </t>
    </r>
  </si>
  <si>
    <t xml:space="preserve">L’application et la durée de cette période peuvent faire l’objet d’un accord bilatéral entre la France </t>
  </si>
  <si>
    <t>et le Luxembourg (Règlement CE n° 883/2004, art. 86).</t>
  </si>
  <si>
    <t>2 / Prestations exportées dans un pays de l'UE-EEE-Suisse</t>
  </si>
  <si>
    <t>Les prestations affichées dans le tableau ci-contre correspondent à celles versées par Pôle Emploi</t>
  </si>
  <si>
    <t>à des assurés ayant exporté leurs droits au régime d'assurance chômage dans un autre  pays de</t>
  </si>
  <si>
    <t>l'UE-EEE-Suisse conformément à l'article 64 du règlement (CE) n°  883/04.</t>
  </si>
  <si>
    <t>Etat de destination</t>
  </si>
  <si>
    <t>Montant total des prestations versées en € *</t>
  </si>
  <si>
    <t>Estonie</t>
  </si>
  <si>
    <t>République Tchèque</t>
  </si>
  <si>
    <t>Chypre</t>
  </si>
  <si>
    <t>* Montants avant toute retenue sociale.</t>
  </si>
  <si>
    <t>QUELLES SONT LES DURÉES DE DÉTACHEMENT ?</t>
  </si>
  <si>
    <t>Ce tableau présente la durée maximale du détachement de plein droit et de son éventuelle prolongation prévue par les accords internationaux de sécurité sociale</t>
  </si>
  <si>
    <t>dont la France est partie ou, à défaut d'une convention bilatérale liant la France à un autre pays, par la législation interne française.</t>
  </si>
  <si>
    <t>FORMULAIRE ET DUREE MAXIMALE</t>
  </si>
  <si>
    <t>FORMULAIRE ET PROLONGATION</t>
  </si>
  <si>
    <t>Formulaire</t>
  </si>
  <si>
    <t>Salarié</t>
  </si>
  <si>
    <t>Non salarié</t>
  </si>
  <si>
    <t xml:space="preserve">Formulaire </t>
  </si>
  <si>
    <t>1 - Règlements européens / Accords de retrait et de commerce et de coopération avec le Royaume-Uni</t>
  </si>
  <si>
    <t>Union européenne + Norvège, Islande, Liechtenstein, Suisse</t>
  </si>
  <si>
    <t>A1</t>
  </si>
  <si>
    <t>2 ans</t>
  </si>
  <si>
    <t>Procédure de détachement d'une durée exceptionnelle dans le cadre de l'article 16 du Règlement (CE) n° 883/04 après échange de lettres des autorités compétentes des États.</t>
  </si>
  <si>
    <t>La prolongation n'est pas prévue par l'accord de commerce et de coopération</t>
  </si>
  <si>
    <t>2 - Accords bilatéraux de sécurité sociale</t>
  </si>
  <si>
    <t>SE 352-01</t>
  </si>
  <si>
    <t>3 ans*</t>
  </si>
  <si>
    <r>
      <t xml:space="preserve">ANDORRE </t>
    </r>
    <r>
      <rPr>
        <vertAlign val="superscript"/>
        <sz val="9"/>
        <rFont val="Times New Roman"/>
        <family val="1"/>
      </rPr>
      <t>(1)</t>
    </r>
  </si>
  <si>
    <t>SE 130-01</t>
  </si>
  <si>
    <t>1 an</t>
  </si>
  <si>
    <t>SE 415-01</t>
  </si>
  <si>
    <t>BENIN</t>
  </si>
  <si>
    <t>SE 327-01</t>
  </si>
  <si>
    <t>SE 327-02</t>
  </si>
  <si>
    <t xml:space="preserve">Jusqu'à achèvement du travail </t>
  </si>
  <si>
    <t>BOSNIE-HERZEGOVINE</t>
  </si>
  <si>
    <t>SE 21-01</t>
  </si>
  <si>
    <t>SE 416-01</t>
  </si>
  <si>
    <t>SE 416-02</t>
  </si>
  <si>
    <t>SE 322-01</t>
  </si>
  <si>
    <t>6 mois</t>
  </si>
  <si>
    <r>
      <t xml:space="preserve">CANADA </t>
    </r>
    <r>
      <rPr>
        <vertAlign val="superscript"/>
        <sz val="9"/>
        <rFont val="Times New Roman"/>
        <family val="1"/>
      </rPr>
      <t>(1)</t>
    </r>
  </si>
  <si>
    <t>SE 401-01</t>
  </si>
  <si>
    <t>SE 401-02</t>
  </si>
  <si>
    <t>Durée indéterminée</t>
  </si>
  <si>
    <t>SE 396-01</t>
  </si>
  <si>
    <t>SE 396-02</t>
  </si>
  <si>
    <t>SE 417-01</t>
  </si>
  <si>
    <t>CONGO</t>
  </si>
  <si>
    <t>SE 324-01</t>
  </si>
  <si>
    <t>SE 324-02</t>
  </si>
  <si>
    <r>
      <t xml:space="preserve">COREE DU SUD </t>
    </r>
    <r>
      <rPr>
        <vertAlign val="superscript"/>
        <sz val="10"/>
        <rFont val="Times New Roman"/>
        <family val="1"/>
      </rPr>
      <t>(1)</t>
    </r>
  </si>
  <si>
    <t>SE 237-01</t>
  </si>
  <si>
    <t>3 ans</t>
  </si>
  <si>
    <t>SE 326-01</t>
  </si>
  <si>
    <t>2 ans*</t>
  </si>
  <si>
    <t>SE 326-02</t>
  </si>
  <si>
    <r>
      <t xml:space="preserve">ETATS-UNIS </t>
    </r>
    <r>
      <rPr>
        <vertAlign val="superscript"/>
        <sz val="9"/>
        <rFont val="Times New Roman"/>
        <family val="1"/>
      </rPr>
      <t>(1)</t>
    </r>
  </si>
  <si>
    <t>SE 404-02</t>
  </si>
  <si>
    <t>5 ans*</t>
  </si>
  <si>
    <t>SE 328-01</t>
  </si>
  <si>
    <t>Pas de formulaire conventionnel</t>
  </si>
  <si>
    <r>
      <t xml:space="preserve">INDE </t>
    </r>
    <r>
      <rPr>
        <vertAlign val="superscript"/>
        <sz val="10"/>
        <rFont val="Times New Roman"/>
        <family val="1"/>
      </rPr>
      <t>(1)</t>
    </r>
  </si>
  <si>
    <t>SE 223-01</t>
  </si>
  <si>
    <t>5 ans</t>
  </si>
  <si>
    <t>SE 207-01</t>
  </si>
  <si>
    <r>
      <t xml:space="preserve">JAPON </t>
    </r>
    <r>
      <rPr>
        <vertAlign val="superscript"/>
        <sz val="10"/>
        <rFont val="Times New Roman"/>
        <family val="1"/>
      </rPr>
      <t>(1)</t>
    </r>
  </si>
  <si>
    <t>SE 217-06</t>
  </si>
  <si>
    <t>SE 132-J-01</t>
  </si>
  <si>
    <t>Durée à convenir entre autorités compétentes</t>
  </si>
  <si>
    <t>MACEDOINE DU NORD</t>
  </si>
  <si>
    <t>SE 333-01</t>
  </si>
  <si>
    <t>SE 335-01</t>
  </si>
  <si>
    <t>1 an renouvelable une fois</t>
  </si>
  <si>
    <t>SE 350-01</t>
  </si>
  <si>
    <t>SE 336-01</t>
  </si>
  <si>
    <r>
      <t xml:space="preserve">MONACO </t>
    </r>
    <r>
      <rPr>
        <vertAlign val="superscript"/>
        <sz val="10"/>
        <rFont val="Times New Roman"/>
        <family val="1"/>
      </rPr>
      <t>(1)</t>
    </r>
  </si>
  <si>
    <t>SE 138-01</t>
  </si>
  <si>
    <t>MONTENEGRO</t>
  </si>
  <si>
    <t>SE 337-01</t>
  </si>
  <si>
    <r>
      <t>PHILIPPINES</t>
    </r>
    <r>
      <rPr>
        <vertAlign val="superscript"/>
        <sz val="10"/>
        <rFont val="Times New Roman"/>
        <family val="1"/>
      </rPr>
      <t xml:space="preserve"> (1)</t>
    </r>
  </si>
  <si>
    <t>SE 220-01</t>
  </si>
  <si>
    <r>
      <t xml:space="preserve">QUEBEC </t>
    </r>
    <r>
      <rPr>
        <vertAlign val="superscript"/>
        <sz val="9"/>
        <rFont val="Times New Roman"/>
        <family val="1"/>
      </rPr>
      <t>(1)</t>
    </r>
  </si>
  <si>
    <t>SE 401-Q-201</t>
  </si>
  <si>
    <t xml:space="preserve">1 an </t>
  </si>
  <si>
    <t>SE 341-01</t>
  </si>
  <si>
    <t>SE 345-01</t>
  </si>
  <si>
    <t>SE 345-02</t>
  </si>
  <si>
    <t>SE 351-01</t>
  </si>
  <si>
    <t>SE 208-01</t>
  </si>
  <si>
    <t>SE 208-02</t>
  </si>
  <si>
    <t>SE 423-01</t>
  </si>
  <si>
    <r>
      <t xml:space="preserve">NOUVELLE-CALEDONIE </t>
    </r>
    <r>
      <rPr>
        <vertAlign val="superscript"/>
        <sz val="10"/>
        <rFont val="Times New Roman"/>
        <family val="1"/>
      </rPr>
      <t>(1)</t>
    </r>
  </si>
  <si>
    <t>SE 988-01</t>
  </si>
  <si>
    <r>
      <t>POLYNESIE FRANCAISE</t>
    </r>
    <r>
      <rPr>
        <vertAlign val="superscript"/>
        <sz val="10"/>
        <rFont val="Times New Roman"/>
        <family val="1"/>
      </rPr>
      <t xml:space="preserve"> (1)</t>
    </r>
  </si>
  <si>
    <t>SE 980-01</t>
  </si>
  <si>
    <t>1 an*</t>
  </si>
  <si>
    <t>SE 975-01</t>
  </si>
  <si>
    <t>3 - Pays hors accords bilatéraux</t>
  </si>
  <si>
    <t>AUTRES PAYS</t>
  </si>
  <si>
    <t>S 9203 / S 9201</t>
  </si>
  <si>
    <t>3 mois / 3 ans</t>
  </si>
  <si>
    <t>S 9201</t>
  </si>
  <si>
    <t>* : y compris la durée des congés</t>
  </si>
  <si>
    <r>
      <rPr>
        <vertAlign val="superscript"/>
        <sz val="9"/>
        <rFont val="Times New Roman"/>
        <family val="1"/>
      </rPr>
      <t>(1)</t>
    </r>
    <r>
      <rPr>
        <sz val="9"/>
        <rFont val="Times New Roman"/>
        <family val="1"/>
      </rPr>
      <t xml:space="preserve"> Les ressortissants d'États tiers peuvent sous certaines conditions bénéficier de la procédure de détachement.</t>
    </r>
  </si>
  <si>
    <t>Le détachement des travailleurs français à l'étranger</t>
  </si>
  <si>
    <t>Zones d'accueil</t>
  </si>
  <si>
    <t>Nombre formulaires émis</t>
  </si>
  <si>
    <r>
      <t>Pays de l'UE-EEE-Suisse (+Royaume-Uni)</t>
    </r>
    <r>
      <rPr>
        <vertAlign val="superscript"/>
        <sz val="10"/>
        <color indexed="8"/>
        <rFont val="Times New Roman"/>
        <family val="1"/>
      </rPr>
      <t>1</t>
    </r>
  </si>
  <si>
    <r>
      <t xml:space="preserve">Pays avec accords bilatéraux </t>
    </r>
    <r>
      <rPr>
        <vertAlign val="superscript"/>
        <sz val="10"/>
        <color indexed="8"/>
        <rFont val="Times New Roman"/>
        <family val="1"/>
      </rPr>
      <t>2</t>
    </r>
  </si>
  <si>
    <r>
      <t xml:space="preserve">Pays sans accords bilatéraux </t>
    </r>
    <r>
      <rPr>
        <vertAlign val="superscript"/>
        <sz val="10"/>
        <color indexed="8"/>
        <rFont val="Times New Roman"/>
        <family val="1"/>
      </rPr>
      <t>3</t>
    </r>
  </si>
  <si>
    <r>
      <rPr>
        <b/>
        <sz val="10"/>
        <color indexed="8"/>
        <rFont val="Times New Roman"/>
        <family val="1"/>
      </rPr>
      <t>1</t>
    </r>
    <r>
      <rPr>
        <sz val="10"/>
        <color indexed="8"/>
        <rFont val="Times New Roman"/>
        <family val="1"/>
      </rPr>
      <t xml:space="preserve"> Application des règlementes règlements européens de coordination</t>
    </r>
  </si>
  <si>
    <r>
      <rPr>
        <b/>
        <sz val="10"/>
        <color indexed="8"/>
        <rFont val="Times New Roman"/>
        <family val="1"/>
      </rPr>
      <t>2</t>
    </r>
    <r>
      <rPr>
        <sz val="10"/>
        <color indexed="8"/>
        <rFont val="Times New Roman"/>
        <family val="1"/>
      </rPr>
      <t xml:space="preserve"> Application des accords bilatéraux de sécurité sociale signés par la France</t>
    </r>
  </si>
  <si>
    <r>
      <rPr>
        <b/>
        <sz val="10"/>
        <color indexed="8"/>
        <rFont val="Times New Roman"/>
        <family val="1"/>
      </rPr>
      <t>3</t>
    </r>
    <r>
      <rPr>
        <sz val="10"/>
        <color indexed="8"/>
        <rFont val="Times New Roman"/>
        <family val="1"/>
      </rPr>
      <t xml:space="preserve"> Application de la législation interne française</t>
    </r>
  </si>
  <si>
    <r>
      <t xml:space="preserve">Le détachement des travailleurs français à l'étranger : </t>
    </r>
    <r>
      <rPr>
        <sz val="12.5"/>
        <rFont val="Times New Roman"/>
        <family val="1"/>
      </rPr>
      <t>carte du monde 2021</t>
    </r>
  </si>
  <si>
    <t xml:space="preserve">Règlements européens </t>
  </si>
  <si>
    <t>Législation interne française</t>
  </si>
  <si>
    <t>Pays hors UE-EEE-Suisse</t>
  </si>
  <si>
    <t>Pays d'accueil</t>
  </si>
  <si>
    <r>
      <t xml:space="preserve">Nombre formulaires A1 émis </t>
    </r>
    <r>
      <rPr>
        <b/>
        <vertAlign val="superscript"/>
        <sz val="9"/>
        <color indexed="8"/>
        <rFont val="Times New Roman"/>
        <family val="1"/>
      </rPr>
      <t>1</t>
    </r>
  </si>
  <si>
    <r>
      <t xml:space="preserve">Travailleurs différents </t>
    </r>
    <r>
      <rPr>
        <b/>
        <vertAlign val="superscript"/>
        <sz val="10"/>
        <rFont val="Times New Roman"/>
        <family val="1"/>
      </rPr>
      <t>2</t>
    </r>
  </si>
  <si>
    <r>
      <t xml:space="preserve">1: </t>
    </r>
    <r>
      <rPr>
        <sz val="10"/>
        <rFont val="Times New Roman"/>
        <family val="1"/>
      </rPr>
      <t>Formulaires A1 délivrés au titre des articles 12.1, 12.2 et 16 du règlement européen (CE) n°883/2004</t>
    </r>
  </si>
  <si>
    <t>Les articles 12.1 et 12.2 concernent respectivement les travailleurs salariés et les travailleurs non salariés, en situation de détachement initial pour une durée maximale de vingt-quatre mois.</t>
  </si>
  <si>
    <t>L'article 16 concernent les travailleurs salariés et non salariés, en prolongation d'un détachement initial ou en détachement de longue durée supérieure à 24 mois (dérogations exceptionnelles).</t>
  </si>
  <si>
    <r>
      <t xml:space="preserve">2: </t>
    </r>
    <r>
      <rPr>
        <sz val="10"/>
        <rFont val="Times New Roman"/>
        <family val="1"/>
      </rPr>
      <t xml:space="preserve">Le nombre total de travailleurs différents (57 524) est surévalué car un même travailleur peut avoir été détaché dans plusieurs pays d'accueil au cours de l'année. </t>
    </r>
  </si>
  <si>
    <t>Le nombre réel de travailleurs différents détachés en 2021 est de 47 061.</t>
  </si>
  <si>
    <t>Secteur de l'industrie</t>
  </si>
  <si>
    <t>Secteur des services</t>
  </si>
  <si>
    <t>Industrie manufactutière</t>
  </si>
  <si>
    <t>Construction - BTP</t>
  </si>
  <si>
    <t>Nombre de formulaires A1 - Détachement initial (art.12)</t>
  </si>
  <si>
    <t>Autres secteurs de l'industrie</t>
  </si>
  <si>
    <t>Nombre de formulaires A1 - Prolongation ou détachement exceptionnel (art.16)</t>
  </si>
  <si>
    <t>Activités spécialisées, scientifiques et techniques</t>
  </si>
  <si>
    <t>Nombre de jours - Détachement initial (art.12)</t>
  </si>
  <si>
    <t>Arts, spectacles et activités récréatives</t>
  </si>
  <si>
    <t>Nombre de jours - Prolongation ou détachement exceptionnel (art.16)</t>
  </si>
  <si>
    <t>Activités de services administratifs et de soutien</t>
  </si>
  <si>
    <t>Commerce et réparation d'automobiles et de motocycles</t>
  </si>
  <si>
    <t>Information et communication</t>
  </si>
  <si>
    <t>Autres secteurs des services</t>
  </si>
  <si>
    <t xml:space="preserve">* Toute entreprise (et chacun de ses établissements) est rattachée par l'Insee, lors de son inscription au répertoire SIRENE,  à un code caractérisant son activité principale d'entreprise (APE) par référence </t>
  </si>
  <si>
    <t xml:space="preserve">à la nomenclature d'activités française (NAF).  </t>
  </si>
  <si>
    <t xml:space="preserve">Le détachement des travailleurs français </t>
  </si>
  <si>
    <r>
      <t>Pays qui appliquent les règlements européens de coordination /</t>
    </r>
    <r>
      <rPr>
        <sz val="12.5"/>
        <color indexed="10"/>
        <rFont val="Times New Roman"/>
        <family val="1"/>
      </rPr>
      <t xml:space="preserve"> </t>
    </r>
    <r>
      <rPr>
        <sz val="12.5"/>
        <rFont val="Times New Roman"/>
        <family val="1"/>
      </rPr>
      <t>Historique sur 10 ans</t>
    </r>
  </si>
  <si>
    <t>Nombre  formulaires émis</t>
  </si>
  <si>
    <t>Iles Anglo-Normandes</t>
  </si>
  <si>
    <t>Corée du Sud</t>
  </si>
  <si>
    <t>Pays non précisés</t>
  </si>
  <si>
    <t>Pays liés à la France par des accords bilatéraux / Historique sur 10 ans</t>
  </si>
  <si>
    <t>Pays non liés à la France par un accord bilatéral</t>
  </si>
  <si>
    <t>Émirats arabes unis</t>
  </si>
  <si>
    <t>Arabie Saoudite</t>
  </si>
  <si>
    <t>Guinée</t>
  </si>
  <si>
    <t>Russie</t>
  </si>
  <si>
    <t>Kenya</t>
  </si>
  <si>
    <t>Malaisie</t>
  </si>
  <si>
    <t>Égypte</t>
  </si>
  <si>
    <t>Tanzanie</t>
  </si>
  <si>
    <t>Ukraine</t>
  </si>
  <si>
    <t>Éthiopie</t>
  </si>
  <si>
    <t>Afrique du Sud</t>
  </si>
  <si>
    <t>Irak</t>
  </si>
  <si>
    <t>Burkina Faso</t>
  </si>
  <si>
    <t>Oman</t>
  </si>
  <si>
    <t>Qatar</t>
  </si>
  <si>
    <t>Haïti</t>
  </si>
  <si>
    <t>Chine</t>
  </si>
  <si>
    <t>Afghanistan</t>
  </si>
  <si>
    <t>Géorgie</t>
  </si>
  <si>
    <t>Djibouti</t>
  </si>
  <si>
    <t>Jordanie</t>
  </si>
  <si>
    <t>Mozambique</t>
  </si>
  <si>
    <t>Bahreïn</t>
  </si>
  <si>
    <t>Taîwan</t>
  </si>
  <si>
    <t>Colombie</t>
  </si>
  <si>
    <t>Albanie</t>
  </si>
  <si>
    <t>Tchad</t>
  </si>
  <si>
    <t>Ouzbékistan</t>
  </si>
  <si>
    <t>Nigéria</t>
  </si>
  <si>
    <t>Soudan</t>
  </si>
  <si>
    <t>Rép. Centrafricaine</t>
  </si>
  <si>
    <t>Rép. Dominicaine</t>
  </si>
  <si>
    <t>Bangladesh</t>
  </si>
  <si>
    <t>Équateur</t>
  </si>
  <si>
    <t>Kazakhstan</t>
  </si>
  <si>
    <t>Ouganda</t>
  </si>
  <si>
    <t>Singapour</t>
  </si>
  <si>
    <t>Rwanda</t>
  </si>
  <si>
    <t>Ghana</t>
  </si>
  <si>
    <t>Sierra Léone</t>
  </si>
  <si>
    <t>Indonésie</t>
  </si>
  <si>
    <t>Cuba</t>
  </si>
  <si>
    <t>Congo (RDC)</t>
  </si>
  <si>
    <t>Autres pays d'accueil *</t>
  </si>
  <si>
    <t>Angola</t>
  </si>
  <si>
    <t xml:space="preserve">* Le détail de ces pays est disponible </t>
  </si>
  <si>
    <t>dans le fichier excel de la version interactive</t>
  </si>
  <si>
    <t>Le détachement des travailleurs français</t>
  </si>
  <si>
    <t>Pays non liés à la France par un accord bilatéral / Historique sur 10 ans</t>
  </si>
  <si>
    <t xml:space="preserve">Le détachement intra-européen des pays de l'UE-EEE-Suisse </t>
  </si>
  <si>
    <t>Carte d'Europe 2021</t>
  </si>
  <si>
    <r>
      <rPr>
        <b/>
        <sz val="9"/>
        <color indexed="60"/>
        <rFont val="Calibri"/>
        <family val="2"/>
      </rPr>
      <t>Source</t>
    </r>
    <r>
      <rPr>
        <sz val="9"/>
        <color indexed="60"/>
        <rFont val="Calibri"/>
        <family val="2"/>
      </rPr>
      <t xml:space="preserve"> : Commission administrative pour la coordination des systèmes de sécurité sociale (CACSSS)</t>
    </r>
  </si>
  <si>
    <t>Les soldes par pays</t>
  </si>
  <si>
    <t>Pays d'envoi ou d'accueil</t>
  </si>
  <si>
    <r>
      <t xml:space="preserve">Nombre de formulaires A1 émis </t>
    </r>
    <r>
      <rPr>
        <b/>
        <vertAlign val="superscript"/>
        <sz val="10"/>
        <color indexed="10"/>
        <rFont val="Calibri"/>
        <family val="2"/>
      </rPr>
      <t>1</t>
    </r>
  </si>
  <si>
    <t>Pays d'envoi ou accueil</t>
  </si>
  <si>
    <r>
      <t xml:space="preserve">Pays d'envoi </t>
    </r>
    <r>
      <rPr>
        <sz val="10"/>
        <color indexed="8"/>
        <rFont val="Calibri"/>
        <family val="2"/>
      </rPr>
      <t>(flux sortant)</t>
    </r>
  </si>
  <si>
    <r>
      <t xml:space="preserve">Pays d'accueil </t>
    </r>
    <r>
      <rPr>
        <sz val="10"/>
        <color indexed="8"/>
        <rFont val="Calibri"/>
        <family val="2"/>
      </rPr>
      <t>(flux entrant)</t>
    </r>
  </si>
  <si>
    <r>
      <t xml:space="preserve">SOLDE </t>
    </r>
    <r>
      <rPr>
        <b/>
        <vertAlign val="superscript"/>
        <sz val="10"/>
        <color indexed="10"/>
        <rFont val="Calibri"/>
        <family val="2"/>
      </rPr>
      <t>2</t>
    </r>
  </si>
  <si>
    <t>NC</t>
  </si>
  <si>
    <t>Inconnu</t>
  </si>
  <si>
    <t>1 Articles 12.1 et 12.2 du réglement européen CE 883/2004</t>
  </si>
  <si>
    <t>2 Solde : flux sortant - flux entrant des travailleurs détachés</t>
  </si>
  <si>
    <r>
      <t>Répartition des formulaires A1 par secteurs d'activité économique des sociétés d'envoi</t>
    </r>
    <r>
      <rPr>
        <b/>
        <sz val="12"/>
        <color indexed="8"/>
        <rFont val="Calibri"/>
        <family val="2"/>
      </rPr>
      <t xml:space="preserve"> *</t>
    </r>
  </si>
  <si>
    <r>
      <t>* Basée sur la NACE (</t>
    </r>
    <r>
      <rPr>
        <b/>
        <sz val="10"/>
        <color indexed="8"/>
        <rFont val="Calibri"/>
        <family val="2"/>
      </rPr>
      <t>N</t>
    </r>
    <r>
      <rPr>
        <sz val="10"/>
        <color indexed="8"/>
        <rFont val="Calibri"/>
        <family val="2"/>
      </rPr>
      <t xml:space="preserve">omenclature statistique des </t>
    </r>
    <r>
      <rPr>
        <b/>
        <sz val="10"/>
        <color indexed="8"/>
        <rFont val="Calibri"/>
        <family val="2"/>
      </rPr>
      <t>A</t>
    </r>
    <r>
      <rPr>
        <sz val="10"/>
        <color indexed="8"/>
        <rFont val="Calibri"/>
        <family val="2"/>
      </rPr>
      <t xml:space="preserve">ctivités économiques dans la </t>
    </r>
    <r>
      <rPr>
        <b/>
        <sz val="10"/>
        <color indexed="8"/>
        <rFont val="Calibri"/>
        <family val="2"/>
      </rPr>
      <t>C</t>
    </r>
    <r>
      <rPr>
        <sz val="10"/>
        <color indexed="8"/>
        <rFont val="Calibri"/>
        <family val="2"/>
      </rPr>
      <t xml:space="preserve">ommunauté </t>
    </r>
    <r>
      <rPr>
        <b/>
        <sz val="10"/>
        <color indexed="8"/>
        <rFont val="Calibri"/>
        <family val="2"/>
      </rPr>
      <t>E</t>
    </r>
    <r>
      <rPr>
        <sz val="10"/>
        <color indexed="8"/>
        <rFont val="Calibri"/>
        <family val="2"/>
      </rPr>
      <t>uropéenne)</t>
    </r>
  </si>
  <si>
    <r>
      <rPr>
        <b/>
        <sz val="10"/>
        <color indexed="8"/>
        <rFont val="Calibri"/>
        <family val="2"/>
      </rPr>
      <t xml:space="preserve">Secteurs B, C, D et E </t>
    </r>
    <r>
      <rPr>
        <sz val="10"/>
        <color indexed="8"/>
        <rFont val="Calibri"/>
        <family val="2"/>
      </rPr>
      <t xml:space="preserve"> : Industries extractives et manufacturières, de production et de distribution d'énergie, d'eau et d'assainissement et de gestion des déchets</t>
    </r>
  </si>
  <si>
    <r>
      <rPr>
        <b/>
        <sz val="10"/>
        <color indexed="8"/>
        <rFont val="Calibri"/>
        <family val="2"/>
      </rPr>
      <t xml:space="preserve">Secteur F </t>
    </r>
    <r>
      <rPr>
        <sz val="10"/>
        <color indexed="8"/>
        <rFont val="Calibri"/>
        <family val="2"/>
      </rPr>
      <t xml:space="preserve"> : BTP/construction</t>
    </r>
  </si>
  <si>
    <r>
      <rPr>
        <b/>
        <sz val="10"/>
        <color indexed="8"/>
        <rFont val="Calibri"/>
        <family val="2"/>
      </rPr>
      <t xml:space="preserve">Secteur G </t>
    </r>
    <r>
      <rPr>
        <sz val="10"/>
        <color indexed="8"/>
        <rFont val="Calibri"/>
        <family val="2"/>
      </rPr>
      <t xml:space="preserve"> : Commerce de gros et de détail</t>
    </r>
  </si>
  <si>
    <r>
      <rPr>
        <b/>
        <sz val="10"/>
        <color indexed="8"/>
        <rFont val="Calibri"/>
        <family val="2"/>
      </rPr>
      <t xml:space="preserve">Secteur I </t>
    </r>
    <r>
      <rPr>
        <sz val="10"/>
        <color indexed="8"/>
        <rFont val="Calibri"/>
        <family val="2"/>
      </rPr>
      <t xml:space="preserve"> : Hébergement et restauration</t>
    </r>
  </si>
  <si>
    <r>
      <rPr>
        <b/>
        <sz val="10"/>
        <color indexed="8"/>
        <rFont val="Calibri"/>
        <family val="2"/>
      </rPr>
      <t xml:space="preserve">Secteurs H et J </t>
    </r>
    <r>
      <rPr>
        <sz val="10"/>
        <color indexed="8"/>
        <rFont val="Calibri"/>
        <family val="2"/>
      </rPr>
      <t xml:space="preserve"> : Transport et stockage, information et communication</t>
    </r>
  </si>
  <si>
    <r>
      <rPr>
        <b/>
        <sz val="10"/>
        <color indexed="8"/>
        <rFont val="Calibri"/>
        <family val="2"/>
      </rPr>
      <t>Secteurs K, L, M et N</t>
    </r>
    <r>
      <rPr>
        <sz val="10"/>
        <color indexed="8"/>
        <rFont val="Calibri"/>
        <family val="2"/>
      </rPr>
      <t xml:space="preserve"> : Activités financières et d'assurance, immobilières, scientifiques et techniques, administratives et de soutien</t>
    </r>
  </si>
  <si>
    <r>
      <rPr>
        <b/>
        <sz val="10"/>
        <color indexed="8"/>
        <rFont val="Calibri"/>
        <family val="2"/>
      </rPr>
      <t>Secteurs P, Q, R et S</t>
    </r>
    <r>
      <rPr>
        <sz val="10"/>
        <color indexed="8"/>
        <rFont val="Calibri"/>
        <family val="2"/>
      </rPr>
      <t xml:space="preserve"> : Éducation, santé et action sociale, arts et autres services</t>
    </r>
  </si>
  <si>
    <r>
      <t xml:space="preserve">Répartition des formulaires A1 par </t>
    </r>
    <r>
      <rPr>
        <i/>
        <u/>
        <sz val="12"/>
        <color indexed="8"/>
        <rFont val="Calibri"/>
        <family val="2"/>
      </rPr>
      <t>pays d'envoi</t>
    </r>
    <r>
      <rPr>
        <sz val="12"/>
        <color indexed="8"/>
        <rFont val="Calibri"/>
        <family val="2"/>
      </rPr>
      <t xml:space="preserve"> ET secteurs d'activité économique des sociétés d'envoi </t>
    </r>
    <r>
      <rPr>
        <u/>
        <sz val="12"/>
        <color indexed="8"/>
        <rFont val="Calibri"/>
        <family val="2"/>
      </rPr>
      <t/>
    </r>
  </si>
  <si>
    <t>Pays d'envoi</t>
  </si>
  <si>
    <r>
      <t xml:space="preserve">% de formulaires A1 </t>
    </r>
    <r>
      <rPr>
        <b/>
        <vertAlign val="superscript"/>
        <sz val="10"/>
        <color indexed="8"/>
        <rFont val="Calibri"/>
        <family val="2"/>
      </rPr>
      <t>1</t>
    </r>
  </si>
  <si>
    <t>Agriculture</t>
  </si>
  <si>
    <t>Industrie</t>
  </si>
  <si>
    <t>Services</t>
  </si>
  <si>
    <r>
      <rPr>
        <b/>
        <sz val="9"/>
        <rFont val="Times New Roman"/>
        <family val="1"/>
      </rPr>
      <t>1</t>
    </r>
    <r>
      <rPr>
        <sz val="9"/>
        <rFont val="Times New Roman"/>
        <family val="1"/>
      </rPr>
      <t xml:space="preserve"> Articles 12.1 et 12.2 du réglement européen CE 883/2004  / répartition sectorielle obtenue à partir de 75% des formulaires totaux émis.</t>
    </r>
  </si>
  <si>
    <r>
      <t xml:space="preserve">Répartition des formulaires A1 par </t>
    </r>
    <r>
      <rPr>
        <i/>
        <u/>
        <sz val="12"/>
        <color indexed="8"/>
        <rFont val="Calibri"/>
        <family val="2"/>
      </rPr>
      <t>pays d'accueil</t>
    </r>
    <r>
      <rPr>
        <sz val="12"/>
        <color indexed="8"/>
        <rFont val="Calibri"/>
        <family val="2"/>
      </rPr>
      <t xml:space="preserve"> et secteurs d'activité économique des sociétés d'envoi </t>
    </r>
    <r>
      <rPr>
        <u/>
        <sz val="12"/>
        <color indexed="8"/>
        <rFont val="Calibri"/>
        <family val="2"/>
      </rPr>
      <t/>
    </r>
  </si>
  <si>
    <t>Bulgaria</t>
  </si>
  <si>
    <t>Pays non déterminés</t>
  </si>
  <si>
    <t>Comment se positionne la France ?</t>
  </si>
  <si>
    <t>Pays *</t>
  </si>
  <si>
    <r>
      <t xml:space="preserve">Nombre de formulaires A1 </t>
    </r>
    <r>
      <rPr>
        <b/>
        <vertAlign val="superscript"/>
        <sz val="10"/>
        <color indexed="8"/>
        <rFont val="Calibri"/>
        <family val="2"/>
      </rPr>
      <t>1</t>
    </r>
  </si>
  <si>
    <t>Poids de la France</t>
  </si>
  <si>
    <r>
      <rPr>
        <b/>
        <sz val="9"/>
        <rFont val="Times New Roman"/>
        <family val="1"/>
      </rPr>
      <t>France</t>
    </r>
    <r>
      <rPr>
        <sz val="9"/>
        <rFont val="Times New Roman"/>
        <family val="1"/>
      </rPr>
      <t xml:space="preserve">    Pays d'envoi</t>
    </r>
  </si>
  <si>
    <r>
      <rPr>
        <b/>
        <sz val="9"/>
        <rFont val="Times New Roman"/>
        <family val="1"/>
      </rPr>
      <t>France</t>
    </r>
    <r>
      <rPr>
        <sz val="9"/>
        <rFont val="Times New Roman"/>
        <family val="1"/>
      </rPr>
      <t xml:space="preserve">                      Pays d'accueil</t>
    </r>
  </si>
  <si>
    <r>
      <t xml:space="preserve">Solde </t>
    </r>
    <r>
      <rPr>
        <b/>
        <vertAlign val="superscript"/>
        <sz val="9"/>
        <rFont val="Times New Roman"/>
        <family val="1"/>
      </rPr>
      <t>2</t>
    </r>
  </si>
  <si>
    <r>
      <t xml:space="preserve">Flux entrant européen        </t>
    </r>
    <r>
      <rPr>
        <sz val="9"/>
        <rFont val="Times New Roman"/>
        <family val="1"/>
      </rPr>
      <t>du partenaire</t>
    </r>
  </si>
  <si>
    <r>
      <t xml:space="preserve">Flux sortant européen         </t>
    </r>
    <r>
      <rPr>
        <sz val="9"/>
        <rFont val="Times New Roman"/>
        <family val="1"/>
      </rPr>
      <t>du partenaire</t>
    </r>
  </si>
  <si>
    <t>+6 190</t>
  </si>
  <si>
    <t>+761</t>
  </si>
  <si>
    <t>Rép. tchèque</t>
  </si>
  <si>
    <t>+652</t>
  </si>
  <si>
    <t>+545</t>
  </si>
  <si>
    <t>+211</t>
  </si>
  <si>
    <t>+178</t>
  </si>
  <si>
    <t>+154</t>
  </si>
  <si>
    <t>+146</t>
  </si>
  <si>
    <t>+32</t>
  </si>
  <si>
    <t>+24</t>
  </si>
  <si>
    <t>* Pays d'accueil lorsque la France est pays d'envoi et pays d'envoi lorsque la France est pays d'accueil</t>
  </si>
  <si>
    <r>
      <rPr>
        <b/>
        <sz val="9"/>
        <rFont val="Times New Roman"/>
        <family val="1"/>
      </rPr>
      <t>1</t>
    </r>
    <r>
      <rPr>
        <sz val="9"/>
        <rFont val="Times New Roman"/>
        <family val="1"/>
      </rPr>
      <t xml:space="preserve"> Articles 12.1 et 12.2 du réglement européen CE 883/2004  </t>
    </r>
  </si>
  <si>
    <r>
      <rPr>
        <b/>
        <sz val="9"/>
        <rFont val="Times New Roman"/>
        <family val="1"/>
      </rPr>
      <t>2</t>
    </r>
    <r>
      <rPr>
        <sz val="9"/>
        <rFont val="Times New Roman"/>
        <family val="1"/>
      </rPr>
      <t xml:space="preserve"> Solde : flux sortant - flux entrant des travailleurs détachés</t>
    </r>
  </si>
  <si>
    <t>* Articles 12.1 et 12.2 du réglement européen CE 883/2004</t>
  </si>
  <si>
    <t>La pluriactivité</t>
  </si>
  <si>
    <r>
      <t xml:space="preserve">Pays d'émission </t>
    </r>
    <r>
      <rPr>
        <b/>
        <vertAlign val="superscript"/>
        <sz val="10"/>
        <color indexed="8"/>
        <rFont val="Calibri"/>
        <family val="2"/>
      </rPr>
      <t>1</t>
    </r>
  </si>
  <si>
    <r>
      <t>Nombre de formulaires A1 émis</t>
    </r>
    <r>
      <rPr>
        <b/>
        <vertAlign val="superscript"/>
        <sz val="10"/>
        <color indexed="8"/>
        <rFont val="Calibri"/>
        <family val="2"/>
      </rPr>
      <t xml:space="preserve"> 2</t>
    </r>
  </si>
  <si>
    <r>
      <t>Part pluriactivité</t>
    </r>
    <r>
      <rPr>
        <b/>
        <vertAlign val="superscript"/>
        <sz val="10"/>
        <color indexed="8"/>
        <rFont val="Calibri"/>
        <family val="2"/>
      </rPr>
      <t xml:space="preserve"> 3</t>
    </r>
  </si>
  <si>
    <r>
      <rPr>
        <b/>
        <sz val="9"/>
        <rFont val="Calibri"/>
        <family val="2"/>
      </rPr>
      <t xml:space="preserve">1 </t>
    </r>
    <r>
      <rPr>
        <sz val="9"/>
        <rFont val="Calibri"/>
        <family val="2"/>
      </rPr>
      <t>Pays qui délivre le formulaire A1 et dont le travailleur pluriactif dépend en matière de législation</t>
    </r>
  </si>
  <si>
    <t xml:space="preserve"> nationale de sécurité sociale.</t>
  </si>
  <si>
    <r>
      <rPr>
        <b/>
        <sz val="9"/>
        <rFont val="Times New Roman"/>
        <family val="1"/>
      </rPr>
      <t>2</t>
    </r>
    <r>
      <rPr>
        <sz val="9"/>
        <rFont val="Times New Roman"/>
        <family val="1"/>
      </rPr>
      <t xml:space="preserve"> Articles 13 du réglement européen CE 883/2004</t>
    </r>
  </si>
  <si>
    <r>
      <rPr>
        <b/>
        <sz val="9"/>
        <rFont val="Times New Roman"/>
        <family val="1"/>
      </rPr>
      <t>3</t>
    </r>
    <r>
      <rPr>
        <sz val="9"/>
        <rFont val="Times New Roman"/>
        <family val="1"/>
      </rPr>
      <t xml:space="preserve"> Part des formulaires A1/art.13 par rapport aux formulaires A1/art.12</t>
    </r>
  </si>
  <si>
    <t>La pluriactivité / historique sur 10 ans</t>
  </si>
  <si>
    <t>* Articles 13 du réglement européen CE 883/2004</t>
  </si>
  <si>
    <r>
      <t xml:space="preserve">Les flux migratoires à destination de la France : </t>
    </r>
    <r>
      <rPr>
        <sz val="12.5"/>
        <rFont val="Times New Roman"/>
        <family val="1"/>
      </rPr>
      <t>carte du monde 2021</t>
    </r>
  </si>
  <si>
    <t xml:space="preserve">Les chiffres de l'OFII </t>
  </si>
  <si>
    <t>Source : Office français de l'immigration et de l'intégration (OFII)</t>
  </si>
  <si>
    <t xml:space="preserve">Immigration du travail </t>
  </si>
  <si>
    <t xml:space="preserve">Immigration familiale </t>
  </si>
  <si>
    <t>Russie et pays d'Ex-URSS</t>
  </si>
  <si>
    <t>Amérique du nord</t>
  </si>
  <si>
    <t>Europe des Balkans</t>
  </si>
  <si>
    <t>Amérique du sud</t>
  </si>
  <si>
    <r>
      <t xml:space="preserve">Les flux migratoires à destination de la France : </t>
    </r>
    <r>
      <rPr>
        <sz val="12.5"/>
        <rFont val="Times New Roman"/>
        <family val="1"/>
      </rPr>
      <t xml:space="preserve">les 30 premiers pays d'origine </t>
    </r>
  </si>
  <si>
    <t>Pays d'origine</t>
  </si>
  <si>
    <t>Immigration du travail *</t>
  </si>
  <si>
    <t>Immigration familiale *</t>
  </si>
  <si>
    <t>Évolution N/N-10</t>
  </si>
  <si>
    <t>Nombre de personnes</t>
  </si>
  <si>
    <t>en rang</t>
  </si>
  <si>
    <t>en %</t>
  </si>
  <si>
    <t>=</t>
  </si>
  <si>
    <t>+13</t>
  </si>
  <si>
    <t>+7</t>
  </si>
  <si>
    <t>+18</t>
  </si>
  <si>
    <t>Côte d'ivoire</t>
  </si>
  <si>
    <t>+14</t>
  </si>
  <si>
    <t>+4</t>
  </si>
  <si>
    <t>+2</t>
  </si>
  <si>
    <t>-4</t>
  </si>
  <si>
    <t>+1</t>
  </si>
  <si>
    <t>+5</t>
  </si>
  <si>
    <t>+9</t>
  </si>
  <si>
    <t>Guinée (rép.de)</t>
  </si>
  <si>
    <t>+29</t>
  </si>
  <si>
    <t>+12</t>
  </si>
  <si>
    <t>+6</t>
  </si>
  <si>
    <t>+15</t>
  </si>
  <si>
    <t>+43</t>
  </si>
  <si>
    <t>Sri Lanka</t>
  </si>
  <si>
    <t>Pakistan</t>
  </si>
  <si>
    <t xml:space="preserve">Autres pays d'origine </t>
  </si>
  <si>
    <t>* Personnes introduites en France ou admises au séjour sur place au titre de procédures "travail" ou du regroupement familial.</t>
  </si>
  <si>
    <r>
      <t xml:space="preserve">Les flux migratoires à destination de la France : </t>
    </r>
    <r>
      <rPr>
        <sz val="12.5"/>
        <rFont val="Times New Roman"/>
        <family val="1"/>
      </rPr>
      <t>historique sur 10 ans</t>
    </r>
  </si>
  <si>
    <r>
      <t>Les Français expatriés :</t>
    </r>
    <r>
      <rPr>
        <b/>
        <sz val="11"/>
        <rFont val="Times New Roman"/>
        <family val="1"/>
      </rPr>
      <t xml:space="preserve"> </t>
    </r>
    <r>
      <rPr>
        <sz val="12.5"/>
        <rFont val="Times New Roman"/>
        <family val="1"/>
      </rPr>
      <t xml:space="preserve">les cinquante premiers pays de résidence </t>
    </r>
  </si>
  <si>
    <t>Nombre                d' inscrits *</t>
  </si>
  <si>
    <t>Évolution 2021/2012</t>
  </si>
  <si>
    <t>Nombre          d' inscrits *</t>
  </si>
  <si>
    <t>+10</t>
  </si>
  <si>
    <t>+3</t>
  </si>
  <si>
    <t>Île Maurice</t>
  </si>
  <si>
    <t>Émirats Arabes Unis</t>
  </si>
  <si>
    <t>+11</t>
  </si>
  <si>
    <t>Viêt Nam</t>
  </si>
  <si>
    <t>Territoires palestiniens</t>
  </si>
  <si>
    <t>Nouvelle-Zélande</t>
  </si>
  <si>
    <t>Côte D'ivoire</t>
  </si>
  <si>
    <t>Cambodge</t>
  </si>
  <si>
    <t xml:space="preserve">Autres pays de résidence </t>
  </si>
  <si>
    <r>
      <t xml:space="preserve">Les Français qui résident à l'Étranger : </t>
    </r>
    <r>
      <rPr>
        <sz val="12.5"/>
        <rFont val="Times New Roman"/>
        <family val="1"/>
      </rPr>
      <t>historique sur 10 ans</t>
    </r>
  </si>
  <si>
    <t>Afrique</t>
  </si>
  <si>
    <t>Amérique</t>
  </si>
  <si>
    <t>Asie</t>
  </si>
  <si>
    <t>Europe</t>
  </si>
  <si>
    <t>Océanie</t>
  </si>
</sst>
</file>

<file path=xl/styles.xml><?xml version="1.0" encoding="utf-8"?>
<styleSheet xmlns="http://schemas.openxmlformats.org/spreadsheetml/2006/main">
  <numFmts count="24">
    <numFmt numFmtId="41" formatCode="_-* #,##0\ _€_-;\-* #,##0\ _€_-;_-* &quot;-&quot;\ _€_-;_-@_-"/>
    <numFmt numFmtId="43" formatCode="_-* #,##0.00\ _€_-;\-* #,##0.00\ _€_-;_-* &quot;-&quot;??\ _€_-;_-@_-"/>
    <numFmt numFmtId="164" formatCode="&quot; &quot;@"/>
    <numFmt numFmtId="165" formatCode="_-* #,##0\ _€_-;\-* #,##0\ _€_-;_-* &quot;-&quot;??\ _€_-;_-@_-"/>
    <numFmt numFmtId="166" formatCode="0.0%"/>
    <numFmt numFmtId="167" formatCode="#,##0&quot; &quot;"/>
    <numFmt numFmtId="168" formatCode="#,##0.00,,,&quot; Md€&quot;"/>
    <numFmt numFmtId="169" formatCode="#,##0.00,,&quot; M€&quot;"/>
    <numFmt numFmtId="170" formatCode="#,##0_ ;\-#,##0\ "/>
    <numFmt numFmtId="171" formatCode="#,##0.00;[Red]\-#,##0.00"/>
    <numFmt numFmtId="172" formatCode="#,##0.0"/>
    <numFmt numFmtId="173" formatCode="#\ ##0"/>
    <numFmt numFmtId="174" formatCode="0.0"/>
    <numFmt numFmtId="175" formatCode="#,##0\ &quot;€&quot;"/>
    <numFmt numFmtId="176" formatCode="&quot;+ &quot;#,##0.00,,&quot; M€&quot;"/>
    <numFmt numFmtId="177" formatCode="#.0#############E+###"/>
    <numFmt numFmtId="178" formatCode="&quot;+&quot;#,##0.00,,&quot; M€&quot;"/>
    <numFmt numFmtId="179" formatCode="&quot;+&quot;#,##0.00,,,&quot; Md€&quot;"/>
    <numFmt numFmtId="180" formatCode="#,##0.0,,&quot; M€&quot;"/>
    <numFmt numFmtId="181" formatCode="_-* #,##0.0\ _€_-;\-* #,##0.0\ _€_-;_-* &quot;-&quot;??\ _€_-;_-@_-"/>
    <numFmt numFmtId="182" formatCode="mmmm"/>
    <numFmt numFmtId="183" formatCode="#,##0&quot;  &quot;"/>
    <numFmt numFmtId="184" formatCode="[&gt;0]\+#,##0;[&lt;0]\-#,##0;General"/>
    <numFmt numFmtId="185" formatCode="#,##0.00,,&quot; M&quot;"/>
  </numFmts>
  <fonts count="165">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b/>
      <sz val="11"/>
      <color rgb="FFFF0000"/>
      <name val="Calibri"/>
      <family val="2"/>
      <scheme val="minor"/>
    </font>
    <font>
      <sz val="10"/>
      <name val="Times New Roman"/>
    </font>
    <font>
      <b/>
      <sz val="11"/>
      <color indexed="12"/>
      <name val="Times New Roman"/>
      <family val="1"/>
    </font>
    <font>
      <sz val="11"/>
      <name val="Times New Roman"/>
      <family val="1"/>
    </font>
    <font>
      <sz val="8"/>
      <name val="Times New Roman"/>
      <family val="1"/>
    </font>
    <font>
      <sz val="9"/>
      <name val="Times New Roman"/>
      <family val="1"/>
    </font>
    <font>
      <b/>
      <sz val="12"/>
      <name val="Times New Roman"/>
      <family val="1"/>
    </font>
    <font>
      <b/>
      <u/>
      <sz val="12"/>
      <name val="Times New Roman"/>
      <family val="1"/>
    </font>
    <font>
      <b/>
      <sz val="9"/>
      <name val="Times New Roman"/>
      <family val="1"/>
    </font>
    <font>
      <sz val="9"/>
      <color rgb="FFFF0000"/>
      <name val="Times New Roman"/>
      <family val="1"/>
    </font>
    <font>
      <sz val="10"/>
      <name val="Times New Roman"/>
      <family val="1"/>
    </font>
    <font>
      <sz val="8.5"/>
      <name val="Times New Roman"/>
      <family val="1"/>
    </font>
    <font>
      <b/>
      <sz val="8.5"/>
      <name val="Times New Roman"/>
      <family val="1"/>
    </font>
    <font>
      <b/>
      <sz val="47"/>
      <color theme="1"/>
      <name val="Calibri"/>
      <family val="2"/>
      <scheme val="minor"/>
    </font>
    <font>
      <b/>
      <sz val="28"/>
      <color theme="1"/>
      <name val="Calibri"/>
      <family val="2"/>
      <scheme val="minor"/>
    </font>
    <font>
      <b/>
      <sz val="10"/>
      <color theme="1"/>
      <name val="Calibri"/>
      <family val="2"/>
      <scheme val="minor"/>
    </font>
    <font>
      <b/>
      <i/>
      <sz val="10"/>
      <color theme="1"/>
      <name val="Calibri"/>
      <family val="2"/>
      <scheme val="minor"/>
    </font>
    <font>
      <sz val="18"/>
      <color theme="8" tint="-0.249977111117893"/>
      <name val="Calibri"/>
      <family val="2"/>
      <scheme val="minor"/>
    </font>
    <font>
      <sz val="9"/>
      <color theme="1"/>
      <name val="Calibri"/>
      <family val="2"/>
      <scheme val="minor"/>
    </font>
    <font>
      <b/>
      <sz val="11"/>
      <color theme="8" tint="-0.249977111117893"/>
      <name val="Calibri"/>
      <family val="2"/>
      <scheme val="minor"/>
    </font>
    <font>
      <sz val="18"/>
      <color theme="7" tint="-0.249977111117893"/>
      <name val="Calibri"/>
      <family val="2"/>
      <scheme val="minor"/>
    </font>
    <font>
      <sz val="10"/>
      <color theme="7" tint="-0.249977111117893"/>
      <name val="Calibri"/>
      <family val="2"/>
      <scheme val="minor"/>
    </font>
    <font>
      <b/>
      <sz val="36"/>
      <color theme="1"/>
      <name val="Calibri"/>
      <family val="2"/>
      <scheme val="minor"/>
    </font>
    <font>
      <sz val="13"/>
      <color theme="1"/>
      <name val="Calibri"/>
      <family val="2"/>
      <scheme val="minor"/>
    </font>
    <font>
      <b/>
      <sz val="14"/>
      <color theme="9" tint="-0.249977111117893"/>
      <name val="Calibri"/>
      <family val="2"/>
      <scheme val="minor"/>
    </font>
    <font>
      <i/>
      <sz val="10"/>
      <color theme="9" tint="-0.249977111117893"/>
      <name val="Calibri"/>
      <family val="2"/>
      <scheme val="minor"/>
    </font>
    <font>
      <sz val="18"/>
      <color theme="2" tint="-0.499984740745262"/>
      <name val="Calibri"/>
      <family val="2"/>
      <scheme val="minor"/>
    </font>
    <font>
      <b/>
      <sz val="12.5"/>
      <name val="Times New Roman"/>
      <family val="1"/>
    </font>
    <font>
      <sz val="12.5"/>
      <name val="Times New Roman"/>
      <family val="1"/>
    </font>
    <font>
      <sz val="12"/>
      <color theme="3" tint="0.39997558519241921"/>
      <name val="Wingdings 2"/>
      <family val="1"/>
      <charset val="2"/>
    </font>
    <font>
      <b/>
      <sz val="10"/>
      <name val="Times New Roman"/>
      <family val="1"/>
    </font>
    <font>
      <b/>
      <vertAlign val="superscript"/>
      <sz val="10"/>
      <name val="Times New Roman"/>
      <family val="1"/>
    </font>
    <font>
      <b/>
      <sz val="10"/>
      <name val="Calibri"/>
      <family val="2"/>
      <scheme val="minor"/>
    </font>
    <font>
      <sz val="10"/>
      <name val="MS Sans Serif"/>
      <family val="2"/>
    </font>
    <font>
      <sz val="9"/>
      <color theme="1"/>
      <name val="Times New Roman"/>
      <family val="1"/>
    </font>
    <font>
      <b/>
      <sz val="9"/>
      <color theme="1"/>
      <name val="Calibri"/>
      <family val="2"/>
      <scheme val="minor"/>
    </font>
    <font>
      <i/>
      <sz val="10"/>
      <name val="Times New Roman"/>
      <family val="1"/>
    </font>
    <font>
      <i/>
      <sz val="9"/>
      <name val="Times New Roman"/>
      <family val="1"/>
    </font>
    <font>
      <b/>
      <i/>
      <sz val="9"/>
      <name val="Times New Roman"/>
      <family val="1"/>
    </font>
    <font>
      <b/>
      <i/>
      <vertAlign val="superscript"/>
      <sz val="9"/>
      <name val="Times New Roman"/>
      <family val="1"/>
    </font>
    <font>
      <sz val="10"/>
      <color rgb="FFFF0000"/>
      <name val="Calibri"/>
      <family val="2"/>
      <scheme val="minor"/>
    </font>
    <font>
      <b/>
      <sz val="12"/>
      <color theme="1"/>
      <name val="Calibri"/>
      <family val="2"/>
      <scheme val="minor"/>
    </font>
    <font>
      <sz val="10"/>
      <color theme="1"/>
      <name val="Calibri"/>
      <family val="2"/>
      <scheme val="minor"/>
    </font>
    <font>
      <sz val="8"/>
      <color theme="1"/>
      <name val="Calibri"/>
      <family val="2"/>
      <scheme val="minor"/>
    </font>
    <font>
      <sz val="11"/>
      <color theme="0"/>
      <name val="Calibri"/>
      <family val="2"/>
      <scheme val="minor"/>
    </font>
    <font>
      <sz val="12"/>
      <name val="Times New Roman"/>
      <family val="1"/>
    </font>
    <font>
      <b/>
      <sz val="14"/>
      <color theme="1"/>
      <name val="Calibri"/>
      <family val="2"/>
      <scheme val="minor"/>
    </font>
    <font>
      <vertAlign val="superscript"/>
      <sz val="12"/>
      <name val="Webdings"/>
      <family val="1"/>
      <charset val="2"/>
    </font>
    <font>
      <sz val="7"/>
      <name val="Times New Roman"/>
      <family val="1"/>
    </font>
    <font>
      <sz val="10"/>
      <color rgb="FFFF0000"/>
      <name val="Times New Roman"/>
      <family val="1"/>
    </font>
    <font>
      <sz val="7"/>
      <color theme="1"/>
      <name val="Times New Roman"/>
      <family val="1"/>
    </font>
    <font>
      <i/>
      <sz val="9"/>
      <color theme="1"/>
      <name val="Calibri"/>
      <family val="2"/>
      <scheme val="minor"/>
    </font>
    <font>
      <b/>
      <sz val="14"/>
      <name val="Times New Roman"/>
      <family val="1"/>
    </font>
    <font>
      <b/>
      <sz val="9"/>
      <name val="MS Sans Serif"/>
      <family val="2"/>
    </font>
    <font>
      <sz val="10"/>
      <color rgb="FF00B050"/>
      <name val="Times New Roman"/>
      <family val="1"/>
    </font>
    <font>
      <b/>
      <sz val="14"/>
      <name val="Calibri"/>
      <family val="2"/>
      <scheme val="minor"/>
    </font>
    <font>
      <u/>
      <sz val="11"/>
      <name val="Calibri"/>
      <family val="2"/>
      <scheme val="minor"/>
    </font>
    <font>
      <sz val="14"/>
      <name val="Arial"/>
      <family val="2"/>
    </font>
    <font>
      <sz val="12"/>
      <name val="Modern"/>
      <family val="3"/>
      <charset val="255"/>
    </font>
    <font>
      <sz val="11"/>
      <color indexed="8"/>
      <name val="Times New Roman"/>
      <family val="1"/>
    </font>
    <font>
      <b/>
      <sz val="11"/>
      <name val="Times New Roman"/>
      <family val="1"/>
    </font>
    <font>
      <i/>
      <sz val="11"/>
      <color indexed="12"/>
      <name val="Times New Roman"/>
      <family val="1"/>
    </font>
    <font>
      <sz val="14"/>
      <name val="Wingdings 2"/>
      <family val="1"/>
      <charset val="2"/>
    </font>
    <font>
      <b/>
      <i/>
      <sz val="10"/>
      <name val="Times New Roman"/>
      <family val="1"/>
    </font>
    <font>
      <sz val="20"/>
      <color theme="1"/>
      <name val="Wingdings 2"/>
      <family val="1"/>
      <charset val="2"/>
    </font>
    <font>
      <sz val="12"/>
      <name val="Calibri"/>
      <family val="2"/>
    </font>
    <font>
      <sz val="11"/>
      <name val="Calibri"/>
      <family val="2"/>
    </font>
    <font>
      <b/>
      <sz val="12"/>
      <name val="Calibri"/>
      <family val="2"/>
    </font>
    <font>
      <u/>
      <sz val="11"/>
      <name val="Calibri"/>
      <family val="2"/>
    </font>
    <font>
      <b/>
      <sz val="14"/>
      <color rgb="FF000000"/>
      <name val="Calibri"/>
      <family val="2"/>
      <scheme val="minor"/>
    </font>
    <font>
      <b/>
      <sz val="14"/>
      <name val="Arial"/>
      <family val="2"/>
    </font>
    <font>
      <sz val="10"/>
      <name val="Arial"/>
      <family val="2"/>
    </font>
    <font>
      <b/>
      <sz val="12"/>
      <color rgb="FF000000"/>
      <name val="Calibri"/>
      <family val="2"/>
      <scheme val="minor"/>
    </font>
    <font>
      <sz val="12"/>
      <name val="Calibri"/>
      <family val="2"/>
      <scheme val="minor"/>
    </font>
    <font>
      <sz val="12"/>
      <name val="Arial"/>
      <family val="2"/>
    </font>
    <font>
      <sz val="14"/>
      <color theme="3" tint="0.39997558519241921"/>
      <name val="Wingdings 2"/>
      <family val="1"/>
      <charset val="2"/>
    </font>
    <font>
      <b/>
      <sz val="14"/>
      <color rgb="FF0000FF"/>
      <name val="Times New Roman"/>
      <family val="1"/>
    </font>
    <font>
      <sz val="10"/>
      <color theme="1"/>
      <name val="Times New Roman"/>
      <family val="1"/>
    </font>
    <font>
      <sz val="8"/>
      <color theme="1"/>
      <name val="Times New Roman"/>
      <family val="1"/>
    </font>
    <font>
      <b/>
      <sz val="12.5"/>
      <color theme="1"/>
      <name val="Times New Roman"/>
      <family val="1"/>
    </font>
    <font>
      <b/>
      <sz val="10"/>
      <color rgb="FF0000FF"/>
      <name val="Times New Roman"/>
      <family val="1"/>
    </font>
    <font>
      <b/>
      <sz val="9"/>
      <color rgb="FF0000FF"/>
      <name val="Times New Roman"/>
      <family val="1"/>
    </font>
    <font>
      <i/>
      <sz val="9"/>
      <color indexed="12"/>
      <name val="Times New Roman"/>
      <family val="1"/>
    </font>
    <font>
      <i/>
      <sz val="9"/>
      <color theme="1"/>
      <name val="Times New Roman"/>
      <family val="1"/>
    </font>
    <font>
      <sz val="12"/>
      <name val="Wingdings 2"/>
      <family val="1"/>
      <charset val="2"/>
    </font>
    <font>
      <b/>
      <sz val="11"/>
      <name val="Wingdings 2"/>
      <family val="1"/>
      <charset val="2"/>
    </font>
    <font>
      <b/>
      <vertAlign val="superscript"/>
      <sz val="10"/>
      <color indexed="8"/>
      <name val="Times New Roman"/>
      <family val="1"/>
    </font>
    <font>
      <b/>
      <sz val="10"/>
      <color theme="1"/>
      <name val="Times New Roman"/>
      <family val="1"/>
    </font>
    <font>
      <sz val="10"/>
      <color indexed="8"/>
      <name val="Times New Roman"/>
      <family val="1"/>
    </font>
    <font>
      <b/>
      <sz val="10"/>
      <color indexed="8"/>
      <name val="Times New Roman"/>
      <family val="1"/>
    </font>
    <font>
      <sz val="11"/>
      <color theme="1"/>
      <name val="Times New Roman"/>
      <family val="1"/>
    </font>
    <font>
      <b/>
      <sz val="16"/>
      <name val="Times New Roman"/>
      <family val="1"/>
    </font>
    <font>
      <b/>
      <sz val="10"/>
      <color indexed="60"/>
      <name val="Times New Roman"/>
      <family val="1"/>
    </font>
    <font>
      <sz val="7"/>
      <color theme="1"/>
      <name val="Calibri"/>
      <family val="2"/>
      <scheme val="minor"/>
    </font>
    <font>
      <sz val="6"/>
      <color rgb="FF00B050"/>
      <name val="Times New Roman"/>
      <family val="1"/>
    </font>
    <font>
      <sz val="6"/>
      <name val="Times New Roman"/>
      <family val="1"/>
    </font>
    <font>
      <b/>
      <sz val="12"/>
      <color indexed="8"/>
      <name val="Times New Roman"/>
      <family val="1"/>
    </font>
    <font>
      <i/>
      <sz val="8"/>
      <name val="Times New Roman"/>
      <family val="1"/>
    </font>
    <font>
      <b/>
      <sz val="8"/>
      <color theme="1"/>
      <name val="Calibri"/>
      <family val="2"/>
      <scheme val="minor"/>
    </font>
    <font>
      <b/>
      <sz val="11"/>
      <color rgb="FF6600FF"/>
      <name val="Times New Roman"/>
      <family val="1"/>
    </font>
    <font>
      <sz val="12.5"/>
      <color theme="1"/>
      <name val="Times New Roman"/>
      <family val="1"/>
    </font>
    <font>
      <i/>
      <sz val="11"/>
      <color theme="1"/>
      <name val="Times New Roman"/>
      <family val="1"/>
    </font>
    <font>
      <b/>
      <vertAlign val="superscript"/>
      <sz val="11"/>
      <name val="Times New Roman"/>
      <family val="1"/>
    </font>
    <font>
      <sz val="9"/>
      <color rgb="FF00B050"/>
      <name val="Times New Roman"/>
      <family val="1"/>
    </font>
    <font>
      <sz val="11"/>
      <color rgb="FFFF0000"/>
      <name val="Times New Roman"/>
      <family val="1"/>
    </font>
    <font>
      <i/>
      <sz val="10"/>
      <color rgb="FFFF0000"/>
      <name val="Times New Roman"/>
      <family val="1"/>
    </font>
    <font>
      <b/>
      <sz val="9"/>
      <color indexed="12"/>
      <name val="Times New Roman"/>
      <family val="1"/>
    </font>
    <font>
      <b/>
      <sz val="7"/>
      <color theme="1"/>
      <name val="Calibri"/>
      <family val="2"/>
      <scheme val="minor"/>
    </font>
    <font>
      <sz val="10"/>
      <name val="Arial"/>
    </font>
    <font>
      <b/>
      <i/>
      <sz val="12"/>
      <color indexed="12"/>
      <name val="Times New Roman"/>
      <family val="1"/>
    </font>
    <font>
      <sz val="11"/>
      <name val="Arial"/>
      <family val="2"/>
    </font>
    <font>
      <b/>
      <i/>
      <sz val="11"/>
      <name val="Times New Roman"/>
      <family val="1"/>
    </font>
    <font>
      <b/>
      <vertAlign val="superscript"/>
      <sz val="11"/>
      <color rgb="FF0000FF"/>
      <name val="Webdings"/>
      <family val="1"/>
      <charset val="2"/>
    </font>
    <font>
      <b/>
      <sz val="11"/>
      <color rgb="FFFF0000"/>
      <name val="Times New Roman"/>
      <family val="1"/>
    </font>
    <font>
      <i/>
      <sz val="11"/>
      <name val="Times New Roman"/>
      <family val="1"/>
    </font>
    <font>
      <sz val="9"/>
      <name val="Arial"/>
      <family val="2"/>
    </font>
    <font>
      <b/>
      <sz val="9"/>
      <name val="Arial"/>
      <family val="2"/>
    </font>
    <font>
      <sz val="8"/>
      <name val="Optima"/>
    </font>
    <font>
      <sz val="11"/>
      <name val="Webdings"/>
      <family val="1"/>
      <charset val="2"/>
    </font>
    <font>
      <vertAlign val="superscript"/>
      <sz val="10"/>
      <name val="Arial"/>
      <family val="2"/>
    </font>
    <font>
      <b/>
      <sz val="8"/>
      <name val="Optima"/>
    </font>
    <font>
      <b/>
      <sz val="10"/>
      <name val="Arial"/>
      <family val="2"/>
    </font>
    <font>
      <b/>
      <i/>
      <sz val="8"/>
      <name val="Optima"/>
    </font>
    <font>
      <b/>
      <i/>
      <vertAlign val="superscript"/>
      <sz val="8"/>
      <name val="Optima"/>
    </font>
    <font>
      <i/>
      <sz val="8"/>
      <name val="Optima"/>
    </font>
    <font>
      <b/>
      <vertAlign val="superscript"/>
      <sz val="8"/>
      <color rgb="FF0000FF"/>
      <name val="Webdings"/>
      <family val="1"/>
      <charset val="2"/>
    </font>
    <font>
      <b/>
      <i/>
      <vertAlign val="superscript"/>
      <sz val="8"/>
      <color rgb="FF0000FF"/>
      <name val="Cambria"/>
      <family val="1"/>
    </font>
    <font>
      <b/>
      <sz val="12"/>
      <color indexed="12"/>
      <name val="Times New Roman"/>
      <family val="1"/>
    </font>
    <font>
      <vertAlign val="superscript"/>
      <sz val="9"/>
      <name val="Times New Roman"/>
      <family val="1"/>
    </font>
    <font>
      <vertAlign val="superscript"/>
      <sz val="10"/>
      <name val="Times New Roman"/>
      <family val="1"/>
    </font>
    <font>
      <vertAlign val="superscript"/>
      <sz val="10"/>
      <color indexed="8"/>
      <name val="Times New Roman"/>
      <family val="1"/>
    </font>
    <font>
      <b/>
      <vertAlign val="superscript"/>
      <sz val="9"/>
      <color indexed="8"/>
      <name val="Times New Roman"/>
      <family val="1"/>
    </font>
    <font>
      <sz val="14"/>
      <color theme="1"/>
      <name val="Calibri"/>
      <family val="2"/>
      <scheme val="minor"/>
    </font>
    <font>
      <sz val="12.5"/>
      <color indexed="10"/>
      <name val="Times New Roman"/>
      <family val="1"/>
    </font>
    <font>
      <sz val="8"/>
      <color rgb="FFFF0000"/>
      <name val="Calibri"/>
      <family val="2"/>
      <scheme val="minor"/>
    </font>
    <font>
      <i/>
      <sz val="10"/>
      <color rgb="FF000000"/>
      <name val="Calibri"/>
      <family val="2"/>
      <scheme val="minor"/>
    </font>
    <font>
      <i/>
      <sz val="10"/>
      <color theme="1"/>
      <name val="Calibri"/>
      <family val="2"/>
      <scheme val="minor"/>
    </font>
    <font>
      <sz val="11"/>
      <color rgb="FF00B050"/>
      <name val="Calibri"/>
      <family val="2"/>
      <scheme val="minor"/>
    </font>
    <font>
      <sz val="9"/>
      <color indexed="60"/>
      <name val="Calibri"/>
      <family val="2"/>
    </font>
    <font>
      <b/>
      <sz val="9"/>
      <color indexed="60"/>
      <name val="Calibri"/>
      <family val="2"/>
    </font>
    <font>
      <b/>
      <vertAlign val="superscript"/>
      <sz val="10"/>
      <color indexed="10"/>
      <name val="Calibri"/>
      <family val="2"/>
    </font>
    <font>
      <sz val="10"/>
      <color indexed="8"/>
      <name val="Calibri"/>
      <family val="2"/>
    </font>
    <font>
      <sz val="12"/>
      <color rgb="FF000000"/>
      <name val="Calibri"/>
      <family val="2"/>
      <scheme val="minor"/>
    </font>
    <font>
      <b/>
      <sz val="12"/>
      <color indexed="8"/>
      <name val="Calibri"/>
      <family val="2"/>
    </font>
    <font>
      <b/>
      <sz val="10"/>
      <color indexed="8"/>
      <name val="Calibri"/>
      <family val="2"/>
    </font>
    <font>
      <i/>
      <u/>
      <sz val="12"/>
      <color indexed="8"/>
      <name val="Calibri"/>
      <family val="2"/>
    </font>
    <font>
      <sz val="12"/>
      <color indexed="8"/>
      <name val="Calibri"/>
      <family val="2"/>
    </font>
    <font>
      <u/>
      <sz val="12"/>
      <color indexed="8"/>
      <name val="Calibri"/>
      <family val="2"/>
    </font>
    <font>
      <b/>
      <vertAlign val="superscript"/>
      <sz val="10"/>
      <color indexed="8"/>
      <name val="Calibri"/>
      <family val="2"/>
    </font>
    <font>
      <b/>
      <sz val="9"/>
      <color rgb="FFFF0000"/>
      <name val="Times New Roman"/>
      <family val="1"/>
    </font>
    <font>
      <sz val="9"/>
      <name val="Calibri"/>
      <family val="2"/>
      <scheme val="minor"/>
    </font>
    <font>
      <sz val="9"/>
      <color indexed="8"/>
      <name val="Times New Roman"/>
      <family val="1"/>
    </font>
    <font>
      <b/>
      <vertAlign val="superscript"/>
      <sz val="9"/>
      <name val="Times New Roman"/>
      <family val="1"/>
    </font>
    <font>
      <sz val="9"/>
      <color theme="9" tint="-0.499984740745262"/>
      <name val="Calibri"/>
      <family val="2"/>
    </font>
    <font>
      <sz val="9"/>
      <name val="Calibri"/>
      <family val="2"/>
    </font>
    <font>
      <b/>
      <sz val="9"/>
      <name val="Calibri"/>
      <family val="2"/>
    </font>
    <font>
      <sz val="8"/>
      <color rgb="FF00B050"/>
      <name val="Times New Roman"/>
      <family val="1"/>
    </font>
    <font>
      <sz val="8"/>
      <color rgb="FFFF0000"/>
      <name val="Times New Roman"/>
      <family val="1"/>
    </font>
    <font>
      <b/>
      <i/>
      <sz val="9"/>
      <color rgb="FFFF0000"/>
      <name val="Times New Roman"/>
      <family val="1"/>
    </font>
    <font>
      <b/>
      <sz val="9"/>
      <color theme="1"/>
      <name val="Times New Roman"/>
      <family val="1"/>
    </font>
  </fonts>
  <fills count="37">
    <fill>
      <patternFill patternType="none"/>
    </fill>
    <fill>
      <patternFill patternType="gray125"/>
    </fill>
    <fill>
      <patternFill patternType="solid">
        <fgColor rgb="FFFF6600"/>
        <bgColor indexed="64"/>
      </patternFill>
    </fill>
    <fill>
      <patternFill patternType="solid">
        <fgColor rgb="FFFF3300"/>
        <bgColor indexed="64"/>
      </patternFill>
    </fill>
    <fill>
      <patternFill patternType="solid">
        <fgColor theme="4" tint="0.79998168889431442"/>
        <bgColor indexed="64"/>
      </patternFill>
    </fill>
    <fill>
      <patternFill patternType="solid">
        <fgColor rgb="FFFFFF00"/>
        <bgColor indexed="64"/>
      </patternFill>
    </fill>
    <fill>
      <patternFill patternType="solid">
        <fgColor rgb="FFEA9E16"/>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indexed="65"/>
        <bgColor indexed="64"/>
      </patternFill>
    </fill>
    <fill>
      <patternFill patternType="solid">
        <fgColor indexed="9"/>
        <bgColor indexed="11"/>
      </patternFill>
    </fill>
    <fill>
      <patternFill patternType="solid">
        <fgColor theme="9" tint="0.79998168889431442"/>
        <bgColor indexed="64"/>
      </patternFill>
    </fill>
    <fill>
      <patternFill patternType="lightGray">
        <fgColor theme="0" tint="-0.34998626667073579"/>
        <bgColor theme="0" tint="-4.9989318521683403E-2"/>
      </patternFill>
    </fill>
    <fill>
      <patternFill patternType="solid">
        <fgColor theme="9"/>
        <bgColor indexed="11"/>
      </patternFill>
    </fill>
    <fill>
      <patternFill patternType="solid">
        <fgColor theme="9" tint="0.79998168889431442"/>
        <bgColor indexed="11"/>
      </patternFill>
    </fill>
    <fill>
      <patternFill patternType="solid">
        <fgColor theme="0"/>
        <bgColor indexed="11"/>
      </patternFill>
    </fill>
    <fill>
      <patternFill patternType="solid">
        <fgColor theme="0" tint="-0.34998626667073579"/>
        <bgColor indexed="64"/>
      </patternFill>
    </fill>
    <fill>
      <patternFill patternType="solid">
        <fgColor theme="0" tint="-0.14999847407452621"/>
        <bgColor indexed="11"/>
      </patternFill>
    </fill>
    <fill>
      <patternFill patternType="solid">
        <fgColor theme="0"/>
        <bgColor indexed="64"/>
      </patternFill>
    </fill>
    <fill>
      <patternFill patternType="lightGray"/>
    </fill>
    <fill>
      <patternFill patternType="solid">
        <fgColor theme="5" tint="0.39997558519241921"/>
        <bgColor indexed="64"/>
      </patternFill>
    </fill>
    <fill>
      <patternFill patternType="solid">
        <fgColor theme="5" tint="0.79998168889431442"/>
        <bgColor indexed="64"/>
      </patternFill>
    </fill>
    <fill>
      <patternFill patternType="solid">
        <fgColor rgb="FFC45B58"/>
        <bgColor indexed="64"/>
      </patternFill>
    </fill>
    <fill>
      <patternFill patternType="solid">
        <fgColor theme="5"/>
        <bgColor indexed="64"/>
      </patternFill>
    </fill>
    <fill>
      <patternFill patternType="solid">
        <fgColor rgb="FFEAEAEA"/>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3" tint="0.79998168889431442"/>
        <bgColor indexed="64"/>
      </patternFill>
    </fill>
    <fill>
      <patternFill patternType="lightGray">
        <bgColor theme="0"/>
      </patternFill>
    </fill>
    <fill>
      <patternFill patternType="solid">
        <fgColor theme="9" tint="0.39997558519241921"/>
        <bgColor indexed="64"/>
      </patternFill>
    </fill>
    <fill>
      <patternFill patternType="solid">
        <fgColor theme="9" tint="0.39997558519241921"/>
        <bgColor indexed="11"/>
      </patternFill>
    </fill>
    <fill>
      <patternFill patternType="solid">
        <fgColor theme="0" tint="-0.14999847407452621"/>
        <bgColor theme="0" tint="-0.24994659260841701"/>
      </patternFill>
    </fill>
  </fills>
  <borders count="16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Dashed">
        <color auto="1"/>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
        <color theme="9" tint="-0.24994659260841701"/>
      </left>
      <right/>
      <top style="medium">
        <color theme="9" tint="-0.24994659260841701"/>
      </top>
      <bottom style="medium">
        <color theme="9" tint="-0.24994659260841701"/>
      </bottom>
      <diagonal/>
    </border>
    <border>
      <left/>
      <right style="medium">
        <color theme="9" tint="-0.24994659260841701"/>
      </right>
      <top style="medium">
        <color theme="9" tint="-0.24994659260841701"/>
      </top>
      <bottom style="medium">
        <color theme="9" tint="-0.24994659260841701"/>
      </bottom>
      <diagonal/>
    </border>
    <border>
      <left/>
      <right style="medium">
        <color theme="9" tint="-0.24994659260841701"/>
      </right>
      <top style="medium">
        <color theme="9" tint="-0.24994659260841701"/>
      </top>
      <bottom/>
      <diagonal/>
    </border>
    <border>
      <left/>
      <right/>
      <top/>
      <bottom style="medium">
        <color theme="9" tint="-0.24994659260841701"/>
      </bottom>
      <diagonal/>
    </border>
    <border>
      <left style="mediumDashed">
        <color auto="1"/>
      </left>
      <right/>
      <top/>
      <bottom style="mediumDashed">
        <color auto="1"/>
      </bottom>
      <diagonal/>
    </border>
    <border>
      <left/>
      <right style="mediumDashed">
        <color auto="1"/>
      </right>
      <top/>
      <bottom style="mediumDashed">
        <color auto="1"/>
      </bottom>
      <diagonal/>
    </border>
    <border>
      <left/>
      <right style="medium">
        <color theme="9" tint="-0.24994659260841701"/>
      </right>
      <top style="medium">
        <color theme="9" tint="-0.24994659260841701"/>
      </top>
      <bottom style="mediumDashed">
        <color auto="1"/>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dotted">
        <color indexed="64"/>
      </right>
      <top/>
      <bottom style="thin">
        <color indexed="64"/>
      </bottom>
      <diagonal/>
    </border>
    <border>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hair">
        <color indexed="64"/>
      </left>
      <right style="thin">
        <color indexed="64"/>
      </right>
      <top/>
      <bottom style="hair">
        <color indexed="8"/>
      </bottom>
      <diagonal/>
    </border>
    <border>
      <left style="hair">
        <color indexed="64"/>
      </left>
      <right style="thin">
        <color indexed="64"/>
      </right>
      <top/>
      <bottom style="hair">
        <color indexed="64"/>
      </bottom>
      <diagonal/>
    </border>
    <border>
      <left style="thin">
        <color indexed="64"/>
      </left>
      <right style="thin">
        <color indexed="64"/>
      </right>
      <top style="hair">
        <color indexed="8"/>
      </top>
      <bottom style="hair">
        <color indexed="8"/>
      </bottom>
      <diagonal/>
    </border>
    <border>
      <left style="thin">
        <color indexed="64"/>
      </left>
      <right/>
      <top style="hair">
        <color indexed="8"/>
      </top>
      <bottom style="hair">
        <color indexed="8"/>
      </bottom>
      <diagonal/>
    </border>
    <border>
      <left style="hair">
        <color indexed="64"/>
      </left>
      <right style="thin">
        <color indexed="64"/>
      </right>
      <top style="hair">
        <color indexed="8"/>
      </top>
      <bottom style="hair">
        <color indexed="8"/>
      </bottom>
      <diagonal/>
    </border>
    <border>
      <left/>
      <right style="hair">
        <color indexed="64"/>
      </right>
      <top style="hair">
        <color indexed="8"/>
      </top>
      <bottom style="hair">
        <color indexed="8"/>
      </bottom>
      <diagonal/>
    </border>
    <border>
      <left style="hair">
        <color indexed="64"/>
      </left>
      <right style="hair">
        <color indexed="64"/>
      </right>
      <top style="hair">
        <color indexed="8"/>
      </top>
      <bottom style="hair">
        <color indexed="8"/>
      </bottom>
      <diagonal/>
    </border>
    <border>
      <left style="hair">
        <color indexed="64"/>
      </left>
      <right style="thin">
        <color indexed="64"/>
      </right>
      <top style="hair">
        <color indexed="64"/>
      </top>
      <bottom/>
      <diagonal/>
    </border>
    <border>
      <left style="hair">
        <color indexed="64"/>
      </left>
      <right style="thin">
        <color indexed="64"/>
      </right>
      <top style="hair">
        <color indexed="8"/>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rgb="FF0000FF"/>
      </left>
      <right style="hair">
        <color rgb="FF0000FF"/>
      </right>
      <top style="thin">
        <color rgb="FF0000FF"/>
      </top>
      <bottom/>
      <diagonal/>
    </border>
    <border>
      <left style="hair">
        <color rgb="FF0000FF"/>
      </left>
      <right style="thin">
        <color rgb="FF0000FF"/>
      </right>
      <top style="thin">
        <color rgb="FF0000FF"/>
      </top>
      <bottom/>
      <diagonal/>
    </border>
    <border>
      <left/>
      <right/>
      <top style="thin">
        <color rgb="FF0000FF"/>
      </top>
      <bottom/>
      <diagonal/>
    </border>
    <border>
      <left style="hair">
        <color rgb="FF0000FF"/>
      </left>
      <right/>
      <top style="thin">
        <color rgb="FF0000FF"/>
      </top>
      <bottom/>
      <diagonal/>
    </border>
    <border>
      <left style="thin">
        <color rgb="FF0000FF"/>
      </left>
      <right style="hair">
        <color rgb="FF0000FF"/>
      </right>
      <top/>
      <bottom style="thin">
        <color rgb="FF0000FF"/>
      </bottom>
      <diagonal/>
    </border>
    <border>
      <left style="hair">
        <color rgb="FF0000FF"/>
      </left>
      <right style="thin">
        <color rgb="FF0000FF"/>
      </right>
      <top/>
      <bottom style="thin">
        <color rgb="FF0000FF"/>
      </bottom>
      <diagonal/>
    </border>
    <border>
      <left/>
      <right/>
      <top/>
      <bottom style="thin">
        <color rgb="FF0000FF"/>
      </bottom>
      <diagonal/>
    </border>
    <border>
      <left style="hair">
        <color rgb="FF0000FF"/>
      </left>
      <right/>
      <top/>
      <bottom style="thin">
        <color rgb="FF0000FF"/>
      </bottom>
      <diagonal/>
    </border>
    <border>
      <left style="thin">
        <color rgb="FF0000FF"/>
      </left>
      <right style="hair">
        <color rgb="FF0000FF"/>
      </right>
      <top/>
      <bottom/>
      <diagonal/>
    </border>
    <border>
      <left/>
      <right style="thin">
        <color rgb="FF0000FF"/>
      </right>
      <top/>
      <bottom/>
      <diagonal/>
    </border>
    <border>
      <left style="hair">
        <color rgb="FF0000FF"/>
      </left>
      <right/>
      <top/>
      <bottom/>
      <diagonal/>
    </border>
    <border>
      <left style="hair">
        <color rgb="FF0000FF"/>
      </left>
      <right style="thin">
        <color rgb="FF0000FF"/>
      </right>
      <top/>
      <bottom/>
      <diagonal/>
    </border>
    <border>
      <left/>
      <right style="thin">
        <color rgb="FF0000FF"/>
      </right>
      <top/>
      <bottom style="thin">
        <color rgb="FF0000FF"/>
      </bottom>
      <diagonal/>
    </border>
    <border>
      <left style="thin">
        <color rgb="FF0000FF"/>
      </left>
      <right/>
      <top style="thin">
        <color rgb="FF0000FF"/>
      </top>
      <bottom style="hair">
        <color rgb="FF0000FF"/>
      </bottom>
      <diagonal/>
    </border>
    <border>
      <left/>
      <right style="thin">
        <color rgb="FF0000FF"/>
      </right>
      <top style="thin">
        <color rgb="FF0000FF"/>
      </top>
      <bottom style="hair">
        <color rgb="FF0000FF"/>
      </bottom>
      <diagonal/>
    </border>
    <border>
      <left style="thin">
        <color rgb="FF0000FF"/>
      </left>
      <right/>
      <top style="hair">
        <color rgb="FF0000FF"/>
      </top>
      <bottom style="hair">
        <color rgb="FF0000FF"/>
      </bottom>
      <diagonal/>
    </border>
    <border>
      <left/>
      <right style="thin">
        <color rgb="FF0000FF"/>
      </right>
      <top style="hair">
        <color rgb="FF0000FF"/>
      </top>
      <bottom style="hair">
        <color rgb="FF0000FF"/>
      </bottom>
      <diagonal/>
    </border>
    <border>
      <left style="thin">
        <color rgb="FF0000FF"/>
      </left>
      <right/>
      <top style="hair">
        <color rgb="FF0000FF"/>
      </top>
      <bottom style="thin">
        <color rgb="FF0000FF"/>
      </bottom>
      <diagonal/>
    </border>
    <border>
      <left/>
      <right style="thin">
        <color rgb="FF0000FF"/>
      </right>
      <top style="hair">
        <color rgb="FF0000FF"/>
      </top>
      <bottom style="thin">
        <color rgb="FF0000FF"/>
      </bottom>
      <diagonal/>
    </border>
    <border>
      <left style="medium">
        <color rgb="FF0000FF"/>
      </left>
      <right/>
      <top style="medium">
        <color rgb="FF0000FF"/>
      </top>
      <bottom style="medium">
        <color rgb="FF0000FF"/>
      </bottom>
      <diagonal/>
    </border>
    <border>
      <left/>
      <right/>
      <top style="medium">
        <color rgb="FF0000FF"/>
      </top>
      <bottom style="medium">
        <color rgb="FF0000FF"/>
      </bottom>
      <diagonal/>
    </border>
    <border>
      <left style="thin">
        <color rgb="FF0000FF"/>
      </left>
      <right/>
      <top style="medium">
        <color rgb="FF0000FF"/>
      </top>
      <bottom style="medium">
        <color rgb="FF0000FF"/>
      </bottom>
      <diagonal/>
    </border>
    <border>
      <left style="thin">
        <color rgb="FF0000FF"/>
      </left>
      <right style="medium">
        <color rgb="FF0000FF"/>
      </right>
      <top style="medium">
        <color rgb="FF0000FF"/>
      </top>
      <bottom style="medium">
        <color rgb="FF0000FF"/>
      </bottom>
      <diagonal/>
    </border>
    <border>
      <left style="thin">
        <color rgb="FF0000FF"/>
      </left>
      <right/>
      <top style="thin">
        <color rgb="FF0000FF"/>
      </top>
      <bottom/>
      <diagonal/>
    </border>
    <border>
      <left style="thin">
        <color rgb="FF0000FF"/>
      </left>
      <right/>
      <top/>
      <bottom style="thin">
        <color rgb="FF0000FF"/>
      </bottom>
      <diagonal/>
    </border>
    <border>
      <left style="thin">
        <color rgb="FF0000FF"/>
      </left>
      <right/>
      <top/>
      <bottom/>
      <diagonal/>
    </border>
    <border>
      <left/>
      <right style="thin">
        <color rgb="FF0000FF"/>
      </right>
      <top style="medium">
        <color rgb="FF0000FF"/>
      </top>
      <bottom style="medium">
        <color rgb="FF0000FF"/>
      </bottom>
      <diagonal/>
    </border>
    <border>
      <left/>
      <right style="medium">
        <color rgb="FF0000FF"/>
      </right>
      <top style="medium">
        <color rgb="FF0000FF"/>
      </top>
      <bottom style="medium">
        <color rgb="FF0000FF"/>
      </bottom>
      <diagonal/>
    </border>
    <border>
      <left style="thin">
        <color indexed="12"/>
      </left>
      <right style="hair">
        <color indexed="64"/>
      </right>
      <top style="thin">
        <color indexed="12"/>
      </top>
      <bottom style="thin">
        <color indexed="12"/>
      </bottom>
      <diagonal/>
    </border>
    <border>
      <left style="hair">
        <color indexed="64"/>
      </left>
      <right/>
      <top style="thin">
        <color indexed="64"/>
      </top>
      <bottom style="thin">
        <color indexed="64"/>
      </bottom>
      <diagonal/>
    </border>
    <border>
      <left/>
      <right style="hair">
        <color indexed="64"/>
      </right>
      <top style="thin">
        <color indexed="12"/>
      </top>
      <bottom style="thin">
        <color indexed="12"/>
      </bottom>
      <diagonal/>
    </border>
    <border>
      <left style="hair">
        <color indexed="64"/>
      </left>
      <right style="thin">
        <color indexed="12"/>
      </right>
      <top style="thin">
        <color indexed="12"/>
      </top>
      <bottom style="thin">
        <color indexed="12"/>
      </bottom>
      <diagonal/>
    </border>
    <border>
      <left style="thin">
        <color rgb="FF0000FF"/>
      </left>
      <right style="thin">
        <color rgb="FF0000FF"/>
      </right>
      <top style="thin">
        <color rgb="FF0000FF"/>
      </top>
      <bottom style="thin">
        <color rgb="FF0000FF"/>
      </bottom>
      <diagonal/>
    </border>
    <border>
      <left style="thin">
        <color indexed="12"/>
      </left>
      <right style="hair">
        <color indexed="64"/>
      </right>
      <top style="thin">
        <color indexed="11"/>
      </top>
      <bottom/>
      <diagonal/>
    </border>
    <border>
      <left style="thin">
        <color indexed="12"/>
      </left>
      <right/>
      <top style="thin">
        <color indexed="12"/>
      </top>
      <bottom/>
      <diagonal/>
    </border>
    <border>
      <left style="hair">
        <color indexed="64"/>
      </left>
      <right/>
      <top style="thin">
        <color indexed="64"/>
      </top>
      <bottom/>
      <diagonal/>
    </border>
    <border>
      <left/>
      <right style="hair">
        <color indexed="12"/>
      </right>
      <top style="thin">
        <color indexed="12"/>
      </top>
      <bottom/>
      <diagonal/>
    </border>
    <border>
      <left style="hair">
        <color indexed="12"/>
      </left>
      <right style="thin">
        <color indexed="12"/>
      </right>
      <top style="thin">
        <color indexed="12"/>
      </top>
      <bottom/>
      <diagonal/>
    </border>
    <border>
      <left style="thin">
        <color rgb="FF0000FF"/>
      </left>
      <right style="thin">
        <color rgb="FF0000FF"/>
      </right>
      <top style="thin">
        <color rgb="FF0000FF"/>
      </top>
      <bottom/>
      <diagonal/>
    </border>
    <border>
      <left style="thin">
        <color indexed="12"/>
      </left>
      <right style="hair">
        <color indexed="64"/>
      </right>
      <top/>
      <bottom/>
      <diagonal/>
    </border>
    <border>
      <left style="thin">
        <color indexed="12"/>
      </left>
      <right/>
      <top/>
      <bottom/>
      <diagonal/>
    </border>
    <border>
      <left/>
      <right style="hair">
        <color indexed="12"/>
      </right>
      <top/>
      <bottom/>
      <diagonal/>
    </border>
    <border>
      <left style="hair">
        <color indexed="12"/>
      </left>
      <right style="thin">
        <color indexed="12"/>
      </right>
      <top/>
      <bottom/>
      <diagonal/>
    </border>
    <border>
      <left style="thin">
        <color rgb="FF0000FF"/>
      </left>
      <right style="thin">
        <color rgb="FF0000FF"/>
      </right>
      <top/>
      <bottom/>
      <diagonal/>
    </border>
    <border>
      <left style="thin">
        <color rgb="FF0000FF"/>
      </left>
      <right style="thin">
        <color rgb="FF0000FF"/>
      </right>
      <top/>
      <bottom style="hair">
        <color indexed="64"/>
      </bottom>
      <diagonal/>
    </border>
    <border>
      <left style="thin">
        <color indexed="12"/>
      </left>
      <right style="hair">
        <color indexed="64"/>
      </right>
      <top style="hair">
        <color indexed="8"/>
      </top>
      <bottom style="thin">
        <color indexed="12"/>
      </bottom>
      <diagonal/>
    </border>
    <border>
      <left style="hair">
        <color indexed="64"/>
      </left>
      <right/>
      <top style="hair">
        <color theme="1"/>
      </top>
      <bottom style="thin">
        <color rgb="FF0000FF"/>
      </bottom>
      <diagonal/>
    </border>
    <border>
      <left/>
      <right style="hair">
        <color indexed="64"/>
      </right>
      <top style="hair">
        <color indexed="8"/>
      </top>
      <bottom style="thin">
        <color indexed="12"/>
      </bottom>
      <diagonal/>
    </border>
    <border>
      <left style="hair">
        <color indexed="64"/>
      </left>
      <right style="thin">
        <color indexed="12"/>
      </right>
      <top style="hair">
        <color indexed="8"/>
      </top>
      <bottom style="thin">
        <color indexed="12"/>
      </bottom>
      <diagonal/>
    </border>
    <border>
      <left style="thin">
        <color rgb="FF0000FF"/>
      </left>
      <right style="thin">
        <color rgb="FF0000FF"/>
      </right>
      <top style="hair">
        <color indexed="64"/>
      </top>
      <bottom style="thin">
        <color indexed="12"/>
      </bottom>
      <diagonal/>
    </border>
    <border>
      <left style="thin">
        <color indexed="12"/>
      </left>
      <right/>
      <top style="hair">
        <color indexed="8"/>
      </top>
      <bottom style="thin">
        <color indexed="12"/>
      </bottom>
      <diagonal/>
    </border>
    <border>
      <left style="hair">
        <color rgb="FF0000FF"/>
      </left>
      <right/>
      <top style="thin">
        <color rgb="FF0000FF"/>
      </top>
      <bottom style="thin">
        <color rgb="FF0000FF"/>
      </bottom>
      <diagonal/>
    </border>
    <border>
      <left style="thin">
        <color rgb="FF0000FF"/>
      </left>
      <right style="thin">
        <color rgb="FF0000FF"/>
      </right>
      <top style="hair">
        <color indexed="8"/>
      </top>
      <bottom style="thin">
        <color indexed="12"/>
      </bottom>
      <diagonal/>
    </border>
    <border>
      <left style="thin">
        <color rgb="FF0000FF"/>
      </left>
      <right style="thin">
        <color rgb="FF0000FF"/>
      </right>
      <top style="thin">
        <color indexed="12"/>
      </top>
      <bottom style="thin">
        <color rgb="FF0000FF"/>
      </bottom>
      <diagonal/>
    </border>
    <border>
      <left style="thin">
        <color rgb="FF0000FF"/>
      </left>
      <right style="thin">
        <color rgb="FF0000FF"/>
      </right>
      <top style="hair">
        <color rgb="FF0000FF"/>
      </top>
      <bottom style="thin">
        <color rgb="FF0000FF"/>
      </bottom>
      <diagonal/>
    </border>
    <border>
      <left style="thin">
        <color rgb="FF0000FF"/>
      </left>
      <right style="hair">
        <color rgb="FF0000FF"/>
      </right>
      <top style="hair">
        <color rgb="FF0000FF"/>
      </top>
      <bottom style="thin">
        <color rgb="FF0000FF"/>
      </bottom>
      <diagonal/>
    </border>
    <border>
      <left/>
      <right style="hair">
        <color rgb="FF0000FF"/>
      </right>
      <top style="thin">
        <color indexed="12"/>
      </top>
      <bottom style="thin">
        <color rgb="FF0000FF"/>
      </bottom>
      <diagonal/>
    </border>
    <border>
      <left style="hair">
        <color rgb="FF0000FF"/>
      </left>
      <right style="thin">
        <color rgb="FF0000FF"/>
      </right>
      <top style="thin">
        <color indexed="12"/>
      </top>
      <bottom style="thin">
        <color rgb="FF0000FF"/>
      </bottom>
      <diagonal/>
    </border>
    <border>
      <left style="medium">
        <color rgb="FF0000FF"/>
      </left>
      <right style="medium">
        <color rgb="FF0000FF"/>
      </right>
      <top style="medium">
        <color rgb="FF0000FF"/>
      </top>
      <bottom style="medium">
        <color rgb="FF0000FF"/>
      </bottom>
      <diagonal/>
    </border>
    <border>
      <left style="thin">
        <color rgb="FF0000FF"/>
      </left>
      <right style="thin">
        <color rgb="FF0000FF"/>
      </right>
      <top/>
      <bottom style="thin">
        <color rgb="FF0000FF"/>
      </bottom>
      <diagonal/>
    </border>
    <border>
      <left style="medium">
        <color rgb="FF0000FF"/>
      </left>
      <right/>
      <top style="medium">
        <color rgb="FF0000FF"/>
      </top>
      <bottom/>
      <diagonal/>
    </border>
    <border>
      <left style="thin">
        <color rgb="FF0000FF"/>
      </left>
      <right style="medium">
        <color rgb="FF0000FF"/>
      </right>
      <top style="medium">
        <color rgb="FF0000FF"/>
      </top>
      <bottom/>
      <diagonal/>
    </border>
    <border>
      <left style="medium">
        <color rgb="FF0000FF"/>
      </left>
      <right style="medium">
        <color rgb="FF0000FF"/>
      </right>
      <top style="medium">
        <color rgb="FF0000FF"/>
      </top>
      <bottom/>
      <diagonal/>
    </border>
    <border>
      <left style="medium">
        <color rgb="FF0000FF"/>
      </left>
      <right/>
      <top/>
      <bottom/>
      <diagonal/>
    </border>
    <border>
      <left style="thin">
        <color rgb="FF0000FF"/>
      </left>
      <right style="medium">
        <color rgb="FF0000FF"/>
      </right>
      <top/>
      <bottom/>
      <diagonal/>
    </border>
    <border>
      <left style="medium">
        <color rgb="FF0000FF"/>
      </left>
      <right style="medium">
        <color rgb="FF0000FF"/>
      </right>
      <top/>
      <bottom/>
      <diagonal/>
    </border>
    <border>
      <left style="medium">
        <color rgb="FF0000FF"/>
      </left>
      <right/>
      <top/>
      <bottom style="medium">
        <color rgb="FF0000FF"/>
      </bottom>
      <diagonal/>
    </border>
    <border>
      <left style="thin">
        <color rgb="FF0000FF"/>
      </left>
      <right style="medium">
        <color rgb="FF0000FF"/>
      </right>
      <top/>
      <bottom style="medium">
        <color rgb="FF0000FF"/>
      </bottom>
      <diagonal/>
    </border>
    <border>
      <left style="medium">
        <color rgb="FF0000FF"/>
      </left>
      <right style="medium">
        <color rgb="FF0000FF"/>
      </right>
      <top/>
      <bottom style="medium">
        <color rgb="FF0000FF"/>
      </bottom>
      <diagonal/>
    </border>
    <border>
      <left style="thin">
        <color indexed="30"/>
      </left>
      <right/>
      <top style="thin">
        <color indexed="12"/>
      </top>
      <bottom/>
      <diagonal/>
    </border>
    <border>
      <left style="thin">
        <color indexed="30"/>
      </left>
      <right/>
      <top/>
      <bottom/>
      <diagonal/>
    </border>
    <border>
      <left style="thin">
        <color indexed="30"/>
      </left>
      <right/>
      <top/>
      <bottom style="thin">
        <color indexed="30"/>
      </bottom>
      <diagonal/>
    </border>
    <border>
      <left style="hair">
        <color indexed="12"/>
      </left>
      <right style="thin">
        <color indexed="12"/>
      </right>
      <top/>
      <bottom style="thin">
        <color indexed="30"/>
      </bottom>
      <diagonal/>
    </border>
    <border>
      <left style="thin">
        <color indexed="12"/>
      </left>
      <right style="hair">
        <color indexed="64"/>
      </right>
      <top style="hair">
        <color indexed="12"/>
      </top>
      <bottom style="thin">
        <color indexed="12"/>
      </bottom>
      <diagonal/>
    </border>
    <border>
      <left style="hair">
        <color indexed="64"/>
      </left>
      <right style="thin">
        <color indexed="12"/>
      </right>
      <top style="hair">
        <color indexed="12"/>
      </top>
      <bottom style="thin">
        <color indexed="12"/>
      </bottom>
      <diagonal/>
    </border>
    <border>
      <left/>
      <right/>
      <top style="hair">
        <color indexed="64"/>
      </top>
      <bottom style="thin">
        <color indexed="64"/>
      </bottom>
      <diagonal/>
    </border>
    <border>
      <left style="thin">
        <color indexed="64"/>
      </left>
      <right style="dotted">
        <color indexed="64"/>
      </right>
      <top style="thin">
        <color indexed="64"/>
      </top>
      <bottom/>
      <diagonal/>
    </border>
    <border>
      <left style="thin">
        <color indexed="64"/>
      </left>
      <right style="dashed">
        <color indexed="64"/>
      </right>
      <top/>
      <bottom style="thin">
        <color indexed="64"/>
      </bottom>
      <diagonal/>
    </border>
    <border>
      <left style="thin">
        <color indexed="64"/>
      </left>
      <right style="dashed">
        <color indexed="64"/>
      </right>
      <top style="thin">
        <color indexed="64"/>
      </top>
      <bottom style="thin">
        <color indexed="64"/>
      </bottom>
      <diagonal/>
    </border>
  </borders>
  <cellStyleXfs count="12">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15" fillId="0" borderId="0"/>
    <xf numFmtId="0" fontId="38" fillId="0" borderId="0"/>
    <xf numFmtId="0" fontId="63" fillId="0" borderId="0"/>
    <xf numFmtId="171" fontId="38" fillId="0" borderId="0" applyFont="0" applyFill="0" applyBorder="0" applyAlignment="0" applyProtection="0"/>
    <xf numFmtId="0" fontId="8" fillId="0" borderId="0"/>
    <xf numFmtId="0" fontId="76" fillId="0" borderId="0"/>
    <xf numFmtId="0" fontId="113" fillId="0" borderId="0"/>
    <xf numFmtId="43" fontId="76" fillId="0" borderId="0" applyFont="0" applyFill="0" applyBorder="0" applyAlignment="0" applyProtection="0"/>
  </cellStyleXfs>
  <cellXfs count="1337">
    <xf numFmtId="0" fontId="0" fillId="0" borderId="0" xfId="0"/>
    <xf numFmtId="0" fontId="3" fillId="0" borderId="1" xfId="0" applyFont="1" applyBorder="1" applyAlignment="1">
      <alignment horizontal="center"/>
    </xf>
    <xf numFmtId="0" fontId="3" fillId="0" borderId="2" xfId="0" applyFont="1" applyBorder="1" applyAlignment="1">
      <alignment horizontal="center"/>
    </xf>
    <xf numFmtId="0" fontId="0" fillId="2" borderId="3" xfId="0" applyFill="1" applyBorder="1"/>
    <xf numFmtId="0" fontId="0" fillId="0" borderId="3" xfId="0" applyBorder="1"/>
    <xf numFmtId="0" fontId="0" fillId="2" borderId="4" xfId="0" applyFill="1" applyBorder="1"/>
    <xf numFmtId="0" fontId="0" fillId="0" borderId="4" xfId="0" applyBorder="1" applyAlignment="1">
      <alignment horizontal="center"/>
    </xf>
    <xf numFmtId="0" fontId="0" fillId="3" borderId="4" xfId="0" applyFill="1" applyBorder="1"/>
    <xf numFmtId="0" fontId="4" fillId="2" borderId="4" xfId="0" applyFont="1" applyFill="1" applyBorder="1"/>
    <xf numFmtId="0" fontId="0" fillId="2" borderId="5" xfId="0" applyFill="1" applyBorder="1" applyAlignment="1">
      <alignment vertical="top"/>
    </xf>
    <xf numFmtId="0" fontId="0" fillId="0" borderId="5" xfId="0" applyBorder="1" applyAlignment="1">
      <alignment horizontal="center" wrapText="1"/>
    </xf>
    <xf numFmtId="0" fontId="0" fillId="5" borderId="3" xfId="0" applyFill="1" applyBorder="1"/>
    <xf numFmtId="0" fontId="0" fillId="0" borderId="3" xfId="0" applyBorder="1" applyAlignment="1">
      <alignment horizontal="center"/>
    </xf>
    <xf numFmtId="0" fontId="0" fillId="5" borderId="4" xfId="0" applyFill="1" applyBorder="1"/>
    <xf numFmtId="0" fontId="5" fillId="0" borderId="0" xfId="0" applyFont="1"/>
    <xf numFmtId="0" fontId="0" fillId="5" borderId="6" xfId="0" applyFill="1" applyBorder="1"/>
    <xf numFmtId="0" fontId="0" fillId="0" borderId="7" xfId="0" applyBorder="1" applyAlignment="1">
      <alignment horizontal="center"/>
    </xf>
    <xf numFmtId="0" fontId="0" fillId="6" borderId="6" xfId="0" applyFill="1" applyBorder="1"/>
    <xf numFmtId="0" fontId="0" fillId="6" borderId="7" xfId="0" applyFill="1" applyBorder="1"/>
    <xf numFmtId="0" fontId="7" fillId="0" borderId="0" xfId="3" applyFont="1" applyAlignment="1">
      <alignment vertical="center"/>
    </xf>
    <xf numFmtId="0" fontId="8" fillId="0" borderId="0" xfId="3" applyFont="1" applyAlignment="1">
      <alignment vertical="center"/>
    </xf>
    <xf numFmtId="0" fontId="9" fillId="0" borderId="0" xfId="3" applyFont="1" applyAlignment="1">
      <alignment horizontal="centerContinuous" vertical="center"/>
    </xf>
    <xf numFmtId="0" fontId="9" fillId="0" borderId="0" xfId="3" applyFont="1" applyAlignment="1">
      <alignment horizontal="right" vertical="center"/>
    </xf>
    <xf numFmtId="0" fontId="9" fillId="0" borderId="0" xfId="3" applyFont="1" applyAlignment="1">
      <alignment vertical="center"/>
    </xf>
    <xf numFmtId="0" fontId="9" fillId="0" borderId="3" xfId="3" applyFont="1" applyBorder="1" applyAlignment="1">
      <alignment vertical="center"/>
    </xf>
    <xf numFmtId="0" fontId="10" fillId="0" borderId="8" xfId="3" applyFont="1" applyBorder="1" applyAlignment="1">
      <alignment horizontal="centerContinuous" vertical="center"/>
    </xf>
    <xf numFmtId="0" fontId="9" fillId="0" borderId="9" xfId="3" applyFont="1" applyBorder="1" applyAlignment="1">
      <alignment horizontal="centerContinuous" vertical="center"/>
    </xf>
    <xf numFmtId="0" fontId="9" fillId="0" borderId="10" xfId="3" applyFont="1" applyBorder="1" applyAlignment="1">
      <alignment horizontal="centerContinuous" vertical="center"/>
    </xf>
    <xf numFmtId="0" fontId="9" fillId="0" borderId="1" xfId="3" applyFont="1" applyBorder="1" applyAlignment="1">
      <alignment horizontal="left" vertical="center"/>
    </xf>
    <xf numFmtId="0" fontId="9" fillId="0" borderId="2" xfId="3" applyFont="1" applyBorder="1" applyAlignment="1">
      <alignment horizontal="left" vertical="center"/>
    </xf>
    <xf numFmtId="0" fontId="9" fillId="0" borderId="4" xfId="3" applyFont="1" applyBorder="1" applyAlignment="1">
      <alignment vertical="center"/>
    </xf>
    <xf numFmtId="0" fontId="9" fillId="0" borderId="4" xfId="3" applyFont="1" applyBorder="1" applyAlignment="1">
      <alignment horizontal="center" vertical="center"/>
    </xf>
    <xf numFmtId="0" fontId="9" fillId="0" borderId="6" xfId="3" applyFont="1" applyBorder="1" applyAlignment="1">
      <alignment horizontal="left" vertical="center"/>
    </xf>
    <xf numFmtId="0" fontId="9" fillId="0" borderId="11" xfId="3" applyFont="1" applyBorder="1" applyAlignment="1">
      <alignment horizontal="left" vertical="center"/>
    </xf>
    <xf numFmtId="0" fontId="10" fillId="0" borderId="4" xfId="3" applyFont="1" applyBorder="1" applyAlignment="1">
      <alignment horizontal="center" vertical="center"/>
    </xf>
    <xf numFmtId="0" fontId="10" fillId="0" borderId="4" xfId="3" applyFont="1" applyBorder="1" applyAlignment="1">
      <alignment horizontal="center" vertical="center" wrapText="1"/>
    </xf>
    <xf numFmtId="0" fontId="9" fillId="0" borderId="4" xfId="3" applyFont="1" applyBorder="1" applyAlignment="1">
      <alignment horizontal="center" vertical="center" textRotation="90" wrapText="1"/>
    </xf>
    <xf numFmtId="0" fontId="9" fillId="0" borderId="3" xfId="3" applyFont="1" applyBorder="1" applyAlignment="1">
      <alignment horizontal="center" vertical="center" textRotation="90" wrapText="1"/>
    </xf>
    <xf numFmtId="0" fontId="9" fillId="0" borderId="4" xfId="3" applyFont="1" applyBorder="1" applyAlignment="1">
      <alignment horizontal="center" vertical="center" textRotation="90"/>
    </xf>
    <xf numFmtId="0" fontId="9" fillId="0" borderId="6" xfId="3" applyFont="1" applyBorder="1" applyAlignment="1">
      <alignment horizontal="right" vertical="center" wrapText="1"/>
    </xf>
    <xf numFmtId="0" fontId="10" fillId="0" borderId="11" xfId="3" applyFont="1" applyBorder="1" applyAlignment="1">
      <alignment horizontal="center" vertical="center" wrapText="1"/>
    </xf>
    <xf numFmtId="0" fontId="9" fillId="0" borderId="0" xfId="3" applyFont="1" applyBorder="1" applyAlignment="1">
      <alignment vertical="center"/>
    </xf>
    <xf numFmtId="0" fontId="9" fillId="0" borderId="12" xfId="3" applyFont="1" applyBorder="1" applyAlignment="1">
      <alignment vertical="center"/>
    </xf>
    <xf numFmtId="0" fontId="10" fillId="0" borderId="12" xfId="3" applyFont="1" applyBorder="1" applyAlignment="1">
      <alignment horizontal="center" vertical="center" wrapText="1"/>
    </xf>
    <xf numFmtId="0" fontId="9" fillId="0" borderId="12" xfId="3" applyFont="1" applyBorder="1" applyAlignment="1">
      <alignment horizontal="center" vertical="center" textRotation="90" wrapText="1"/>
    </xf>
    <xf numFmtId="0" fontId="9" fillId="0" borderId="12" xfId="3" applyFont="1" applyBorder="1" applyAlignment="1">
      <alignment horizontal="center" vertical="center" textRotation="90"/>
    </xf>
    <xf numFmtId="0" fontId="9" fillId="0" borderId="12" xfId="3" applyFont="1" applyBorder="1" applyAlignment="1">
      <alignment horizontal="right" vertical="center" wrapText="1"/>
    </xf>
    <xf numFmtId="0" fontId="12" fillId="0" borderId="13" xfId="3" applyFont="1" applyBorder="1" applyAlignment="1">
      <alignment horizontal="left" vertical="center"/>
    </xf>
    <xf numFmtId="0" fontId="10" fillId="0" borderId="13" xfId="3" applyFont="1" applyBorder="1" applyAlignment="1">
      <alignment horizontal="center" vertical="center" wrapText="1"/>
    </xf>
    <xf numFmtId="0" fontId="9" fillId="0" borderId="13" xfId="3" applyFont="1" applyBorder="1" applyAlignment="1">
      <alignment horizontal="center" vertical="center" textRotation="90" wrapText="1"/>
    </xf>
    <xf numFmtId="0" fontId="9" fillId="0" borderId="13" xfId="3" applyFont="1" applyBorder="1" applyAlignment="1">
      <alignment horizontal="center" vertical="center" textRotation="90"/>
    </xf>
    <xf numFmtId="0" fontId="9" fillId="0" borderId="13" xfId="3" applyFont="1" applyBorder="1" applyAlignment="1">
      <alignment horizontal="right" vertical="center" wrapText="1"/>
    </xf>
    <xf numFmtId="14" fontId="10" fillId="0" borderId="4" xfId="3" applyNumberFormat="1" applyFont="1" applyBorder="1" applyAlignment="1">
      <alignment horizontal="center" vertical="center"/>
    </xf>
    <xf numFmtId="0" fontId="10" fillId="0" borderId="6" xfId="3" applyFont="1" applyBorder="1" applyAlignment="1">
      <alignment horizontal="right" vertical="center"/>
    </xf>
    <xf numFmtId="0" fontId="10" fillId="0" borderId="11" xfId="3" applyFont="1" applyBorder="1" applyAlignment="1">
      <alignment vertical="top"/>
    </xf>
    <xf numFmtId="0" fontId="10" fillId="0" borderId="11" xfId="3" applyFont="1" applyBorder="1" applyAlignment="1">
      <alignment vertical="center"/>
    </xf>
    <xf numFmtId="0" fontId="14" fillId="0" borderId="11" xfId="3" applyFont="1" applyBorder="1" applyAlignment="1">
      <alignment vertical="center"/>
    </xf>
    <xf numFmtId="14" fontId="10" fillId="0" borderId="4" xfId="3" applyNumberFormat="1" applyFont="1" applyBorder="1" applyAlignment="1"/>
    <xf numFmtId="0" fontId="10" fillId="0" borderId="14" xfId="3" applyFont="1" applyBorder="1" applyAlignment="1">
      <alignment horizontal="center" vertical="center" wrapText="1"/>
    </xf>
    <xf numFmtId="0" fontId="15" fillId="0" borderId="14" xfId="3" applyFont="1" applyBorder="1" applyAlignment="1">
      <alignment vertical="center" wrapText="1"/>
    </xf>
    <xf numFmtId="14" fontId="10" fillId="0" borderId="14" xfId="3" applyNumberFormat="1" applyFont="1" applyBorder="1" applyAlignment="1">
      <alignment vertical="center"/>
    </xf>
    <xf numFmtId="0" fontId="10" fillId="0" borderId="16" xfId="3" applyFont="1" applyBorder="1" applyAlignment="1">
      <alignment horizontal="right" vertical="top"/>
    </xf>
    <xf numFmtId="0" fontId="10" fillId="0" borderId="17" xfId="3" applyFont="1" applyBorder="1" applyAlignment="1">
      <alignment vertical="top" wrapText="1"/>
    </xf>
    <xf numFmtId="0" fontId="10" fillId="0" borderId="4" xfId="3" applyFont="1" applyBorder="1" applyAlignment="1">
      <alignment vertical="center"/>
    </xf>
    <xf numFmtId="0" fontId="10" fillId="0" borderId="14" xfId="3" applyFont="1" applyBorder="1" applyAlignment="1">
      <alignment horizontal="center" vertical="center"/>
    </xf>
    <xf numFmtId="0" fontId="15" fillId="0" borderId="4" xfId="3" applyFont="1" applyBorder="1" applyAlignment="1">
      <alignment vertical="center" wrapText="1"/>
    </xf>
    <xf numFmtId="14" fontId="10" fillId="0" borderId="4" xfId="3" applyNumberFormat="1" applyFont="1" applyBorder="1" applyAlignment="1">
      <alignment vertical="center"/>
    </xf>
    <xf numFmtId="0" fontId="10" fillId="0" borderId="4" xfId="3" applyFont="1" applyBorder="1" applyAlignment="1">
      <alignment vertical="center" wrapText="1"/>
    </xf>
    <xf numFmtId="0" fontId="9" fillId="0" borderId="6" xfId="3" applyFont="1" applyBorder="1" applyAlignment="1">
      <alignment horizontal="right" vertical="top"/>
    </xf>
    <xf numFmtId="0" fontId="10" fillId="0" borderId="11" xfId="3" applyFont="1" applyBorder="1" applyAlignment="1">
      <alignment vertical="top" wrapText="1"/>
    </xf>
    <xf numFmtId="0" fontId="10" fillId="0" borderId="7" xfId="3" applyFont="1" applyBorder="1" applyAlignment="1">
      <alignment vertical="center"/>
    </xf>
    <xf numFmtId="0" fontId="15" fillId="0" borderId="7" xfId="3" applyFont="1" applyBorder="1" applyAlignment="1">
      <alignment vertical="center" wrapText="1"/>
    </xf>
    <xf numFmtId="14" fontId="10" fillId="0" borderId="7" xfId="3" applyNumberFormat="1" applyFont="1" applyBorder="1" applyAlignment="1">
      <alignment vertical="center"/>
    </xf>
    <xf numFmtId="0" fontId="10" fillId="0" borderId="7" xfId="3" applyFont="1" applyBorder="1" applyAlignment="1">
      <alignment vertical="center" wrapText="1"/>
    </xf>
    <xf numFmtId="0" fontId="10" fillId="0" borderId="6" xfId="3" applyFont="1" applyBorder="1" applyAlignment="1">
      <alignment horizontal="right" vertical="top"/>
    </xf>
    <xf numFmtId="14" fontId="10" fillId="0" borderId="12" xfId="3" applyNumberFormat="1" applyFont="1" applyBorder="1" applyAlignment="1">
      <alignment horizontal="center" vertical="center"/>
    </xf>
    <xf numFmtId="0" fontId="10" fillId="0" borderId="12" xfId="3" applyFont="1" applyBorder="1" applyAlignment="1">
      <alignment vertical="center"/>
    </xf>
    <xf numFmtId="0" fontId="10" fillId="0" borderId="12" xfId="3" applyFont="1" applyBorder="1" applyAlignment="1">
      <alignment horizontal="center" vertical="center"/>
    </xf>
    <xf numFmtId="0" fontId="10" fillId="0" borderId="12" xfId="3" applyFont="1" applyBorder="1" applyAlignment="1">
      <alignment horizontal="right" vertical="center"/>
    </xf>
    <xf numFmtId="0" fontId="11" fillId="0" borderId="0" xfId="3" applyFont="1" applyBorder="1" applyAlignment="1">
      <alignment horizontal="left" vertical="center"/>
    </xf>
    <xf numFmtId="14" fontId="10" fillId="0" borderId="0" xfId="3" applyNumberFormat="1" applyFont="1" applyBorder="1" applyAlignment="1">
      <alignment horizontal="center" vertical="center"/>
    </xf>
    <xf numFmtId="0" fontId="10" fillId="0" borderId="0" xfId="3" applyFont="1" applyBorder="1" applyAlignment="1">
      <alignment vertical="center"/>
    </xf>
    <xf numFmtId="0" fontId="10" fillId="0" borderId="0" xfId="3" applyFont="1" applyBorder="1" applyAlignment="1">
      <alignment horizontal="center" vertical="center"/>
    </xf>
    <xf numFmtId="0" fontId="10" fillId="0" borderId="0" xfId="3" applyFont="1" applyBorder="1" applyAlignment="1">
      <alignment horizontal="right" vertical="center"/>
    </xf>
    <xf numFmtId="14" fontId="10" fillId="0" borderId="13" xfId="3" applyNumberFormat="1" applyFont="1" applyBorder="1" applyAlignment="1">
      <alignment horizontal="center" vertical="center"/>
    </xf>
    <xf numFmtId="0" fontId="10" fillId="0" borderId="13" xfId="3" applyFont="1" applyBorder="1" applyAlignment="1">
      <alignment vertical="center"/>
    </xf>
    <xf numFmtId="0" fontId="10" fillId="0" borderId="13" xfId="3" applyFont="1" applyBorder="1" applyAlignment="1">
      <alignment horizontal="center" vertical="center"/>
    </xf>
    <xf numFmtId="0" fontId="10" fillId="0" borderId="13" xfId="3" applyFont="1" applyBorder="1" applyAlignment="1">
      <alignment horizontal="right" vertical="center"/>
    </xf>
    <xf numFmtId="0" fontId="10" fillId="0" borderId="1" xfId="3" applyFont="1" applyBorder="1" applyAlignment="1">
      <alignment horizontal="right" vertical="center"/>
    </xf>
    <xf numFmtId="0" fontId="10" fillId="0" borderId="2" xfId="3" applyFont="1" applyBorder="1" applyAlignment="1">
      <alignment horizontal="centerContinuous" vertical="center"/>
    </xf>
    <xf numFmtId="0" fontId="10" fillId="0" borderId="18" xfId="3" applyFont="1" applyBorder="1" applyAlignment="1">
      <alignment horizontal="right" vertical="center"/>
    </xf>
    <xf numFmtId="0" fontId="10" fillId="0" borderId="19" xfId="3" applyFont="1" applyBorder="1" applyAlignment="1">
      <alignment vertical="center"/>
    </xf>
    <xf numFmtId="0" fontId="10" fillId="0" borderId="11" xfId="3" applyFont="1" applyBorder="1" applyAlignment="1">
      <alignment horizontal="left" vertical="center"/>
    </xf>
    <xf numFmtId="0" fontId="10" fillId="0" borderId="18" xfId="3" applyFont="1" applyBorder="1" applyAlignment="1">
      <alignment horizontal="left" vertical="center"/>
    </xf>
    <xf numFmtId="0" fontId="10" fillId="0" borderId="19" xfId="3" applyFont="1" applyBorder="1" applyAlignment="1">
      <alignment horizontal="left" vertical="center" wrapText="1"/>
    </xf>
    <xf numFmtId="0" fontId="10" fillId="0" borderId="6" xfId="3" applyFont="1" applyBorder="1" applyAlignment="1">
      <alignment horizontal="center" vertical="center"/>
    </xf>
    <xf numFmtId="0" fontId="10" fillId="0" borderId="11" xfId="3" applyFont="1" applyBorder="1" applyAlignment="1">
      <alignment horizontal="left" vertical="top" wrapText="1"/>
    </xf>
    <xf numFmtId="0" fontId="10" fillId="0" borderId="2" xfId="3" applyFont="1" applyBorder="1" applyAlignment="1">
      <alignment vertical="center"/>
    </xf>
    <xf numFmtId="0" fontId="10" fillId="0" borderId="11" xfId="3" applyFont="1" applyBorder="1" applyAlignment="1">
      <alignment vertical="center" wrapText="1"/>
    </xf>
    <xf numFmtId="0" fontId="10" fillId="0" borderId="19" xfId="3" applyFont="1" applyBorder="1" applyAlignment="1">
      <alignment vertical="center" wrapText="1"/>
    </xf>
    <xf numFmtId="0" fontId="10" fillId="0" borderId="20" xfId="3" applyFont="1" applyBorder="1" applyAlignment="1">
      <alignment horizontal="center" vertical="center" wrapText="1"/>
    </xf>
    <xf numFmtId="164" fontId="10" fillId="0" borderId="7" xfId="3" applyNumberFormat="1" applyFont="1" applyBorder="1" applyAlignment="1">
      <alignment horizontal="left" vertical="center" wrapText="1"/>
    </xf>
    <xf numFmtId="14" fontId="10" fillId="0" borderId="7" xfId="3" applyNumberFormat="1" applyFont="1" applyBorder="1" applyAlignment="1">
      <alignment horizontal="center" vertical="center"/>
    </xf>
    <xf numFmtId="0" fontId="10" fillId="0" borderId="18" xfId="3" applyFont="1" applyBorder="1" applyAlignment="1">
      <alignment horizontal="center" vertical="center"/>
    </xf>
    <xf numFmtId="0" fontId="10" fillId="0" borderId="7" xfId="3" applyFont="1" applyBorder="1" applyAlignment="1">
      <alignment horizontal="center" vertical="center"/>
    </xf>
    <xf numFmtId="0" fontId="10" fillId="0" borderId="7" xfId="3" applyFont="1" applyBorder="1" applyAlignment="1">
      <alignment horizontal="center" vertical="center" wrapText="1"/>
    </xf>
    <xf numFmtId="0" fontId="10" fillId="0" borderId="10" xfId="3" applyFont="1" applyBorder="1" applyAlignment="1">
      <alignment vertical="center" wrapText="1"/>
    </xf>
    <xf numFmtId="0" fontId="10" fillId="0" borderId="20" xfId="3" applyFont="1" applyBorder="1" applyAlignment="1">
      <alignment horizontal="center" vertical="center"/>
    </xf>
    <xf numFmtId="164" fontId="10" fillId="0" borderId="20" xfId="3" applyNumberFormat="1" applyFont="1" applyBorder="1" applyAlignment="1">
      <alignment horizontal="left" vertical="center"/>
    </xf>
    <xf numFmtId="14" fontId="10" fillId="0" borderId="20" xfId="3" applyNumberFormat="1" applyFont="1" applyBorder="1" applyAlignment="1">
      <alignment horizontal="center" vertical="center"/>
    </xf>
    <xf numFmtId="0" fontId="10" fillId="0" borderId="8" xfId="3" applyFont="1" applyBorder="1" applyAlignment="1">
      <alignment horizontal="center" vertical="center"/>
    </xf>
    <xf numFmtId="0" fontId="10" fillId="0" borderId="2" xfId="3" applyFont="1" applyBorder="1" applyAlignment="1">
      <alignment vertical="center" wrapText="1"/>
    </xf>
    <xf numFmtId="14" fontId="10" fillId="0" borderId="20" xfId="3" applyNumberFormat="1" applyFont="1" applyBorder="1" applyAlignment="1">
      <alignment vertical="center"/>
    </xf>
    <xf numFmtId="0" fontId="10" fillId="0" borderId="3" xfId="3" applyFont="1" applyBorder="1" applyAlignment="1">
      <alignment horizontal="center" vertical="center"/>
    </xf>
    <xf numFmtId="0" fontId="10" fillId="0" borderId="6" xfId="3" applyFont="1" applyBorder="1" applyAlignment="1">
      <alignment vertical="center"/>
    </xf>
    <xf numFmtId="164" fontId="10" fillId="0" borderId="4" xfId="3" applyNumberFormat="1" applyFont="1" applyBorder="1" applyAlignment="1">
      <alignment vertical="center"/>
    </xf>
    <xf numFmtId="0" fontId="10" fillId="0" borderId="8" xfId="3" applyFont="1" applyBorder="1" applyAlignment="1">
      <alignment horizontal="right" vertical="center"/>
    </xf>
    <xf numFmtId="0" fontId="10" fillId="0" borderId="10" xfId="3" applyFont="1" applyBorder="1" applyAlignment="1">
      <alignment vertical="center"/>
    </xf>
    <xf numFmtId="0" fontId="15" fillId="0" borderId="4" xfId="3" applyFont="1" applyFill="1" applyBorder="1" applyAlignment="1">
      <alignment horizontal="center" vertical="center" wrapText="1"/>
    </xf>
    <xf numFmtId="0" fontId="6" fillId="0" borderId="4" xfId="3" applyFill="1" applyBorder="1" applyAlignment="1">
      <alignment vertical="center" wrapText="1"/>
    </xf>
    <xf numFmtId="14" fontId="6" fillId="0" borderId="4" xfId="3" applyNumberFormat="1" applyFill="1" applyBorder="1" applyAlignment="1">
      <alignment horizontal="center" vertical="center" wrapText="1"/>
    </xf>
    <xf numFmtId="0" fontId="10" fillId="0" borderId="4" xfId="3" applyFont="1" applyFill="1" applyBorder="1" applyAlignment="1">
      <alignment horizontal="center" vertical="center" wrapText="1"/>
    </xf>
    <xf numFmtId="0" fontId="10" fillId="0" borderId="6" xfId="3" applyFont="1" applyFill="1" applyBorder="1" applyAlignment="1">
      <alignment horizontal="right" vertical="center"/>
    </xf>
    <xf numFmtId="0" fontId="10" fillId="0" borderId="11" xfId="3" applyFont="1" applyFill="1" applyBorder="1" applyAlignment="1">
      <alignment vertical="center"/>
    </xf>
    <xf numFmtId="0" fontId="6" fillId="0" borderId="4" xfId="3" applyBorder="1" applyAlignment="1">
      <alignment horizontal="center" vertical="center" wrapText="1"/>
    </xf>
    <xf numFmtId="0" fontId="10" fillId="0" borderId="6" xfId="3" applyFont="1" applyBorder="1" applyAlignment="1">
      <alignment horizontal="right" vertical="center" wrapText="1"/>
    </xf>
    <xf numFmtId="0" fontId="10" fillId="0" borderId="11" xfId="3" applyFont="1" applyFill="1" applyBorder="1" applyAlignment="1">
      <alignment vertical="center" wrapText="1"/>
    </xf>
    <xf numFmtId="0" fontId="10" fillId="0" borderId="18" xfId="3" applyFont="1" applyFill="1" applyBorder="1" applyAlignment="1">
      <alignment horizontal="right" vertical="center"/>
    </xf>
    <xf numFmtId="0" fontId="10" fillId="0" borderId="19" xfId="3" applyFont="1" applyFill="1" applyBorder="1" applyAlignment="1">
      <alignment vertical="center" wrapText="1"/>
    </xf>
    <xf numFmtId="0" fontId="10" fillId="0" borderId="18" xfId="3" applyFont="1" applyBorder="1" applyAlignment="1">
      <alignment horizontal="center" vertical="center" wrapText="1"/>
    </xf>
    <xf numFmtId="0" fontId="10" fillId="0" borderId="18" xfId="3" applyFont="1" applyBorder="1" applyAlignment="1">
      <alignment horizontal="right" vertical="center" wrapText="1"/>
    </xf>
    <xf numFmtId="0" fontId="10" fillId="0" borderId="1" xfId="3" applyFont="1" applyBorder="1" applyAlignment="1">
      <alignment horizontal="right" vertical="top"/>
    </xf>
    <xf numFmtId="0" fontId="10" fillId="0" borderId="8" xfId="3" applyFont="1" applyBorder="1" applyAlignment="1">
      <alignment horizontal="right" vertical="top"/>
    </xf>
    <xf numFmtId="0" fontId="10" fillId="0" borderId="10" xfId="3" applyFont="1" applyBorder="1" applyAlignment="1">
      <alignment horizontal="left" vertical="top" wrapText="1"/>
    </xf>
    <xf numFmtId="14" fontId="10" fillId="0" borderId="3" xfId="3" applyNumberFormat="1" applyFont="1" applyBorder="1" applyAlignment="1">
      <alignment horizontal="center" vertical="center"/>
    </xf>
    <xf numFmtId="0" fontId="10" fillId="0" borderId="1" xfId="3" applyFont="1" applyBorder="1" applyAlignment="1">
      <alignment horizontal="right" vertical="center" wrapText="1"/>
    </xf>
    <xf numFmtId="0" fontId="10" fillId="0" borderId="12" xfId="3" applyFont="1" applyBorder="1" applyAlignment="1">
      <alignment horizontal="right" vertical="center" wrapText="1"/>
    </xf>
    <xf numFmtId="0" fontId="10" fillId="0" borderId="13" xfId="3" applyFont="1" applyBorder="1" applyAlignment="1">
      <alignment horizontal="right" vertical="center" wrapText="1"/>
    </xf>
    <xf numFmtId="0" fontId="10" fillId="0" borderId="11" xfId="3" applyFont="1" applyBorder="1"/>
    <xf numFmtId="164" fontId="10" fillId="0" borderId="4" xfId="3" applyNumberFormat="1" applyFont="1" applyBorder="1" applyAlignment="1">
      <alignment vertical="center" wrapText="1"/>
    </xf>
    <xf numFmtId="14" fontId="6" fillId="0" borderId="4" xfId="3" applyNumberFormat="1" applyBorder="1" applyAlignment="1">
      <alignment horizontal="left" vertical="center" wrapText="1"/>
    </xf>
    <xf numFmtId="0" fontId="6" fillId="0" borderId="7" xfId="3" applyBorder="1" applyAlignment="1">
      <alignment vertical="center" wrapText="1"/>
    </xf>
    <xf numFmtId="0" fontId="9" fillId="0" borderId="19" xfId="3" applyFont="1" applyBorder="1" applyAlignment="1">
      <alignment vertical="center"/>
    </xf>
    <xf numFmtId="0" fontId="11" fillId="0" borderId="12" xfId="3" applyFont="1" applyBorder="1" applyAlignment="1">
      <alignment vertical="center"/>
    </xf>
    <xf numFmtId="0" fontId="9" fillId="0" borderId="13" xfId="3" applyFont="1" applyBorder="1" applyAlignment="1">
      <alignment vertical="center"/>
    </xf>
    <xf numFmtId="0" fontId="10" fillId="0" borderId="10" xfId="3" applyFont="1" applyBorder="1" applyAlignment="1">
      <alignment horizontal="center" vertical="center"/>
    </xf>
    <xf numFmtId="0" fontId="10" fillId="0" borderId="20" xfId="3" applyFont="1" applyFill="1" applyBorder="1" applyAlignment="1">
      <alignment horizontal="center" vertical="center" wrapText="1"/>
    </xf>
    <xf numFmtId="164" fontId="10" fillId="0" borderId="20" xfId="3" applyNumberFormat="1" applyFont="1" applyFill="1" applyBorder="1" applyAlignment="1">
      <alignment horizontal="left" vertical="center"/>
    </xf>
    <xf numFmtId="14" fontId="10" fillId="0" borderId="20" xfId="3" applyNumberFormat="1" applyFont="1" applyFill="1" applyBorder="1" applyAlignment="1">
      <alignment horizontal="center" vertical="center"/>
    </xf>
    <xf numFmtId="0" fontId="10" fillId="0" borderId="20" xfId="3" applyFont="1" applyFill="1" applyBorder="1" applyAlignment="1">
      <alignment horizontal="center" vertical="center"/>
    </xf>
    <xf numFmtId="0" fontId="10" fillId="0" borderId="10" xfId="3" applyFont="1" applyFill="1" applyBorder="1" applyAlignment="1">
      <alignment horizontal="center" vertical="center"/>
    </xf>
    <xf numFmtId="0" fontId="10" fillId="0" borderId="8" xfId="3" applyFont="1" applyFill="1" applyBorder="1" applyAlignment="1">
      <alignment horizontal="right" vertical="center"/>
    </xf>
    <xf numFmtId="0" fontId="10" fillId="0" borderId="10" xfId="3" applyFont="1" applyFill="1" applyBorder="1" applyAlignment="1">
      <alignment vertical="center"/>
    </xf>
    <xf numFmtId="0" fontId="16" fillId="0" borderId="0" xfId="3" applyFont="1" applyAlignment="1">
      <alignment vertical="center"/>
    </xf>
    <xf numFmtId="0" fontId="16" fillId="0" borderId="0" xfId="3" quotePrefix="1" applyFont="1" applyAlignment="1">
      <alignment vertical="center"/>
    </xf>
    <xf numFmtId="0" fontId="16" fillId="0" borderId="0" xfId="3" applyFont="1" applyAlignment="1">
      <alignment horizontal="left" vertical="center"/>
    </xf>
    <xf numFmtId="0" fontId="0" fillId="0" borderId="0" xfId="0" applyBorder="1"/>
    <xf numFmtId="0" fontId="0" fillId="0" borderId="24" xfId="0" applyBorder="1"/>
    <xf numFmtId="0" fontId="0" fillId="0" borderId="28" xfId="0" applyBorder="1"/>
    <xf numFmtId="0" fontId="0" fillId="0" borderId="29" xfId="0" applyBorder="1"/>
    <xf numFmtId="10" fontId="22" fillId="0" borderId="0" xfId="0" quotePrefix="1" applyNumberFormat="1" applyFont="1" applyBorder="1" applyAlignment="1">
      <alignment horizontal="left"/>
    </xf>
    <xf numFmtId="10" fontId="22" fillId="0" borderId="0" xfId="0" applyNumberFormat="1" applyFont="1" applyBorder="1" applyAlignment="1">
      <alignment horizontal="left"/>
    </xf>
    <xf numFmtId="0" fontId="22" fillId="0" borderId="0" xfId="0" quotePrefix="1" applyFont="1" applyBorder="1" applyAlignment="1">
      <alignment horizontal="left"/>
    </xf>
    <xf numFmtId="0" fontId="23" fillId="0" borderId="28" xfId="0" applyFont="1" applyBorder="1" applyAlignment="1">
      <alignment horizontal="right" vertical="center" wrapText="1"/>
    </xf>
    <xf numFmtId="0" fontId="24" fillId="8" borderId="20" xfId="0" quotePrefix="1" applyFont="1" applyFill="1" applyBorder="1" applyAlignment="1">
      <alignment horizontal="right" vertical="center"/>
    </xf>
    <xf numFmtId="0" fontId="24" fillId="11" borderId="20" xfId="0" quotePrefix="1" applyFont="1" applyFill="1" applyBorder="1" applyAlignment="1">
      <alignment horizontal="right" vertical="center"/>
    </xf>
    <xf numFmtId="0" fontId="23" fillId="0" borderId="29" xfId="0" applyFont="1" applyBorder="1" applyAlignment="1">
      <alignment vertical="center" wrapText="1"/>
    </xf>
    <xf numFmtId="0" fontId="0" fillId="0" borderId="0" xfId="0" quotePrefix="1" applyBorder="1" applyAlignment="1">
      <alignment horizontal="right"/>
    </xf>
    <xf numFmtId="10" fontId="25" fillId="0" borderId="0" xfId="0" quotePrefix="1" applyNumberFormat="1" applyFont="1" applyBorder="1" applyAlignment="1">
      <alignment horizontal="left"/>
    </xf>
    <xf numFmtId="0" fontId="25" fillId="0" borderId="0" xfId="0" quotePrefix="1" applyFont="1" applyBorder="1" applyAlignment="1">
      <alignment horizontal="left"/>
    </xf>
    <xf numFmtId="0" fontId="28" fillId="0" borderId="0" xfId="0" applyFont="1" applyBorder="1" applyAlignment="1">
      <alignment horizontal="right"/>
    </xf>
    <xf numFmtId="165" fontId="29" fillId="0" borderId="30" xfId="1" applyNumberFormat="1" applyFont="1" applyBorder="1"/>
    <xf numFmtId="0" fontId="0" fillId="0" borderId="31" xfId="0" applyBorder="1"/>
    <xf numFmtId="0" fontId="30" fillId="0" borderId="0" xfId="0" quotePrefix="1" applyFont="1" applyBorder="1"/>
    <xf numFmtId="0" fontId="0" fillId="0" borderId="32" xfId="0" applyBorder="1"/>
    <xf numFmtId="0" fontId="0" fillId="0" borderId="33" xfId="0" applyBorder="1"/>
    <xf numFmtId="10" fontId="31" fillId="0" borderId="0" xfId="0" quotePrefix="1" applyNumberFormat="1" applyFont="1" applyBorder="1" applyAlignment="1">
      <alignment horizontal="left"/>
    </xf>
    <xf numFmtId="0" fontId="0" fillId="0" borderId="34" xfId="0" applyBorder="1"/>
    <xf numFmtId="10" fontId="31" fillId="0" borderId="24" xfId="0" quotePrefix="1" applyNumberFormat="1" applyFont="1" applyBorder="1" applyAlignment="1">
      <alignment horizontal="left"/>
    </xf>
    <xf numFmtId="0" fontId="0" fillId="0" borderId="35" xfId="0" applyBorder="1"/>
    <xf numFmtId="0" fontId="30" fillId="0" borderId="24" xfId="0" quotePrefix="1" applyFont="1" applyBorder="1"/>
    <xf numFmtId="0" fontId="0" fillId="0" borderId="36" xfId="0" applyBorder="1"/>
    <xf numFmtId="0" fontId="32" fillId="0" borderId="0" xfId="0" applyFont="1" applyAlignment="1"/>
    <xf numFmtId="0" fontId="2" fillId="0" borderId="0" xfId="0" applyFont="1"/>
    <xf numFmtId="166" fontId="1" fillId="0" borderId="0" xfId="2" applyNumberFormat="1" applyFont="1"/>
    <xf numFmtId="0" fontId="34" fillId="0" borderId="0" xfId="4" applyFont="1" applyBorder="1" applyAlignment="1">
      <alignment horizontal="left"/>
    </xf>
    <xf numFmtId="0" fontId="20" fillId="8" borderId="7" xfId="0" applyFont="1" applyFill="1" applyBorder="1" applyAlignment="1">
      <alignment horizontal="center" vertical="center" wrapText="1"/>
    </xf>
    <xf numFmtId="0" fontId="35" fillId="8" borderId="37" xfId="4" applyFont="1" applyFill="1" applyBorder="1" applyAlignment="1">
      <alignment horizontal="center" vertical="center" wrapText="1"/>
    </xf>
    <xf numFmtId="0" fontId="0" fillId="0" borderId="0" xfId="0" applyAlignment="1">
      <alignment vertical="center"/>
    </xf>
    <xf numFmtId="0" fontId="15" fillId="14" borderId="8" xfId="5" applyFont="1" applyFill="1" applyBorder="1" applyAlignment="1">
      <alignment horizontal="center" vertical="center" wrapText="1"/>
    </xf>
    <xf numFmtId="165" fontId="10" fillId="15" borderId="20" xfId="1" applyNumberFormat="1" applyFont="1" applyFill="1" applyBorder="1" applyAlignment="1">
      <alignment horizontal="right" vertical="center"/>
    </xf>
    <xf numFmtId="165" fontId="10" fillId="15" borderId="8" xfId="1" applyNumberFormat="1" applyFont="1" applyFill="1" applyBorder="1" applyAlignment="1">
      <alignment horizontal="right" vertical="center"/>
    </xf>
    <xf numFmtId="165" fontId="10" fillId="15" borderId="37" xfId="1" applyNumberFormat="1" applyFont="1" applyFill="1" applyBorder="1" applyAlignment="1">
      <alignment horizontal="right" vertical="center"/>
    </xf>
    <xf numFmtId="165" fontId="39" fillId="0" borderId="20" xfId="1" applyNumberFormat="1" applyFont="1" applyBorder="1" applyAlignment="1">
      <alignment horizontal="right" vertical="center"/>
    </xf>
    <xf numFmtId="165" fontId="40" fillId="16" borderId="20" xfId="1" applyNumberFormat="1" applyFont="1" applyFill="1" applyBorder="1" applyAlignment="1">
      <alignment horizontal="right" vertical="center"/>
    </xf>
    <xf numFmtId="166" fontId="0" fillId="0" borderId="0" xfId="0" applyNumberFormat="1"/>
    <xf numFmtId="165" fontId="10" fillId="17" borderId="20" xfId="1" applyNumberFormat="1" applyFont="1" applyFill="1" applyBorder="1" applyAlignment="1">
      <alignment horizontal="right" vertical="center"/>
    </xf>
    <xf numFmtId="165" fontId="10" fillId="15" borderId="7" xfId="1" applyNumberFormat="1" applyFont="1" applyFill="1" applyBorder="1" applyAlignment="1">
      <alignment horizontal="right" vertical="center"/>
    </xf>
    <xf numFmtId="165" fontId="10" fillId="15" borderId="19" xfId="1" applyNumberFormat="1" applyFont="1" applyFill="1" applyBorder="1" applyAlignment="1">
      <alignment horizontal="right" vertical="center"/>
    </xf>
    <xf numFmtId="165" fontId="10" fillId="17" borderId="19" xfId="1" applyNumberFormat="1" applyFont="1" applyFill="1" applyBorder="1" applyAlignment="1">
      <alignment horizontal="right" vertical="center"/>
    </xf>
    <xf numFmtId="165" fontId="10" fillId="15" borderId="13" xfId="1" applyNumberFormat="1" applyFont="1" applyFill="1" applyBorder="1" applyAlignment="1">
      <alignment horizontal="right" vertical="center"/>
    </xf>
    <xf numFmtId="165" fontId="10" fillId="15" borderId="38" xfId="1" applyNumberFormat="1" applyFont="1" applyFill="1" applyBorder="1" applyAlignment="1">
      <alignment horizontal="right" vertical="center"/>
    </xf>
    <xf numFmtId="167" fontId="35" fillId="18" borderId="8" xfId="5" applyNumberFormat="1" applyFont="1" applyFill="1" applyBorder="1" applyAlignment="1">
      <alignment horizontal="center"/>
    </xf>
    <xf numFmtId="167" fontId="13" fillId="18" borderId="20" xfId="5" applyNumberFormat="1" applyFont="1" applyFill="1" applyBorder="1" applyAlignment="1">
      <alignment horizontal="center"/>
    </xf>
    <xf numFmtId="167" fontId="13" fillId="18" borderId="19" xfId="5" applyNumberFormat="1" applyFont="1" applyFill="1" applyBorder="1" applyAlignment="1">
      <alignment horizontal="center"/>
    </xf>
    <xf numFmtId="167" fontId="13" fillId="18" borderId="13" xfId="5" applyNumberFormat="1" applyFont="1" applyFill="1" applyBorder="1" applyAlignment="1">
      <alignment horizontal="center"/>
    </xf>
    <xf numFmtId="167" fontId="13" fillId="18" borderId="38" xfId="5" applyNumberFormat="1" applyFont="1" applyFill="1" applyBorder="1" applyAlignment="1">
      <alignment horizontal="center"/>
    </xf>
    <xf numFmtId="167" fontId="13" fillId="18" borderId="20" xfId="5" applyNumberFormat="1" applyFont="1" applyFill="1" applyBorder="1" applyAlignment="1">
      <alignment horizontal="center" vertical="center"/>
    </xf>
    <xf numFmtId="167" fontId="35" fillId="19" borderId="8" xfId="5" applyNumberFormat="1" applyFont="1" applyFill="1" applyBorder="1" applyAlignment="1">
      <alignment horizontal="center"/>
    </xf>
    <xf numFmtId="167" fontId="10" fillId="19" borderId="20" xfId="5" applyNumberFormat="1" applyFont="1" applyFill="1" applyBorder="1" applyAlignment="1">
      <alignment horizontal="center"/>
    </xf>
    <xf numFmtId="167" fontId="10" fillId="19" borderId="10" xfId="5" applyNumberFormat="1" applyFont="1" applyFill="1" applyBorder="1" applyAlignment="1">
      <alignment horizontal="center"/>
    </xf>
    <xf numFmtId="167" fontId="10" fillId="19" borderId="9" xfId="5" applyNumberFormat="1" applyFont="1" applyFill="1" applyBorder="1" applyAlignment="1">
      <alignment horizontal="center"/>
    </xf>
    <xf numFmtId="167" fontId="10" fillId="19" borderId="37" xfId="5" applyNumberFormat="1" applyFont="1" applyFill="1" applyBorder="1" applyAlignment="1">
      <alignment horizontal="center"/>
    </xf>
    <xf numFmtId="167" fontId="10" fillId="19" borderId="20" xfId="5" applyNumberFormat="1" applyFont="1" applyFill="1" applyBorder="1" applyAlignment="1">
      <alignment horizontal="center" vertical="center"/>
    </xf>
    <xf numFmtId="166" fontId="41" fillId="19" borderId="20" xfId="5" applyNumberFormat="1" applyFont="1" applyFill="1" applyBorder="1" applyAlignment="1">
      <alignment horizontal="center"/>
    </xf>
    <xf numFmtId="166" fontId="41" fillId="19" borderId="10" xfId="5" applyNumberFormat="1" applyFont="1" applyFill="1" applyBorder="1" applyAlignment="1">
      <alignment horizontal="center"/>
    </xf>
    <xf numFmtId="166" fontId="41" fillId="19" borderId="9" xfId="5" applyNumberFormat="1" applyFont="1" applyFill="1" applyBorder="1" applyAlignment="1">
      <alignment horizontal="center"/>
    </xf>
    <xf numFmtId="166" fontId="41" fillId="19" borderId="37" xfId="5" applyNumberFormat="1" applyFont="1" applyFill="1" applyBorder="1" applyAlignment="1">
      <alignment horizontal="center"/>
    </xf>
    <xf numFmtId="166" fontId="42" fillId="19" borderId="20" xfId="5" applyNumberFormat="1" applyFont="1" applyFill="1" applyBorder="1" applyAlignment="1">
      <alignment horizontal="center" vertical="center"/>
    </xf>
    <xf numFmtId="167" fontId="43" fillId="20" borderId="0" xfId="5" applyNumberFormat="1" applyFont="1" applyFill="1" applyBorder="1" applyAlignment="1">
      <alignment horizontal="left"/>
    </xf>
    <xf numFmtId="166" fontId="41" fillId="20" borderId="0" xfId="5" applyNumberFormat="1" applyFont="1" applyFill="1" applyBorder="1" applyAlignment="1">
      <alignment horizontal="center"/>
    </xf>
    <xf numFmtId="166" fontId="42" fillId="20" borderId="0" xfId="5" applyNumberFormat="1" applyFont="1" applyFill="1" applyBorder="1" applyAlignment="1">
      <alignment horizontal="center" vertical="center"/>
    </xf>
    <xf numFmtId="167" fontId="0" fillId="0" borderId="0" xfId="0" applyNumberFormat="1"/>
    <xf numFmtId="0" fontId="45" fillId="0" borderId="0" xfId="0" applyFont="1"/>
    <xf numFmtId="166" fontId="2" fillId="0" borderId="0" xfId="2" applyNumberFormat="1" applyFont="1"/>
    <xf numFmtId="0" fontId="46" fillId="0" borderId="0" xfId="0" applyFont="1"/>
    <xf numFmtId="0" fontId="47" fillId="0" borderId="0" xfId="0" applyFont="1"/>
    <xf numFmtId="168" fontId="47" fillId="0" borderId="0" xfId="0" applyNumberFormat="1" applyFont="1"/>
    <xf numFmtId="0" fontId="47" fillId="0" borderId="0" xfId="0" applyFont="1" applyFill="1" applyBorder="1"/>
    <xf numFmtId="168" fontId="47" fillId="0" borderId="0" xfId="0" applyNumberFormat="1" applyFont="1" applyFill="1" applyBorder="1"/>
    <xf numFmtId="169" fontId="47" fillId="0" borderId="0" xfId="0" applyNumberFormat="1" applyFont="1" applyFill="1" applyBorder="1"/>
    <xf numFmtId="3" fontId="0" fillId="0" borderId="0" xfId="0" applyNumberFormat="1"/>
    <xf numFmtId="9" fontId="0" fillId="0" borderId="0" xfId="0" applyNumberFormat="1"/>
    <xf numFmtId="0" fontId="48" fillId="0" borderId="0" xfId="0" applyFont="1"/>
    <xf numFmtId="0" fontId="50" fillId="0" borderId="0" xfId="0" applyFont="1" applyAlignment="1">
      <alignment vertical="top"/>
    </xf>
    <xf numFmtId="0" fontId="11" fillId="0" borderId="0" xfId="0" applyFont="1" applyAlignment="1">
      <alignment vertical="top"/>
    </xf>
    <xf numFmtId="0" fontId="51" fillId="0" borderId="0" xfId="0" applyFont="1" applyBorder="1" applyAlignment="1">
      <alignment horizontal="center"/>
    </xf>
    <xf numFmtId="0" fontId="35" fillId="0" borderId="4" xfId="4" applyFont="1" applyFill="1" applyBorder="1" applyAlignment="1">
      <alignment horizontal="center" vertical="center" wrapText="1"/>
    </xf>
    <xf numFmtId="0" fontId="10" fillId="8" borderId="42" xfId="5" applyFont="1" applyFill="1" applyBorder="1" applyAlignment="1">
      <alignment horizontal="center" vertical="center" wrapText="1"/>
    </xf>
    <xf numFmtId="0" fontId="10" fillId="8" borderId="8" xfId="5" applyFont="1" applyFill="1" applyBorder="1" applyAlignment="1">
      <alignment horizontal="center" vertical="center" wrapText="1"/>
    </xf>
    <xf numFmtId="0" fontId="10" fillId="0" borderId="4" xfId="5" applyFont="1" applyFill="1" applyBorder="1" applyAlignment="1">
      <alignment horizontal="center" vertical="center" wrapText="1"/>
    </xf>
    <xf numFmtId="0" fontId="53" fillId="8" borderId="37" xfId="5" applyFont="1" applyFill="1" applyBorder="1" applyAlignment="1">
      <alignment horizontal="center" vertical="center" textRotation="90" wrapText="1"/>
    </xf>
    <xf numFmtId="0" fontId="34" fillId="0" borderId="43" xfId="0" applyFont="1" applyBorder="1" applyAlignment="1">
      <alignment horizontal="center" vertical="center"/>
    </xf>
    <xf numFmtId="0" fontId="15" fillId="14" borderId="9" xfId="5" applyFont="1" applyFill="1" applyBorder="1" applyAlignment="1">
      <alignment vertical="center"/>
    </xf>
    <xf numFmtId="0" fontId="15" fillId="14" borderId="37" xfId="5" applyFont="1" applyFill="1" applyBorder="1" applyAlignment="1">
      <alignment horizontal="center" vertical="center"/>
    </xf>
    <xf numFmtId="167" fontId="10" fillId="15" borderId="42" xfId="5" applyNumberFormat="1" applyFont="1" applyFill="1" applyBorder="1" applyAlignment="1">
      <alignment horizontal="right" vertical="center"/>
    </xf>
    <xf numFmtId="167" fontId="10" fillId="22" borderId="42" xfId="5" applyNumberFormat="1" applyFont="1" applyFill="1" applyBorder="1" applyAlignment="1">
      <alignment horizontal="right" vertical="center"/>
    </xf>
    <xf numFmtId="167" fontId="10" fillId="22" borderId="8" xfId="5" applyNumberFormat="1" applyFont="1" applyFill="1" applyBorder="1" applyAlignment="1">
      <alignment horizontal="right" vertical="center"/>
    </xf>
    <xf numFmtId="167" fontId="10" fillId="0" borderId="4" xfId="5" applyNumberFormat="1" applyFont="1" applyFill="1" applyBorder="1" applyAlignment="1">
      <alignment horizontal="right" vertical="center"/>
    </xf>
    <xf numFmtId="167" fontId="10" fillId="15" borderId="8" xfId="5" applyNumberFormat="1" applyFont="1" applyFill="1" applyBorder="1" applyAlignment="1">
      <alignment horizontal="right" vertical="center"/>
    </xf>
    <xf numFmtId="0" fontId="54" fillId="15" borderId="37" xfId="5" applyNumberFormat="1" applyFont="1" applyFill="1" applyBorder="1" applyAlignment="1">
      <alignment horizontal="center" vertical="center"/>
    </xf>
    <xf numFmtId="0" fontId="55" fillId="23" borderId="43" xfId="0" applyFont="1" applyFill="1" applyBorder="1" applyAlignment="1">
      <alignment horizontal="center" vertical="center"/>
    </xf>
    <xf numFmtId="167" fontId="10" fillId="24" borderId="42" xfId="5" applyNumberFormat="1" applyFont="1" applyFill="1" applyBorder="1" applyAlignment="1">
      <alignment horizontal="right" vertical="center"/>
    </xf>
    <xf numFmtId="167" fontId="10" fillId="24" borderId="8" xfId="5" applyNumberFormat="1" applyFont="1" applyFill="1" applyBorder="1" applyAlignment="1">
      <alignment horizontal="right" vertical="center"/>
    </xf>
    <xf numFmtId="0" fontId="51" fillId="0" borderId="0" xfId="0" applyFont="1" applyAlignment="1">
      <alignment vertical="top"/>
    </xf>
    <xf numFmtId="0" fontId="15" fillId="14" borderId="9" xfId="5" applyFont="1" applyFill="1" applyBorder="1" applyAlignment="1">
      <alignment horizontal="left" vertical="center"/>
    </xf>
    <xf numFmtId="167" fontId="54" fillId="15" borderId="37" xfId="5" applyNumberFormat="1" applyFont="1" applyFill="1" applyBorder="1" applyAlignment="1">
      <alignment horizontal="center" vertical="center"/>
    </xf>
    <xf numFmtId="0" fontId="15" fillId="14" borderId="44" xfId="5" applyFont="1" applyFill="1" applyBorder="1" applyAlignment="1">
      <alignment horizontal="left" vertical="center"/>
    </xf>
    <xf numFmtId="0" fontId="15" fillId="14" borderId="9" xfId="5" applyFont="1" applyFill="1" applyBorder="1" applyAlignment="1">
      <alignment horizontal="center" vertical="center"/>
    </xf>
    <xf numFmtId="3" fontId="54" fillId="15" borderId="37" xfId="5" applyNumberFormat="1" applyFont="1" applyFill="1" applyBorder="1" applyAlignment="1">
      <alignment horizontal="center" vertical="center"/>
    </xf>
    <xf numFmtId="0" fontId="55" fillId="23" borderId="8" xfId="0" applyFont="1" applyFill="1" applyBorder="1" applyAlignment="1">
      <alignment horizontal="center" vertical="center"/>
    </xf>
    <xf numFmtId="9" fontId="1" fillId="0" borderId="0" xfId="2" applyFont="1"/>
    <xf numFmtId="0" fontId="15" fillId="14" borderId="9" xfId="5" applyFont="1" applyFill="1" applyBorder="1" applyAlignment="1">
      <alignment horizontal="center" vertical="center" wrapText="1"/>
    </xf>
    <xf numFmtId="0" fontId="15" fillId="14" borderId="37" xfId="5" applyFont="1" applyFill="1" applyBorder="1" applyAlignment="1">
      <alignment horizontal="center" vertical="center" wrapText="1"/>
    </xf>
    <xf numFmtId="167" fontId="13" fillId="22" borderId="20" xfId="5" applyNumberFormat="1" applyFont="1" applyFill="1" applyBorder="1" applyAlignment="1">
      <alignment horizontal="right" vertical="center"/>
    </xf>
    <xf numFmtId="167" fontId="13" fillId="0" borderId="4" xfId="5" applyNumberFormat="1" applyFont="1" applyFill="1" applyBorder="1" applyAlignment="1">
      <alignment horizontal="right" vertical="center"/>
    </xf>
    <xf numFmtId="167" fontId="13" fillId="22" borderId="8" xfId="5" applyNumberFormat="1" applyFont="1" applyFill="1" applyBorder="1" applyAlignment="1">
      <alignment horizontal="right" vertical="center"/>
    </xf>
    <xf numFmtId="167" fontId="13" fillId="22" borderId="10" xfId="5" applyNumberFormat="1" applyFont="1" applyFill="1" applyBorder="1" applyAlignment="1">
      <alignment horizontal="center" vertical="center"/>
    </xf>
    <xf numFmtId="167" fontId="10" fillId="20" borderId="20" xfId="5" applyNumberFormat="1" applyFont="1" applyFill="1" applyBorder="1" applyAlignment="1">
      <alignment horizontal="right" vertical="center"/>
    </xf>
    <xf numFmtId="167" fontId="10" fillId="22" borderId="20" xfId="5" applyNumberFormat="1" applyFont="1" applyFill="1" applyBorder="1" applyAlignment="1">
      <alignment horizontal="right" vertical="center"/>
    </xf>
    <xf numFmtId="167" fontId="10" fillId="23" borderId="4" xfId="5" applyNumberFormat="1" applyFont="1" applyFill="1" applyBorder="1" applyAlignment="1">
      <alignment horizontal="right" vertical="center"/>
    </xf>
    <xf numFmtId="167" fontId="10" fillId="20" borderId="8" xfId="5" applyNumberFormat="1" applyFont="1" applyFill="1" applyBorder="1" applyAlignment="1">
      <alignment horizontal="right" vertical="center"/>
    </xf>
    <xf numFmtId="167" fontId="10" fillId="20" borderId="10" xfId="5" applyNumberFormat="1" applyFont="1" applyFill="1" applyBorder="1" applyAlignment="1">
      <alignment horizontal="center" vertical="center"/>
    </xf>
    <xf numFmtId="166" fontId="42" fillId="20" borderId="20" xfId="5" applyNumberFormat="1" applyFont="1" applyFill="1" applyBorder="1" applyAlignment="1">
      <alignment horizontal="center" vertical="center"/>
    </xf>
    <xf numFmtId="166" fontId="42" fillId="22" borderId="20" xfId="5" applyNumberFormat="1" applyFont="1" applyFill="1" applyBorder="1" applyAlignment="1">
      <alignment horizontal="center" vertical="center"/>
    </xf>
    <xf numFmtId="166" fontId="42" fillId="23" borderId="4" xfId="5" applyNumberFormat="1" applyFont="1" applyFill="1" applyBorder="1" applyAlignment="1">
      <alignment horizontal="right" vertical="center"/>
    </xf>
    <xf numFmtId="166" fontId="42" fillId="20" borderId="8" xfId="5" applyNumberFormat="1" applyFont="1" applyFill="1" applyBorder="1" applyAlignment="1">
      <alignment horizontal="right" vertical="center"/>
    </xf>
    <xf numFmtId="9" fontId="42" fillId="20" borderId="10" xfId="5" applyNumberFormat="1" applyFont="1" applyFill="1" applyBorder="1" applyAlignment="1">
      <alignment horizontal="center" vertical="center"/>
    </xf>
    <xf numFmtId="166" fontId="42" fillId="20" borderId="0" xfId="5" applyNumberFormat="1" applyFont="1" applyFill="1" applyBorder="1" applyAlignment="1">
      <alignment horizontal="right" vertical="center"/>
    </xf>
    <xf numFmtId="0" fontId="0" fillId="0" borderId="0" xfId="0" applyAlignment="1">
      <alignment horizontal="right"/>
    </xf>
    <xf numFmtId="0" fontId="1" fillId="0" borderId="0" xfId="2" applyNumberFormat="1" applyFont="1"/>
    <xf numFmtId="0" fontId="56" fillId="0" borderId="0" xfId="0" applyFont="1"/>
    <xf numFmtId="0" fontId="57" fillId="0" borderId="0" xfId="0" applyFont="1" applyAlignment="1"/>
    <xf numFmtId="0" fontId="32" fillId="0" borderId="0" xfId="0" applyFont="1" applyAlignment="1">
      <alignment horizontal="left"/>
    </xf>
    <xf numFmtId="0" fontId="15" fillId="0" borderId="0" xfId="4" applyFont="1" applyAlignment="1">
      <alignment horizontal="center" vertical="center"/>
    </xf>
    <xf numFmtId="0" fontId="8" fillId="0" borderId="0" xfId="4" applyFont="1" applyAlignment="1">
      <alignment horizontal="center" vertical="center"/>
    </xf>
    <xf numFmtId="0" fontId="15" fillId="0" borderId="0" xfId="4" applyFont="1" applyAlignment="1">
      <alignment horizontal="centerContinuous" vertical="center"/>
    </xf>
    <xf numFmtId="0" fontId="33" fillId="0" borderId="0" xfId="0" applyFont="1" applyAlignment="1">
      <alignment horizontal="left" vertical="center"/>
    </xf>
    <xf numFmtId="0" fontId="13" fillId="21" borderId="1" xfId="5" applyFont="1" applyFill="1" applyBorder="1" applyAlignment="1">
      <alignment horizontal="centerContinuous" vertical="center"/>
    </xf>
    <xf numFmtId="0" fontId="13" fillId="21" borderId="12" xfId="5" applyFont="1" applyFill="1" applyBorder="1" applyAlignment="1">
      <alignment horizontal="centerContinuous" vertical="center"/>
    </xf>
    <xf numFmtId="0" fontId="58" fillId="21" borderId="2" xfId="5" applyFont="1" applyFill="1" applyBorder="1" applyAlignment="1">
      <alignment horizontal="centerContinuous" vertical="center"/>
    </xf>
    <xf numFmtId="0" fontId="35" fillId="21" borderId="12" xfId="5" applyFont="1" applyFill="1" applyBorder="1" applyAlignment="1">
      <alignment horizontal="centerContinuous" vertical="center"/>
    </xf>
    <xf numFmtId="0" fontId="35" fillId="21" borderId="2" xfId="5" applyFont="1" applyFill="1" applyBorder="1" applyAlignment="1">
      <alignment horizontal="centerContinuous" vertical="center"/>
    </xf>
    <xf numFmtId="0" fontId="9" fillId="8" borderId="45" xfId="5" applyFont="1" applyFill="1" applyBorder="1" applyAlignment="1">
      <alignment horizontal="center" vertical="center" wrapText="1"/>
    </xf>
    <xf numFmtId="0" fontId="9" fillId="8" borderId="46" xfId="5" applyFont="1" applyFill="1" applyBorder="1" applyAlignment="1">
      <alignment horizontal="center" vertical="center" wrapText="1"/>
    </xf>
    <xf numFmtId="0" fontId="9" fillId="8" borderId="19" xfId="5" applyFont="1" applyFill="1" applyBorder="1" applyAlignment="1">
      <alignment horizontal="center" vertical="center" wrapText="1"/>
    </xf>
    <xf numFmtId="0" fontId="9" fillId="8" borderId="47" xfId="5" applyFont="1" applyFill="1" applyBorder="1" applyAlignment="1">
      <alignment horizontal="center" vertical="center" wrapText="1"/>
    </xf>
    <xf numFmtId="0" fontId="34" fillId="0" borderId="8" xfId="0" applyFont="1" applyBorder="1" applyAlignment="1">
      <alignment horizontal="center" vertical="center"/>
    </xf>
    <xf numFmtId="0" fontId="15" fillId="14" borderId="10" xfId="5" applyFont="1" applyFill="1" applyBorder="1" applyAlignment="1">
      <alignment vertical="center"/>
    </xf>
    <xf numFmtId="170" fontId="10" fillId="15" borderId="42" xfId="1" applyNumberFormat="1" applyFont="1" applyFill="1" applyBorder="1" applyAlignment="1">
      <alignment horizontal="center" vertical="center"/>
    </xf>
    <xf numFmtId="170" fontId="10" fillId="15" borderId="48" xfId="1" applyNumberFormat="1" applyFont="1" applyFill="1" applyBorder="1" applyAlignment="1">
      <alignment horizontal="center" vertical="center"/>
    </xf>
    <xf numFmtId="170" fontId="10" fillId="15" borderId="10" xfId="1" applyNumberFormat="1" applyFont="1" applyFill="1" applyBorder="1" applyAlignment="1">
      <alignment horizontal="center" vertical="center"/>
    </xf>
    <xf numFmtId="170" fontId="10" fillId="15" borderId="49" xfId="1" applyNumberFormat="1" applyFont="1" applyFill="1" applyBorder="1" applyAlignment="1">
      <alignment horizontal="center" vertical="center"/>
    </xf>
    <xf numFmtId="170" fontId="10" fillId="15" borderId="50" xfId="1" applyNumberFormat="1" applyFont="1" applyFill="1" applyBorder="1" applyAlignment="1">
      <alignment horizontal="center" vertical="center"/>
    </xf>
    <xf numFmtId="170" fontId="10" fillId="15" borderId="8" xfId="1" applyNumberFormat="1" applyFont="1" applyFill="1" applyBorder="1" applyAlignment="1">
      <alignment horizontal="center" vertical="center"/>
    </xf>
    <xf numFmtId="166" fontId="54" fillId="20" borderId="10" xfId="5" applyNumberFormat="1" applyFont="1" applyFill="1" applyBorder="1" applyAlignment="1">
      <alignment horizontal="left" vertical="center"/>
    </xf>
    <xf numFmtId="0" fontId="15" fillId="23" borderId="10" xfId="5" applyFont="1" applyFill="1" applyBorder="1" applyAlignment="1">
      <alignment vertical="center"/>
    </xf>
    <xf numFmtId="170" fontId="10" fillId="20" borderId="42" xfId="1" applyNumberFormat="1" applyFont="1" applyFill="1" applyBorder="1" applyAlignment="1">
      <alignment horizontal="center" vertical="center"/>
    </xf>
    <xf numFmtId="170" fontId="10" fillId="20" borderId="48" xfId="1" applyNumberFormat="1" applyFont="1" applyFill="1" applyBorder="1" applyAlignment="1">
      <alignment horizontal="center" vertical="center"/>
    </xf>
    <xf numFmtId="170" fontId="10" fillId="20" borderId="10" xfId="1" applyNumberFormat="1" applyFont="1" applyFill="1" applyBorder="1" applyAlignment="1">
      <alignment horizontal="center" vertical="center"/>
    </xf>
    <xf numFmtId="170" fontId="10" fillId="20" borderId="49" xfId="1" applyNumberFormat="1" applyFont="1" applyFill="1" applyBorder="1" applyAlignment="1">
      <alignment horizontal="center" vertical="center"/>
    </xf>
    <xf numFmtId="170" fontId="10" fillId="20" borderId="50" xfId="1" applyNumberFormat="1" applyFont="1" applyFill="1" applyBorder="1" applyAlignment="1">
      <alignment horizontal="center" vertical="center"/>
    </xf>
    <xf numFmtId="170" fontId="10" fillId="20" borderId="8" xfId="1" applyNumberFormat="1" applyFont="1" applyFill="1" applyBorder="1" applyAlignment="1">
      <alignment horizontal="center" vertical="center"/>
    </xf>
    <xf numFmtId="166" fontId="59" fillId="20" borderId="10" xfId="5" applyNumberFormat="1" applyFont="1" applyFill="1" applyBorder="1" applyAlignment="1">
      <alignment horizontal="left" vertical="center"/>
    </xf>
    <xf numFmtId="0" fontId="0" fillId="23" borderId="0" xfId="0" applyFill="1" applyBorder="1" applyAlignment="1"/>
    <xf numFmtId="9" fontId="42" fillId="20" borderId="0" xfId="5" applyNumberFormat="1" applyFont="1" applyFill="1" applyBorder="1" applyAlignment="1">
      <alignment horizontal="center" vertical="center"/>
    </xf>
    <xf numFmtId="9" fontId="48" fillId="0" borderId="0" xfId="0" applyNumberFormat="1" applyFont="1" applyAlignment="1">
      <alignment horizontal="left"/>
    </xf>
    <xf numFmtId="9" fontId="48" fillId="0" borderId="0" xfId="0" applyNumberFormat="1" applyFont="1"/>
    <xf numFmtId="0" fontId="55" fillId="0" borderId="8" xfId="0" applyFont="1" applyBorder="1" applyAlignment="1">
      <alignment horizontal="center"/>
    </xf>
    <xf numFmtId="170" fontId="10" fillId="15" borderId="42" xfId="5" applyNumberFormat="1" applyFont="1" applyFill="1" applyBorder="1" applyAlignment="1">
      <alignment horizontal="center" vertical="center"/>
    </xf>
    <xf numFmtId="170" fontId="10" fillId="15" borderId="48" xfId="5" applyNumberFormat="1" applyFont="1" applyFill="1" applyBorder="1" applyAlignment="1">
      <alignment horizontal="center" vertical="center"/>
    </xf>
    <xf numFmtId="170" fontId="10" fillId="15" borderId="10" xfId="5" applyNumberFormat="1" applyFont="1" applyFill="1" applyBorder="1" applyAlignment="1">
      <alignment horizontal="center" vertical="center"/>
    </xf>
    <xf numFmtId="170" fontId="10" fillId="15" borderId="49" xfId="5" applyNumberFormat="1" applyFont="1" applyFill="1" applyBorder="1" applyAlignment="1">
      <alignment horizontal="center" vertical="center"/>
    </xf>
    <xf numFmtId="170" fontId="10" fillId="15" borderId="50" xfId="5" applyNumberFormat="1" applyFont="1" applyFill="1" applyBorder="1" applyAlignment="1">
      <alignment horizontal="center" vertical="center"/>
    </xf>
    <xf numFmtId="170" fontId="10" fillId="15" borderId="8" xfId="5" applyNumberFormat="1" applyFont="1" applyFill="1" applyBorder="1" applyAlignment="1">
      <alignment horizontal="center" vertical="center"/>
    </xf>
    <xf numFmtId="170" fontId="10" fillId="20" borderId="42" xfId="5" applyNumberFormat="1" applyFont="1" applyFill="1" applyBorder="1" applyAlignment="1">
      <alignment horizontal="center" vertical="center"/>
    </xf>
    <xf numFmtId="170" fontId="10" fillId="20" borderId="48" xfId="5" applyNumberFormat="1" applyFont="1" applyFill="1" applyBorder="1" applyAlignment="1">
      <alignment horizontal="center" vertical="center"/>
    </xf>
    <xf numFmtId="170" fontId="10" fillId="20" borderId="10" xfId="5" applyNumberFormat="1" applyFont="1" applyFill="1" applyBorder="1" applyAlignment="1">
      <alignment horizontal="center" vertical="center"/>
    </xf>
    <xf numFmtId="170" fontId="10" fillId="20" borderId="49" xfId="5" applyNumberFormat="1" applyFont="1" applyFill="1" applyBorder="1" applyAlignment="1">
      <alignment horizontal="center" vertical="center"/>
    </xf>
    <xf numFmtId="170" fontId="10" fillId="20" borderId="50" xfId="5" applyNumberFormat="1" applyFont="1" applyFill="1" applyBorder="1" applyAlignment="1">
      <alignment horizontal="center" vertical="center"/>
    </xf>
    <xf numFmtId="170" fontId="10" fillId="20" borderId="8" xfId="5" applyNumberFormat="1" applyFont="1" applyFill="1" applyBorder="1" applyAlignment="1">
      <alignment horizontal="center" vertical="center"/>
    </xf>
    <xf numFmtId="0" fontId="55" fillId="0" borderId="1" xfId="0" applyFont="1" applyBorder="1" applyAlignment="1">
      <alignment horizontal="center" vertical="center"/>
    </xf>
    <xf numFmtId="0" fontId="15" fillId="14" borderId="2" xfId="5" applyFont="1" applyFill="1" applyBorder="1" applyAlignment="1">
      <alignment vertical="center"/>
    </xf>
    <xf numFmtId="170" fontId="10" fillId="15" borderId="51" xfId="5" applyNumberFormat="1" applyFont="1" applyFill="1" applyBorder="1" applyAlignment="1">
      <alignment horizontal="center" vertical="center"/>
    </xf>
    <xf numFmtId="170" fontId="10" fillId="15" borderId="52" xfId="5" applyNumberFormat="1" applyFont="1" applyFill="1" applyBorder="1" applyAlignment="1">
      <alignment horizontal="center" vertical="center"/>
    </xf>
    <xf numFmtId="170" fontId="10" fillId="15" borderId="53" xfId="5" applyNumberFormat="1" applyFont="1" applyFill="1" applyBorder="1" applyAlignment="1">
      <alignment horizontal="center" vertical="center"/>
    </xf>
    <xf numFmtId="170" fontId="10" fillId="15" borderId="1" xfId="5" applyNumberFormat="1" applyFont="1" applyFill="1" applyBorder="1" applyAlignment="1">
      <alignment horizontal="center" vertical="center"/>
    </xf>
    <xf numFmtId="165" fontId="13" fillId="22" borderId="42" xfId="5" applyNumberFormat="1" applyFont="1" applyFill="1" applyBorder="1" applyAlignment="1">
      <alignment horizontal="center" vertical="center"/>
    </xf>
    <xf numFmtId="165" fontId="13" fillId="22" borderId="48" xfId="5" applyNumberFormat="1" applyFont="1" applyFill="1" applyBorder="1" applyAlignment="1">
      <alignment horizontal="center" vertical="center"/>
    </xf>
    <xf numFmtId="165" fontId="13" fillId="22" borderId="10" xfId="5" applyNumberFormat="1" applyFont="1" applyFill="1" applyBorder="1" applyAlignment="1">
      <alignment horizontal="center" vertical="center"/>
    </xf>
    <xf numFmtId="165" fontId="10" fillId="22" borderId="42" xfId="5" applyNumberFormat="1" applyFont="1" applyFill="1" applyBorder="1" applyAlignment="1">
      <alignment horizontal="center" vertical="center"/>
    </xf>
    <xf numFmtId="165" fontId="10" fillId="22" borderId="48" xfId="5" applyNumberFormat="1" applyFont="1" applyFill="1" applyBorder="1" applyAlignment="1">
      <alignment horizontal="center" vertical="center"/>
    </xf>
    <xf numFmtId="165" fontId="10" fillId="22" borderId="10" xfId="5" applyNumberFormat="1" applyFont="1" applyFill="1" applyBorder="1" applyAlignment="1">
      <alignment horizontal="center" vertical="center"/>
    </xf>
    <xf numFmtId="165" fontId="10" fillId="22" borderId="49" xfId="5" applyNumberFormat="1" applyFont="1" applyFill="1" applyBorder="1" applyAlignment="1">
      <alignment horizontal="center" vertical="center"/>
    </xf>
    <xf numFmtId="165" fontId="10" fillId="22" borderId="50" xfId="5" applyNumberFormat="1" applyFont="1" applyFill="1" applyBorder="1" applyAlignment="1">
      <alignment horizontal="center" vertical="center"/>
    </xf>
    <xf numFmtId="166" fontId="42" fillId="22" borderId="42" xfId="5" applyNumberFormat="1" applyFont="1" applyFill="1" applyBorder="1" applyAlignment="1">
      <alignment horizontal="center" vertical="center"/>
    </xf>
    <xf numFmtId="166" fontId="42" fillId="22" borderId="49" xfId="5" applyNumberFormat="1" applyFont="1" applyFill="1" applyBorder="1" applyAlignment="1">
      <alignment horizontal="center" vertical="center"/>
    </xf>
    <xf numFmtId="166" fontId="42" fillId="22" borderId="50" xfId="5" applyNumberFormat="1" applyFont="1" applyFill="1" applyBorder="1" applyAlignment="1">
      <alignment horizontal="center" vertical="center"/>
    </xf>
    <xf numFmtId="167" fontId="35" fillId="20" borderId="0" xfId="5" applyNumberFormat="1" applyFont="1" applyFill="1" applyBorder="1" applyAlignment="1">
      <alignment horizontal="center"/>
    </xf>
    <xf numFmtId="0" fontId="15" fillId="0" borderId="0" xfId="0" applyFont="1" applyAlignment="1">
      <alignment horizontal="left" vertical="center"/>
    </xf>
    <xf numFmtId="0" fontId="48" fillId="0" borderId="0" xfId="0" applyFont="1" applyAlignment="1">
      <alignment horizontal="center" vertical="center"/>
    </xf>
    <xf numFmtId="3" fontId="48" fillId="0" borderId="0" xfId="0" applyNumberFormat="1" applyFont="1" applyAlignment="1">
      <alignment horizontal="center" vertical="center"/>
    </xf>
    <xf numFmtId="9" fontId="48" fillId="0" borderId="0" xfId="0" applyNumberFormat="1" applyFont="1" applyAlignment="1">
      <alignment horizontal="center" vertical="center"/>
    </xf>
    <xf numFmtId="0" fontId="33" fillId="0" borderId="0" xfId="0" applyFont="1" applyAlignment="1">
      <alignment vertical="center"/>
    </xf>
    <xf numFmtId="0" fontId="9" fillId="8" borderId="54" xfId="5" applyFont="1" applyFill="1" applyBorder="1" applyAlignment="1">
      <alignment horizontal="center" vertical="center" wrapText="1"/>
    </xf>
    <xf numFmtId="170" fontId="10" fillId="15" borderId="42" xfId="1" applyNumberFormat="1" applyFont="1" applyFill="1" applyBorder="1" applyAlignment="1">
      <alignment horizontal="right" vertical="center"/>
    </xf>
    <xf numFmtId="170" fontId="10" fillId="15" borderId="48" xfId="1" applyNumberFormat="1" applyFont="1" applyFill="1" applyBorder="1" applyAlignment="1">
      <alignment horizontal="right" vertical="center"/>
    </xf>
    <xf numFmtId="170" fontId="10" fillId="15" borderId="10" xfId="1" applyNumberFormat="1" applyFont="1" applyFill="1" applyBorder="1" applyAlignment="1">
      <alignment horizontal="right" vertical="center"/>
    </xf>
    <xf numFmtId="170" fontId="10" fillId="15" borderId="8" xfId="1" applyNumberFormat="1" applyFont="1" applyFill="1" applyBorder="1" applyAlignment="1">
      <alignment horizontal="right" vertical="center"/>
    </xf>
    <xf numFmtId="9" fontId="0" fillId="23" borderId="0" xfId="0" applyNumberFormat="1" applyFill="1"/>
    <xf numFmtId="170" fontId="10" fillId="20" borderId="8" xfId="1" applyNumberFormat="1" applyFont="1" applyFill="1" applyBorder="1" applyAlignment="1">
      <alignment horizontal="right" vertical="center"/>
    </xf>
    <xf numFmtId="170" fontId="10" fillId="15" borderId="8" xfId="5" applyNumberFormat="1" applyFont="1" applyFill="1" applyBorder="1" applyAlignment="1">
      <alignment horizontal="right" vertical="center"/>
    </xf>
    <xf numFmtId="170" fontId="10" fillId="20" borderId="8" xfId="5" applyNumberFormat="1" applyFont="1" applyFill="1" applyBorder="1" applyAlignment="1">
      <alignment horizontal="right" vertical="center"/>
    </xf>
    <xf numFmtId="166" fontId="15" fillId="20" borderId="10" xfId="5" applyNumberFormat="1" applyFont="1" applyFill="1" applyBorder="1" applyAlignment="1">
      <alignment horizontal="center" vertical="center"/>
    </xf>
    <xf numFmtId="165" fontId="0" fillId="0" borderId="0" xfId="0" applyNumberFormat="1"/>
    <xf numFmtId="0" fontId="15" fillId="14" borderId="10" xfId="5" applyFont="1" applyFill="1" applyBorder="1" applyAlignment="1">
      <alignment vertical="center" wrapText="1"/>
    </xf>
    <xf numFmtId="165" fontId="13" fillId="22" borderId="42" xfId="1" applyNumberFormat="1" applyFont="1" applyFill="1" applyBorder="1" applyAlignment="1">
      <alignment horizontal="right" vertical="center"/>
    </xf>
    <xf numFmtId="165" fontId="13" fillId="22" borderId="48" xfId="1" applyNumberFormat="1" applyFont="1" applyFill="1" applyBorder="1" applyAlignment="1">
      <alignment horizontal="right" vertical="center"/>
    </xf>
    <xf numFmtId="165" fontId="13" fillId="22" borderId="10" xfId="1" applyNumberFormat="1" applyFont="1" applyFill="1" applyBorder="1" applyAlignment="1">
      <alignment horizontal="right" vertical="center"/>
    </xf>
    <xf numFmtId="165" fontId="10" fillId="22" borderId="42" xfId="1" applyNumberFormat="1" applyFont="1" applyFill="1" applyBorder="1" applyAlignment="1">
      <alignment horizontal="right" vertical="center"/>
    </xf>
    <xf numFmtId="165" fontId="10" fillId="22" borderId="48" xfId="1" applyNumberFormat="1" applyFont="1" applyFill="1" applyBorder="1" applyAlignment="1">
      <alignment horizontal="right" vertical="center"/>
    </xf>
    <xf numFmtId="165" fontId="10" fillId="22" borderId="10" xfId="1" applyNumberFormat="1" applyFont="1" applyFill="1" applyBorder="1" applyAlignment="1">
      <alignment horizontal="right" vertical="center"/>
    </xf>
    <xf numFmtId="165" fontId="10" fillId="22" borderId="49" xfId="1" applyNumberFormat="1" applyFont="1" applyFill="1" applyBorder="1" applyAlignment="1">
      <alignment horizontal="right" vertical="center"/>
    </xf>
    <xf numFmtId="165" fontId="10" fillId="22" borderId="50" xfId="1" applyNumberFormat="1" applyFont="1" applyFill="1" applyBorder="1" applyAlignment="1">
      <alignment horizontal="right" vertical="center"/>
    </xf>
    <xf numFmtId="0" fontId="8" fillId="0" borderId="0" xfId="0" applyFont="1" applyAlignment="1">
      <alignment horizontal="left" vertical="center"/>
    </xf>
    <xf numFmtId="0" fontId="60" fillId="0" borderId="0" xfId="0" applyFont="1" applyAlignment="1">
      <alignment vertical="center"/>
    </xf>
    <xf numFmtId="0" fontId="60" fillId="0" borderId="0" xfId="0" applyFont="1" applyAlignment="1">
      <alignment vertical="center" wrapText="1"/>
    </xf>
    <xf numFmtId="0" fontId="4" fillId="0" borderId="0" xfId="0" applyFont="1" applyAlignment="1">
      <alignment vertical="center"/>
    </xf>
    <xf numFmtId="0" fontId="62" fillId="0" borderId="0" xfId="0" applyFont="1" applyAlignment="1">
      <alignment vertical="center" wrapText="1"/>
    </xf>
    <xf numFmtId="0" fontId="4" fillId="0" borderId="0" xfId="0" applyFont="1" applyAlignment="1">
      <alignment horizontal="left" vertical="center"/>
    </xf>
    <xf numFmtId="0" fontId="62" fillId="0" borderId="0" xfId="0" applyFont="1" applyAlignment="1">
      <alignment horizontal="left" vertical="center" wrapText="1"/>
    </xf>
    <xf numFmtId="0" fontId="4" fillId="0" borderId="0" xfId="0" applyFont="1" applyAlignment="1"/>
    <xf numFmtId="43" fontId="0" fillId="0" borderId="0" xfId="1" applyFont="1"/>
    <xf numFmtId="0" fontId="0" fillId="0" borderId="0" xfId="0" applyAlignment="1"/>
    <xf numFmtId="0" fontId="0" fillId="0" borderId="0" xfId="0" applyFont="1" applyAlignment="1"/>
    <xf numFmtId="0" fontId="9" fillId="0" borderId="8" xfId="6" applyNumberFormat="1" applyFont="1" applyBorder="1" applyAlignment="1">
      <alignment horizontal="centerContinuous" vertical="center"/>
    </xf>
    <xf numFmtId="0" fontId="8" fillId="0" borderId="9" xfId="6" applyNumberFormat="1" applyFont="1" applyBorder="1" applyAlignment="1">
      <alignment horizontal="left" vertical="center"/>
    </xf>
    <xf numFmtId="0" fontId="8" fillId="0" borderId="9" xfId="6" applyNumberFormat="1" applyFont="1" applyBorder="1" applyAlignment="1">
      <alignment horizontal="right" vertical="center"/>
    </xf>
    <xf numFmtId="0" fontId="0" fillId="0" borderId="1" xfId="0" applyBorder="1"/>
    <xf numFmtId="0" fontId="8" fillId="0" borderId="12" xfId="6" applyNumberFormat="1" applyFont="1" applyBorder="1" applyAlignment="1">
      <alignment horizontal="center" vertical="center"/>
    </xf>
    <xf numFmtId="0" fontId="8" fillId="0" borderId="2" xfId="6" applyNumberFormat="1" applyFont="1" applyBorder="1" applyAlignment="1">
      <alignment vertical="center"/>
    </xf>
    <xf numFmtId="0" fontId="8" fillId="0" borderId="55" xfId="6" applyNumberFormat="1" applyFont="1" applyBorder="1" applyAlignment="1">
      <alignment horizontal="centerContinuous" vertical="center"/>
    </xf>
    <xf numFmtId="0" fontId="15" fillId="0" borderId="56" xfId="6" applyNumberFormat="1" applyFont="1" applyBorder="1" applyAlignment="1">
      <alignment horizontal="centerContinuous" vertical="center"/>
    </xf>
    <xf numFmtId="0" fontId="15" fillId="0" borderId="57" xfId="6" applyNumberFormat="1" applyFont="1" applyBorder="1" applyAlignment="1">
      <alignment horizontal="centerContinuous" vertical="center"/>
    </xf>
    <xf numFmtId="0" fontId="8" fillId="0" borderId="58" xfId="6" applyNumberFormat="1" applyFont="1" applyBorder="1" applyAlignment="1">
      <alignment vertical="center"/>
    </xf>
    <xf numFmtId="0" fontId="8" fillId="0" borderId="59" xfId="6" applyNumberFormat="1" applyFont="1" applyBorder="1" applyAlignment="1">
      <alignment vertical="center"/>
    </xf>
    <xf numFmtId="0" fontId="8" fillId="0" borderId="60" xfId="6" applyNumberFormat="1" applyFont="1" applyBorder="1" applyAlignment="1">
      <alignment vertical="center"/>
    </xf>
    <xf numFmtId="0" fontId="10" fillId="0" borderId="61" xfId="6" applyNumberFormat="1" applyFont="1" applyBorder="1" applyAlignment="1">
      <alignment horizontal="centerContinuous" vertical="center" wrapText="1"/>
    </xf>
    <xf numFmtId="0" fontId="10" fillId="0" borderId="62" xfId="6" applyNumberFormat="1" applyFont="1" applyBorder="1" applyAlignment="1">
      <alignment horizontal="centerContinuous" vertical="center"/>
    </xf>
    <xf numFmtId="0" fontId="10" fillId="0" borderId="63" xfId="6" applyNumberFormat="1" applyFont="1" applyBorder="1" applyAlignment="1">
      <alignment horizontal="centerContinuous" vertical="center"/>
    </xf>
    <xf numFmtId="0" fontId="10" fillId="0" borderId="64" xfId="6" applyFont="1" applyBorder="1" applyAlignment="1">
      <alignment horizontal="center" vertical="center" wrapText="1"/>
    </xf>
    <xf numFmtId="0" fontId="15" fillId="25" borderId="4" xfId="6" applyNumberFormat="1" applyFont="1" applyFill="1" applyBorder="1"/>
    <xf numFmtId="167" fontId="64" fillId="25" borderId="6" xfId="0" applyNumberFormat="1" applyFont="1" applyFill="1" applyBorder="1" applyAlignment="1">
      <alignment horizontal="right"/>
    </xf>
    <xf numFmtId="167" fontId="64" fillId="25" borderId="40" xfId="0" applyNumberFormat="1" applyFont="1" applyFill="1" applyBorder="1" applyAlignment="1">
      <alignment horizontal="right"/>
    </xf>
    <xf numFmtId="167" fontId="8" fillId="25" borderId="65" xfId="6" applyNumberFormat="1" applyFont="1" applyFill="1" applyBorder="1" applyAlignment="1">
      <alignment horizontal="right"/>
    </xf>
    <xf numFmtId="167" fontId="8" fillId="25" borderId="66" xfId="6" applyNumberFormat="1" applyFont="1" applyFill="1" applyBorder="1" applyAlignment="1">
      <alignment horizontal="right"/>
    </xf>
    <xf numFmtId="10" fontId="15" fillId="25" borderId="67" xfId="2" applyNumberFormat="1" applyFont="1" applyFill="1" applyBorder="1" applyAlignment="1">
      <alignment horizontal="right"/>
    </xf>
    <xf numFmtId="10" fontId="0" fillId="0" borderId="0" xfId="2" applyNumberFormat="1" applyFont="1"/>
    <xf numFmtId="0" fontId="15" fillId="26" borderId="4" xfId="6" applyNumberFormat="1" applyFont="1" applyFill="1" applyBorder="1"/>
    <xf numFmtId="167" fontId="64" fillId="26" borderId="6" xfId="0" applyNumberFormat="1" applyFont="1" applyFill="1" applyBorder="1" applyAlignment="1">
      <alignment horizontal="right"/>
    </xf>
    <xf numFmtId="167" fontId="64" fillId="26" borderId="68" xfId="0" applyNumberFormat="1" applyFont="1" applyFill="1" applyBorder="1" applyAlignment="1">
      <alignment horizontal="right"/>
    </xf>
    <xf numFmtId="167" fontId="8" fillId="26" borderId="65" xfId="6" applyNumberFormat="1" applyFont="1" applyFill="1" applyBorder="1" applyAlignment="1">
      <alignment horizontal="right"/>
    </xf>
    <xf numFmtId="167" fontId="8" fillId="26" borderId="66" xfId="6" applyNumberFormat="1" applyFont="1" applyFill="1" applyBorder="1" applyAlignment="1">
      <alignment horizontal="right"/>
    </xf>
    <xf numFmtId="10" fontId="15" fillId="26" borderId="69" xfId="2" applyNumberFormat="1" applyFont="1" applyFill="1" applyBorder="1" applyAlignment="1">
      <alignment horizontal="right"/>
    </xf>
    <xf numFmtId="0" fontId="65" fillId="27" borderId="70" xfId="6" applyNumberFormat="1" applyFont="1" applyFill="1" applyBorder="1" applyAlignment="1">
      <alignment horizontal="center" vertical="center"/>
    </xf>
    <xf numFmtId="167" fontId="65" fillId="27" borderId="71" xfId="6" applyNumberFormat="1" applyFont="1" applyFill="1" applyBorder="1" applyAlignment="1">
      <alignment horizontal="right" vertical="center"/>
    </xf>
    <xf numFmtId="167" fontId="65" fillId="27" borderId="72" xfId="6" applyNumberFormat="1" applyFont="1" applyFill="1" applyBorder="1" applyAlignment="1">
      <alignment horizontal="right" vertical="center"/>
    </xf>
    <xf numFmtId="167" fontId="65" fillId="27" borderId="73" xfId="6" applyNumberFormat="1" applyFont="1" applyFill="1" applyBorder="1" applyAlignment="1">
      <alignment horizontal="right" vertical="center"/>
    </xf>
    <xf numFmtId="167" fontId="65" fillId="27" borderId="74" xfId="6" applyNumberFormat="1" applyFont="1" applyFill="1" applyBorder="1" applyAlignment="1">
      <alignment horizontal="right" vertical="center"/>
    </xf>
    <xf numFmtId="10" fontId="15" fillId="28" borderId="75" xfId="2" applyNumberFormat="1" applyFont="1" applyFill="1" applyBorder="1" applyAlignment="1">
      <alignment horizontal="right"/>
    </xf>
    <xf numFmtId="0" fontId="8" fillId="0" borderId="70" xfId="6" applyNumberFormat="1" applyFont="1" applyFill="1" applyBorder="1" applyAlignment="1">
      <alignment horizontal="center" vertical="center"/>
    </xf>
    <xf numFmtId="167" fontId="15" fillId="0" borderId="6" xfId="6" applyNumberFormat="1" applyFont="1" applyBorder="1" applyAlignment="1">
      <alignment horizontal="right" vertical="center"/>
    </xf>
    <xf numFmtId="167" fontId="15" fillId="0" borderId="76" xfId="6" applyNumberFormat="1" applyFont="1" applyBorder="1" applyAlignment="1">
      <alignment horizontal="right" vertical="center"/>
    </xf>
    <xf numFmtId="167" fontId="15" fillId="0" borderId="65" xfId="6" applyNumberFormat="1" applyFont="1" applyBorder="1" applyAlignment="1">
      <alignment horizontal="right"/>
    </xf>
    <xf numFmtId="167" fontId="15" fillId="0" borderId="66" xfId="6" applyNumberFormat="1" applyFont="1" applyBorder="1" applyAlignment="1">
      <alignment horizontal="right"/>
    </xf>
    <xf numFmtId="167" fontId="64" fillId="0" borderId="67" xfId="7" applyNumberFormat="1" applyFont="1" applyBorder="1" applyAlignment="1">
      <alignment vertical="center"/>
    </xf>
    <xf numFmtId="0" fontId="41" fillId="14" borderId="5" xfId="6" applyNumberFormat="1" applyFont="1" applyFill="1" applyBorder="1" applyAlignment="1">
      <alignment horizontal="center" vertical="center"/>
    </xf>
    <xf numFmtId="2" fontId="41" fillId="14" borderId="77" xfId="6" applyNumberFormat="1" applyFont="1" applyFill="1" applyBorder="1" applyAlignment="1">
      <alignment horizontal="center" vertical="center"/>
    </xf>
    <xf numFmtId="2" fontId="41" fillId="14" borderId="62" xfId="6" applyNumberFormat="1" applyFont="1" applyFill="1" applyBorder="1" applyAlignment="1">
      <alignment horizontal="center" vertical="center"/>
    </xf>
    <xf numFmtId="2" fontId="41" fillId="14" borderId="78" xfId="6" applyNumberFormat="1" applyFont="1" applyFill="1" applyBorder="1" applyAlignment="1">
      <alignment horizontal="center" vertical="center"/>
    </xf>
    <xf numFmtId="2" fontId="66" fillId="14" borderId="38" xfId="6" applyNumberFormat="1" applyFont="1" applyFill="1" applyBorder="1" applyAlignment="1">
      <alignment horizontal="center" vertical="center"/>
    </xf>
    <xf numFmtId="0" fontId="41" fillId="14" borderId="0" xfId="6" applyNumberFormat="1" applyFont="1" applyFill="1" applyBorder="1" applyAlignment="1">
      <alignment vertical="center"/>
    </xf>
    <xf numFmtId="2" fontId="41" fillId="14" borderId="0" xfId="6" applyNumberFormat="1" applyFont="1" applyFill="1" applyBorder="1" applyAlignment="1">
      <alignment horizontal="center" vertical="center"/>
    </xf>
    <xf numFmtId="2" fontId="66" fillId="14" borderId="0" xfId="6" applyNumberFormat="1" applyFont="1" applyFill="1" applyBorder="1" applyAlignment="1">
      <alignment horizontal="center" vertical="center"/>
    </xf>
    <xf numFmtId="2" fontId="67" fillId="14" borderId="0" xfId="6" applyNumberFormat="1" applyFont="1" applyFill="1" applyBorder="1" applyAlignment="1">
      <alignment horizontal="right" vertical="center"/>
    </xf>
    <xf numFmtId="2" fontId="68" fillId="26" borderId="8" xfId="6" applyNumberFormat="1" applyFont="1" applyFill="1" applyBorder="1" applyAlignment="1">
      <alignment horizontal="center" vertical="center"/>
    </xf>
    <xf numFmtId="0" fontId="65" fillId="26" borderId="10" xfId="6" applyNumberFormat="1" applyFont="1" applyFill="1" applyBorder="1" applyAlignment="1">
      <alignment horizontal="right" vertical="center"/>
    </xf>
    <xf numFmtId="167" fontId="65" fillId="26" borderId="43" xfId="6" applyNumberFormat="1" applyFont="1" applyFill="1" applyBorder="1" applyAlignment="1">
      <alignment horizontal="right" vertical="center"/>
    </xf>
    <xf numFmtId="167" fontId="65" fillId="26" borderId="37" xfId="6" applyNumberFormat="1" applyFont="1" applyFill="1" applyBorder="1" applyAlignment="1">
      <alignment horizontal="right" vertical="center"/>
    </xf>
    <xf numFmtId="9" fontId="0" fillId="0" borderId="0" xfId="2" applyFont="1"/>
    <xf numFmtId="0" fontId="69" fillId="0" borderId="0" xfId="0" applyFont="1"/>
    <xf numFmtId="0" fontId="70" fillId="23" borderId="79" xfId="6" applyNumberFormat="1" applyFont="1" applyFill="1" applyBorder="1" applyAlignment="1">
      <alignment horizontal="left" vertical="center"/>
    </xf>
    <xf numFmtId="0" fontId="0" fillId="23" borderId="80" xfId="0" applyFill="1" applyBorder="1" applyAlignment="1">
      <alignment horizontal="left"/>
    </xf>
    <xf numFmtId="0" fontId="0" fillId="23" borderId="81" xfId="0" applyFill="1" applyBorder="1" applyAlignment="1">
      <alignment horizontal="left"/>
    </xf>
    <xf numFmtId="0" fontId="0" fillId="23" borderId="82" xfId="0" applyFill="1" applyBorder="1" applyAlignment="1">
      <alignment horizontal="left"/>
    </xf>
    <xf numFmtId="0" fontId="15" fillId="0" borderId="0" xfId="6" applyNumberFormat="1" applyFont="1" applyFill="1" applyBorder="1" applyAlignment="1">
      <alignment horizontal="center" vertical="center" wrapText="1"/>
    </xf>
    <xf numFmtId="0" fontId="70" fillId="23" borderId="82" xfId="6" applyNumberFormat="1" applyFont="1" applyFill="1" applyBorder="1" applyAlignment="1">
      <alignment horizontal="left" vertical="center"/>
    </xf>
    <xf numFmtId="0" fontId="0" fillId="23" borderId="0" xfId="0" applyFill="1" applyBorder="1" applyAlignment="1">
      <alignment horizontal="left"/>
    </xf>
    <xf numFmtId="0" fontId="0" fillId="23" borderId="83" xfId="0" applyFill="1" applyBorder="1" applyAlignment="1">
      <alignment horizontal="left"/>
    </xf>
    <xf numFmtId="0" fontId="0" fillId="23" borderId="84" xfId="6" applyNumberFormat="1" applyFont="1" applyFill="1" applyBorder="1" applyAlignment="1">
      <alignment horizontal="left" vertical="center"/>
    </xf>
    <xf numFmtId="0" fontId="0" fillId="23" borderId="85" xfId="0" applyFill="1" applyBorder="1" applyAlignment="1">
      <alignment horizontal="left"/>
    </xf>
    <xf numFmtId="0" fontId="0" fillId="23" borderId="86" xfId="0" applyFill="1" applyBorder="1" applyAlignment="1">
      <alignment horizontal="left"/>
    </xf>
    <xf numFmtId="0" fontId="0" fillId="23" borderId="80" xfId="6" applyNumberFormat="1" applyFont="1" applyFill="1" applyBorder="1" applyAlignment="1">
      <alignment horizontal="left" vertical="center"/>
    </xf>
    <xf numFmtId="0" fontId="0" fillId="26" borderId="87" xfId="0" applyFill="1" applyBorder="1"/>
    <xf numFmtId="0" fontId="0" fillId="26" borderId="80" xfId="0" applyFill="1" applyBorder="1"/>
    <xf numFmtId="0" fontId="0" fillId="26" borderId="88" xfId="0" applyFill="1" applyBorder="1"/>
    <xf numFmtId="0" fontId="74" fillId="0" borderId="0" xfId="0" applyFont="1" applyAlignment="1">
      <alignment horizontal="left" readingOrder="1"/>
    </xf>
    <xf numFmtId="0" fontId="15" fillId="0" borderId="0" xfId="0" applyFont="1"/>
    <xf numFmtId="0" fontId="75" fillId="0" borderId="0" xfId="0" applyFont="1"/>
    <xf numFmtId="0" fontId="15" fillId="0" borderId="3" xfId="0" applyFont="1" applyBorder="1"/>
    <xf numFmtId="0" fontId="15" fillId="0" borderId="7" xfId="0" applyFont="1" applyBorder="1" applyAlignment="1">
      <alignment horizontal="center" vertical="center"/>
    </xf>
    <xf numFmtId="0" fontId="15" fillId="25" borderId="8" xfId="0" applyFont="1" applyFill="1" applyBorder="1" applyAlignment="1">
      <alignment horizontal="center" vertical="center" wrapText="1"/>
    </xf>
    <xf numFmtId="0" fontId="15" fillId="25" borderId="8" xfId="0" applyFont="1" applyFill="1" applyBorder="1" applyAlignment="1">
      <alignment horizontal="center" vertical="center"/>
    </xf>
    <xf numFmtId="0" fontId="41" fillId="25" borderId="20" xfId="0" applyFont="1" applyFill="1" applyBorder="1" applyAlignment="1">
      <alignment horizontal="center" vertical="center" wrapText="1"/>
    </xf>
    <xf numFmtId="0" fontId="15" fillId="26" borderId="8" xfId="0" applyFont="1" applyFill="1" applyBorder="1" applyAlignment="1">
      <alignment horizontal="center" vertical="center" wrapText="1"/>
    </xf>
    <xf numFmtId="0" fontId="15" fillId="26" borderId="20" xfId="0" applyFont="1" applyFill="1" applyBorder="1" applyAlignment="1">
      <alignment horizontal="center" vertical="center"/>
    </xf>
    <xf numFmtId="0" fontId="41" fillId="26" borderId="20" xfId="0" applyFont="1" applyFill="1" applyBorder="1" applyAlignment="1">
      <alignment horizontal="center" vertical="center" wrapText="1"/>
    </xf>
    <xf numFmtId="0" fontId="15" fillId="27" borderId="8" xfId="0" applyFont="1" applyFill="1" applyBorder="1" applyAlignment="1">
      <alignment horizontal="center" vertical="center" wrapText="1"/>
    </xf>
    <xf numFmtId="0" fontId="15" fillId="27" borderId="20" xfId="0" applyFont="1" applyFill="1" applyBorder="1" applyAlignment="1">
      <alignment horizontal="center" vertical="center"/>
    </xf>
    <xf numFmtId="0" fontId="41" fillId="27" borderId="20" xfId="0" applyFont="1" applyFill="1" applyBorder="1" applyAlignment="1">
      <alignment horizontal="center" vertical="center" wrapText="1"/>
    </xf>
    <xf numFmtId="0" fontId="15" fillId="0" borderId="0" xfId="0" applyFont="1" applyAlignment="1">
      <alignment vertical="center"/>
    </xf>
    <xf numFmtId="0" fontId="15" fillId="0" borderId="4" xfId="0" applyFont="1" applyBorder="1" applyAlignment="1">
      <alignment horizontal="center"/>
    </xf>
    <xf numFmtId="170" fontId="15" fillId="25" borderId="6" xfId="1" applyNumberFormat="1" applyFont="1" applyFill="1" applyBorder="1"/>
    <xf numFmtId="167" fontId="15" fillId="25" borderId="6" xfId="1" applyNumberFormat="1" applyFont="1" applyFill="1" applyBorder="1"/>
    <xf numFmtId="2" fontId="41" fillId="25" borderId="4" xfId="0" applyNumberFormat="1" applyFont="1" applyFill="1" applyBorder="1"/>
    <xf numFmtId="170" fontId="15" fillId="26" borderId="6" xfId="1" applyNumberFormat="1" applyFont="1" applyFill="1" applyBorder="1"/>
    <xf numFmtId="167" fontId="15" fillId="26" borderId="6" xfId="1" applyNumberFormat="1" applyFont="1" applyFill="1" applyBorder="1"/>
    <xf numFmtId="0" fontId="41" fillId="26" borderId="4" xfId="0" applyFont="1" applyFill="1" applyBorder="1"/>
    <xf numFmtId="170" fontId="15" fillId="27" borderId="6" xfId="1" applyNumberFormat="1" applyFont="1" applyFill="1" applyBorder="1"/>
    <xf numFmtId="167" fontId="15" fillId="27" borderId="3" xfId="1" applyNumberFormat="1" applyFont="1" applyFill="1" applyBorder="1"/>
    <xf numFmtId="0" fontId="41" fillId="27" borderId="4" xfId="0" applyFont="1" applyFill="1" applyBorder="1"/>
    <xf numFmtId="10" fontId="15" fillId="0" borderId="0" xfId="2" applyNumberFormat="1" applyFont="1"/>
    <xf numFmtId="2" fontId="41" fillId="26" borderId="4" xfId="0" applyNumberFormat="1" applyFont="1" applyFill="1" applyBorder="1"/>
    <xf numFmtId="167" fontId="15" fillId="27" borderId="4" xfId="1" applyNumberFormat="1" applyFont="1" applyFill="1" applyBorder="1"/>
    <xf numFmtId="2" fontId="41" fillId="27" borderId="4" xfId="0" applyNumberFormat="1" applyFont="1" applyFill="1" applyBorder="1"/>
    <xf numFmtId="0" fontId="15" fillId="0" borderId="7" xfId="0" applyFont="1" applyBorder="1" applyAlignment="1">
      <alignment horizontal="center"/>
    </xf>
    <xf numFmtId="170" fontId="15" fillId="25" borderId="18" xfId="1" applyNumberFormat="1" applyFont="1" applyFill="1" applyBorder="1"/>
    <xf numFmtId="2" fontId="41" fillId="25" borderId="7" xfId="0" applyNumberFormat="1" applyFont="1" applyFill="1" applyBorder="1"/>
    <xf numFmtId="170" fontId="15" fillId="26" borderId="18" xfId="1" applyNumberFormat="1" applyFont="1" applyFill="1" applyBorder="1"/>
    <xf numFmtId="2" fontId="41" fillId="26" borderId="7" xfId="0" applyNumberFormat="1" applyFont="1" applyFill="1" applyBorder="1"/>
    <xf numFmtId="170" fontId="15" fillId="27" borderId="18" xfId="1" applyNumberFormat="1" applyFont="1" applyFill="1" applyBorder="1"/>
    <xf numFmtId="167" fontId="15" fillId="27" borderId="7" xfId="1" applyNumberFormat="1" applyFont="1" applyFill="1" applyBorder="1"/>
    <xf numFmtId="2" fontId="41" fillId="27" borderId="7" xfId="0" applyNumberFormat="1" applyFont="1" applyFill="1" applyBorder="1"/>
    <xf numFmtId="166" fontId="15" fillId="0" borderId="0" xfId="2" applyNumberFormat="1" applyFont="1"/>
    <xf numFmtId="166" fontId="0" fillId="0" borderId="0" xfId="2" applyNumberFormat="1" applyFont="1"/>
    <xf numFmtId="10" fontId="0" fillId="0" borderId="0" xfId="2" applyNumberFormat="1" applyFont="1" applyBorder="1"/>
    <xf numFmtId="0" fontId="0" fillId="0" borderId="0" xfId="0" applyFill="1"/>
    <xf numFmtId="10" fontId="76" fillId="0" borderId="0" xfId="2" applyNumberFormat="1" applyFont="1" applyFill="1" applyBorder="1"/>
    <xf numFmtId="0" fontId="77" fillId="0" borderId="0" xfId="0" applyFont="1" applyFill="1" applyAlignment="1">
      <alignment horizontal="left" readingOrder="1"/>
    </xf>
    <xf numFmtId="0" fontId="78" fillId="0" borderId="0" xfId="0" applyFont="1"/>
    <xf numFmtId="10" fontId="78" fillId="0" borderId="0" xfId="2" applyNumberFormat="1" applyFont="1" applyBorder="1"/>
    <xf numFmtId="0" fontId="78" fillId="0" borderId="0" xfId="0" applyFont="1" applyFill="1"/>
    <xf numFmtId="10" fontId="78" fillId="0" borderId="0" xfId="2" applyNumberFormat="1" applyFont="1" applyFill="1" applyBorder="1"/>
    <xf numFmtId="0" fontId="79" fillId="0" borderId="0" xfId="0" applyFont="1" applyFill="1"/>
    <xf numFmtId="172" fontId="0" fillId="0" borderId="0" xfId="2" applyNumberFormat="1" applyFont="1"/>
    <xf numFmtId="0" fontId="0" fillId="0" borderId="0" xfId="0" applyAlignment="1">
      <alignment horizontal="center"/>
    </xf>
    <xf numFmtId="0" fontId="80" fillId="0" borderId="0" xfId="4" applyFont="1" applyBorder="1" applyAlignment="1">
      <alignment horizontal="right" vertical="center"/>
    </xf>
    <xf numFmtId="0" fontId="65" fillId="0" borderId="0" xfId="4" quotePrefix="1" applyFont="1" applyBorder="1" applyAlignment="1">
      <alignment horizontal="left" vertical="center"/>
    </xf>
    <xf numFmtId="0" fontId="81" fillId="0" borderId="0" xfId="8" applyNumberFormat="1" applyFont="1" applyAlignment="1">
      <alignment horizontal="left"/>
    </xf>
    <xf numFmtId="0" fontId="8" fillId="0" borderId="0" xfId="0" applyFont="1" applyAlignment="1">
      <alignment horizontal="left"/>
    </xf>
    <xf numFmtId="0" fontId="83" fillId="23" borderId="0" xfId="0" applyFont="1" applyFill="1" applyBorder="1" applyAlignment="1">
      <alignment horizontal="center" vertical="center"/>
    </xf>
    <xf numFmtId="0" fontId="9" fillId="23" borderId="0" xfId="5" applyFont="1" applyFill="1" applyBorder="1" applyAlignment="1">
      <alignment horizontal="center" vertical="center" wrapText="1"/>
    </xf>
    <xf numFmtId="0" fontId="83" fillId="23" borderId="0" xfId="0" applyFont="1" applyFill="1" applyBorder="1" applyAlignment="1">
      <alignment vertical="center"/>
    </xf>
    <xf numFmtId="0" fontId="49" fillId="0" borderId="0" xfId="0" applyFont="1"/>
    <xf numFmtId="0" fontId="34" fillId="0" borderId="97" xfId="0" applyFont="1" applyBorder="1" applyAlignment="1">
      <alignment horizontal="center"/>
    </xf>
    <xf numFmtId="0" fontId="82" fillId="0" borderId="98" xfId="0" applyFont="1" applyBorder="1"/>
    <xf numFmtId="167" fontId="10" fillId="20" borderId="97" xfId="5" applyNumberFormat="1" applyFont="1" applyFill="1" applyBorder="1" applyAlignment="1"/>
    <xf numFmtId="2" fontId="0" fillId="0" borderId="98" xfId="0" applyNumberFormat="1" applyFont="1" applyBorder="1" applyAlignment="1">
      <alignment horizontal="center" vertical="center"/>
    </xf>
    <xf numFmtId="167" fontId="39" fillId="23" borderId="99" xfId="1" applyNumberFormat="1" applyFont="1" applyFill="1" applyBorder="1"/>
    <xf numFmtId="2" fontId="0" fillId="0" borderId="100" xfId="0" applyNumberFormat="1" applyFont="1" applyBorder="1" applyAlignment="1">
      <alignment horizontal="center" vertical="center"/>
    </xf>
    <xf numFmtId="167" fontId="39" fillId="23" borderId="0" xfId="1" applyNumberFormat="1" applyFont="1" applyFill="1" applyBorder="1"/>
    <xf numFmtId="167" fontId="10" fillId="20" borderId="97" xfId="5" applyNumberFormat="1" applyFont="1" applyFill="1" applyBorder="1" applyAlignment="1">
      <alignment horizontal="center"/>
    </xf>
    <xf numFmtId="167" fontId="39" fillId="20" borderId="99" xfId="1" applyNumberFormat="1" applyFont="1" applyFill="1" applyBorder="1"/>
    <xf numFmtId="167" fontId="10" fillId="20" borderId="0" xfId="5" applyNumberFormat="1" applyFont="1" applyFill="1" applyBorder="1" applyAlignment="1">
      <alignment horizontal="right"/>
    </xf>
    <xf numFmtId="167" fontId="10" fillId="20" borderId="0" xfId="5" applyNumberFormat="1" applyFont="1" applyFill="1" applyBorder="1" applyAlignment="1"/>
    <xf numFmtId="0" fontId="34" fillId="0" borderId="0" xfId="0" applyFont="1" applyBorder="1"/>
    <xf numFmtId="0" fontId="84" fillId="0" borderId="0" xfId="0" applyFont="1"/>
    <xf numFmtId="0" fontId="82" fillId="0" borderId="98" xfId="0" applyFont="1" applyFill="1" applyBorder="1"/>
    <xf numFmtId="167" fontId="39" fillId="20" borderId="0" xfId="1" applyNumberFormat="1" applyFont="1" applyFill="1" applyBorder="1"/>
    <xf numFmtId="167" fontId="10" fillId="20" borderId="93" xfId="5" applyNumberFormat="1" applyFont="1" applyFill="1" applyBorder="1" applyAlignment="1">
      <alignment horizontal="center"/>
    </xf>
    <xf numFmtId="0" fontId="82" fillId="0" borderId="101" xfId="0" applyFont="1" applyBorder="1"/>
    <xf numFmtId="167" fontId="10" fillId="20" borderId="93" xfId="5" applyNumberFormat="1" applyFont="1" applyFill="1" applyBorder="1" applyAlignment="1"/>
    <xf numFmtId="2" fontId="0" fillId="0" borderId="94" xfId="0" applyNumberFormat="1" applyFont="1" applyBorder="1" applyAlignment="1">
      <alignment horizontal="center" vertical="center"/>
    </xf>
    <xf numFmtId="167" fontId="39" fillId="23" borderId="96" xfId="1" applyNumberFormat="1" applyFont="1" applyFill="1" applyBorder="1"/>
    <xf numFmtId="0" fontId="42" fillId="0" borderId="98" xfId="0" applyFont="1" applyFill="1" applyBorder="1"/>
    <xf numFmtId="2" fontId="0" fillId="0" borderId="94" xfId="0" applyNumberFormat="1" applyFont="1" applyBorder="1" applyAlignment="1">
      <alignment horizontal="center"/>
    </xf>
    <xf numFmtId="0" fontId="0" fillId="0" borderId="102" xfId="0" applyBorder="1"/>
    <xf numFmtId="167" fontId="85" fillId="15" borderId="103" xfId="5" applyNumberFormat="1" applyFont="1" applyFill="1" applyBorder="1" applyAlignment="1">
      <alignment horizontal="center"/>
    </xf>
    <xf numFmtId="167" fontId="86" fillId="15" borderId="102" xfId="5" applyNumberFormat="1" applyFont="1" applyFill="1" applyBorder="1" applyAlignment="1"/>
    <xf numFmtId="167" fontId="86" fillId="15" borderId="103" xfId="5" applyNumberFormat="1" applyFont="1" applyFill="1" applyBorder="1" applyAlignment="1"/>
    <xf numFmtId="0" fontId="0" fillId="0" borderId="104" xfId="0" applyBorder="1"/>
    <xf numFmtId="0" fontId="15" fillId="14" borderId="105" xfId="5" applyFont="1" applyFill="1" applyBorder="1" applyAlignment="1">
      <alignment horizontal="center"/>
    </xf>
    <xf numFmtId="167" fontId="10" fillId="14" borderId="104" xfId="5" applyNumberFormat="1" applyFont="1" applyFill="1" applyBorder="1" applyAlignment="1"/>
    <xf numFmtId="167" fontId="10" fillId="14" borderId="105" xfId="5" applyNumberFormat="1" applyFont="1" applyFill="1" applyBorder="1" applyAlignment="1"/>
    <xf numFmtId="0" fontId="0" fillId="0" borderId="106" xfId="0" applyBorder="1"/>
    <xf numFmtId="0" fontId="87" fillId="15" borderId="107" xfId="5" applyFont="1" applyFill="1" applyBorder="1" applyAlignment="1">
      <alignment horizontal="center"/>
    </xf>
    <xf numFmtId="2" fontId="87" fillId="15" borderId="106" xfId="5" applyNumberFormat="1" applyFont="1" applyFill="1" applyBorder="1" applyAlignment="1">
      <alignment horizontal="center"/>
    </xf>
    <xf numFmtId="2" fontId="87" fillId="15" borderId="107" xfId="5" applyNumberFormat="1" applyFont="1" applyFill="1" applyBorder="1" applyAlignment="1">
      <alignment horizontal="center"/>
    </xf>
    <xf numFmtId="0" fontId="88" fillId="0" borderId="0" xfId="0" applyFont="1"/>
    <xf numFmtId="167" fontId="89" fillId="20" borderId="108" xfId="1" applyNumberFormat="1" applyFont="1" applyFill="1" applyBorder="1" applyAlignment="1">
      <alignment horizontal="left" vertical="center"/>
    </xf>
    <xf numFmtId="167" fontId="10" fillId="20" borderId="109" xfId="1" applyNumberFormat="1" applyFont="1" applyFill="1" applyBorder="1"/>
    <xf numFmtId="0" fontId="42" fillId="0" borderId="109" xfId="0" applyFont="1" applyBorder="1"/>
    <xf numFmtId="167" fontId="65" fillId="20" borderId="109" xfId="1" applyNumberFormat="1" applyFont="1" applyFill="1" applyBorder="1" applyAlignment="1">
      <alignment horizontal="right"/>
    </xf>
    <xf numFmtId="167" fontId="65" fillId="20" borderId="110" xfId="1" applyNumberFormat="1" applyFont="1" applyFill="1" applyBorder="1" applyAlignment="1">
      <alignment vertical="center"/>
    </xf>
    <xf numFmtId="167" fontId="65" fillId="20" borderId="109" xfId="1" applyNumberFormat="1" applyFont="1" applyFill="1" applyBorder="1" applyAlignment="1">
      <alignment vertical="center"/>
    </xf>
    <xf numFmtId="167" fontId="65" fillId="20" borderId="111" xfId="1" applyNumberFormat="1" applyFont="1" applyFill="1" applyBorder="1" applyAlignment="1">
      <alignment vertical="center"/>
    </xf>
    <xf numFmtId="0" fontId="82" fillId="0" borderId="0" xfId="0" applyFont="1" applyBorder="1" applyAlignment="1">
      <alignment horizontal="center" vertical="center" textRotation="90" wrapText="1"/>
    </xf>
    <xf numFmtId="0" fontId="34" fillId="0" borderId="89" xfId="0" applyFont="1" applyBorder="1" applyAlignment="1">
      <alignment horizontal="center"/>
    </xf>
    <xf numFmtId="167" fontId="10" fillId="20" borderId="114" xfId="5" applyNumberFormat="1" applyFont="1" applyFill="1" applyBorder="1" applyAlignment="1"/>
    <xf numFmtId="2" fontId="0" fillId="0" borderId="90" xfId="0" applyNumberFormat="1" applyFont="1" applyBorder="1" applyAlignment="1">
      <alignment horizontal="center" vertical="center"/>
    </xf>
    <xf numFmtId="2" fontId="0" fillId="0" borderId="0" xfId="0" applyNumberFormat="1" applyFont="1" applyBorder="1" applyAlignment="1">
      <alignment horizontal="center" vertical="center"/>
    </xf>
    <xf numFmtId="0" fontId="34" fillId="0" borderId="93" xfId="0" applyFont="1" applyBorder="1" applyAlignment="1">
      <alignment horizontal="center"/>
    </xf>
    <xf numFmtId="167" fontId="10" fillId="20" borderId="100" xfId="5" applyNumberFormat="1" applyFont="1" applyFill="1" applyBorder="1" applyAlignment="1"/>
    <xf numFmtId="2" fontId="0" fillId="0" borderId="0" xfId="0" applyNumberFormat="1" applyFont="1" applyBorder="1" applyAlignment="1">
      <alignment horizontal="center"/>
    </xf>
    <xf numFmtId="0" fontId="82" fillId="0" borderId="0" xfId="0" applyFont="1" applyBorder="1"/>
    <xf numFmtId="167" fontId="89" fillId="20" borderId="108" xfId="1" applyNumberFormat="1" applyFont="1" applyFill="1" applyBorder="1" applyAlignment="1">
      <alignment horizontal="right" vertical="center"/>
    </xf>
    <xf numFmtId="167" fontId="65" fillId="20" borderId="115" xfId="1" applyNumberFormat="1" applyFont="1" applyFill="1" applyBorder="1" applyAlignment="1">
      <alignment vertical="center"/>
    </xf>
    <xf numFmtId="167" fontId="65" fillId="20" borderId="116" xfId="1" applyNumberFormat="1" applyFont="1" applyFill="1" applyBorder="1" applyAlignment="1">
      <alignment vertical="center"/>
    </xf>
    <xf numFmtId="0" fontId="41" fillId="0" borderId="0" xfId="0" applyFont="1" applyAlignment="1"/>
    <xf numFmtId="0" fontId="82" fillId="8" borderId="20" xfId="0" applyFont="1" applyFill="1" applyBorder="1" applyAlignment="1">
      <alignment horizontal="center" wrapText="1"/>
    </xf>
    <xf numFmtId="0" fontId="82" fillId="8" borderId="20" xfId="0" applyFont="1" applyFill="1" applyBorder="1" applyAlignment="1">
      <alignment horizontal="center" vertical="center" wrapText="1"/>
    </xf>
    <xf numFmtId="0" fontId="9" fillId="8" borderId="20" xfId="5" applyFont="1" applyFill="1" applyBorder="1" applyAlignment="1">
      <alignment horizontal="center" vertical="center" wrapText="1"/>
    </xf>
    <xf numFmtId="3" fontId="48" fillId="0" borderId="0" xfId="0" applyNumberFormat="1" applyFont="1" applyAlignment="1"/>
    <xf numFmtId="3" fontId="48" fillId="0" borderId="0" xfId="0" applyNumberFormat="1" applyFont="1"/>
    <xf numFmtId="0" fontId="82" fillId="0" borderId="20" xfId="0" applyFont="1" applyBorder="1" applyAlignment="1">
      <alignment horizontal="center"/>
    </xf>
    <xf numFmtId="3" fontId="82" fillId="0" borderId="20" xfId="0" applyNumberFormat="1" applyFont="1" applyBorder="1"/>
    <xf numFmtId="9" fontId="82" fillId="0" borderId="20" xfId="0" applyNumberFormat="1" applyFont="1" applyBorder="1"/>
    <xf numFmtId="166" fontId="48" fillId="0" borderId="0" xfId="0" applyNumberFormat="1" applyFont="1"/>
    <xf numFmtId="3" fontId="15" fillId="0" borderId="20" xfId="0" applyNumberFormat="1" applyFont="1" applyBorder="1"/>
    <xf numFmtId="0" fontId="82" fillId="0" borderId="20" xfId="0" applyFont="1" applyFill="1" applyBorder="1" applyAlignment="1">
      <alignment horizontal="center"/>
    </xf>
    <xf numFmtId="0" fontId="92" fillId="8" borderId="20" xfId="0" applyFont="1" applyFill="1" applyBorder="1" applyAlignment="1">
      <alignment horizontal="center"/>
    </xf>
    <xf numFmtId="3" fontId="92" fillId="8" borderId="20" xfId="0" applyNumberFormat="1" applyFont="1" applyFill="1" applyBorder="1" applyAlignment="1">
      <alignment horizontal="center"/>
    </xf>
    <xf numFmtId="3" fontId="92" fillId="8" borderId="20" xfId="0" applyNumberFormat="1" applyFont="1" applyFill="1" applyBorder="1"/>
    <xf numFmtId="9" fontId="92" fillId="8" borderId="20" xfId="0" applyNumberFormat="1" applyFont="1" applyFill="1" applyBorder="1"/>
    <xf numFmtId="3" fontId="82" fillId="0" borderId="20" xfId="0" applyNumberFormat="1" applyFont="1" applyFill="1" applyBorder="1" applyAlignment="1">
      <alignment horizontal="center"/>
    </xf>
    <xf numFmtId="3" fontId="92" fillId="0" borderId="20" xfId="0" applyNumberFormat="1" applyFont="1" applyBorder="1"/>
    <xf numFmtId="166" fontId="82" fillId="0" borderId="20" xfId="0" applyNumberFormat="1" applyFont="1" applyBorder="1"/>
    <xf numFmtId="9" fontId="92" fillId="0" borderId="20" xfId="0" applyNumberFormat="1" applyFont="1" applyBorder="1"/>
    <xf numFmtId="0" fontId="93" fillId="0" borderId="12" xfId="0" applyFont="1" applyFill="1" applyBorder="1" applyAlignment="1">
      <alignment horizontal="left"/>
    </xf>
    <xf numFmtId="0" fontId="0" fillId="0" borderId="12" xfId="0" applyBorder="1" applyAlignment="1"/>
    <xf numFmtId="3" fontId="0" fillId="0" borderId="0" xfId="0" applyNumberFormat="1" applyAlignment="1"/>
    <xf numFmtId="0" fontId="93" fillId="0" borderId="0" xfId="0" applyFont="1" applyFill="1" applyBorder="1" applyAlignment="1">
      <alignment horizontal="left"/>
    </xf>
    <xf numFmtId="0" fontId="0" fillId="0" borderId="0" xfId="0" applyBorder="1" applyAlignment="1"/>
    <xf numFmtId="0" fontId="48" fillId="0" borderId="0" xfId="0" applyFont="1" applyAlignment="1">
      <alignment horizontal="center"/>
    </xf>
    <xf numFmtId="0" fontId="23" fillId="0" borderId="0" xfId="0" applyFont="1" applyAlignment="1">
      <alignment horizontal="left" vertical="top"/>
    </xf>
    <xf numFmtId="0" fontId="48" fillId="0" borderId="0" xfId="0" applyFont="1" applyAlignment="1">
      <alignment horizontal="left"/>
    </xf>
    <xf numFmtId="9" fontId="48" fillId="0" borderId="0" xfId="0" applyNumberFormat="1" applyFont="1" applyAlignment="1">
      <alignment horizontal="center"/>
    </xf>
    <xf numFmtId="0" fontId="0" fillId="0" borderId="0" xfId="0" applyAlignment="1">
      <alignment horizontal="left"/>
    </xf>
    <xf numFmtId="0" fontId="15" fillId="0" borderId="0" xfId="4" applyFont="1" applyBorder="1" applyAlignment="1">
      <alignment vertical="center"/>
    </xf>
    <xf numFmtId="0" fontId="15" fillId="0" borderId="0" xfId="4" applyFont="1" applyAlignment="1">
      <alignment vertical="center"/>
    </xf>
    <xf numFmtId="0" fontId="95" fillId="0" borderId="0" xfId="0" applyFont="1"/>
    <xf numFmtId="0" fontId="8" fillId="0" borderId="0" xfId="4" applyFont="1" applyBorder="1" applyAlignment="1">
      <alignment horizontal="centerContinuous" vertical="center"/>
    </xf>
    <xf numFmtId="0" fontId="15" fillId="0" borderId="0" xfId="4"/>
    <xf numFmtId="173" fontId="0" fillId="0" borderId="0" xfId="0" applyNumberFormat="1"/>
    <xf numFmtId="2" fontId="0" fillId="0" borderId="0" xfId="0" applyNumberFormat="1"/>
    <xf numFmtId="166" fontId="48" fillId="0" borderId="0" xfId="0" applyNumberFormat="1" applyFont="1" applyAlignment="1">
      <alignment horizontal="left"/>
    </xf>
    <xf numFmtId="0" fontId="96" fillId="29" borderId="0" xfId="0" applyFont="1" applyFill="1" applyAlignment="1"/>
    <xf numFmtId="0" fontId="0" fillId="29" borderId="0" xfId="0" applyFill="1"/>
    <xf numFmtId="0" fontId="50" fillId="29" borderId="0" xfId="0" applyFont="1" applyFill="1" applyAlignment="1"/>
    <xf numFmtId="0" fontId="0" fillId="0" borderId="0" xfId="0" applyAlignment="1">
      <alignment wrapText="1"/>
    </xf>
    <xf numFmtId="0" fontId="54" fillId="0" borderId="0" xfId="4" applyFont="1" applyAlignment="1">
      <alignment horizontal="center" vertical="center"/>
    </xf>
    <xf numFmtId="0" fontId="35" fillId="23" borderId="0" xfId="4" applyFont="1" applyFill="1" applyBorder="1" applyAlignment="1">
      <alignment horizontal="center" vertical="center" wrapText="1"/>
    </xf>
    <xf numFmtId="0" fontId="3" fillId="0" borderId="0" xfId="0" applyFont="1" applyBorder="1" applyAlignment="1">
      <alignment horizontal="left" vertical="center"/>
    </xf>
    <xf numFmtId="167" fontId="0" fillId="0" borderId="0" xfId="0" applyNumberFormat="1" applyAlignment="1">
      <alignment vertical="center"/>
    </xf>
    <xf numFmtId="0" fontId="9" fillId="30" borderId="42" xfId="5" applyFont="1" applyFill="1" applyBorder="1" applyAlignment="1">
      <alignment horizontal="center" vertical="center" wrapText="1"/>
    </xf>
    <xf numFmtId="0" fontId="9" fillId="30" borderId="8" xfId="5" applyFont="1" applyFill="1" applyBorder="1" applyAlignment="1">
      <alignment horizontal="center" vertical="center" wrapText="1"/>
    </xf>
    <xf numFmtId="0" fontId="53" fillId="30" borderId="37" xfId="5" applyFont="1" applyFill="1" applyBorder="1" applyAlignment="1">
      <alignment vertical="center" textRotation="90" wrapText="1"/>
    </xf>
    <xf numFmtId="167" fontId="10" fillId="19" borderId="8" xfId="5" applyNumberFormat="1" applyFont="1" applyFill="1" applyBorder="1" applyAlignment="1">
      <alignment horizontal="right" vertical="center"/>
    </xf>
    <xf numFmtId="166" fontId="54" fillId="19" borderId="37" xfId="5" applyNumberFormat="1" applyFont="1" applyFill="1" applyBorder="1" applyAlignment="1">
      <alignment horizontal="center" vertical="center"/>
    </xf>
    <xf numFmtId="166" fontId="54" fillId="15" borderId="0" xfId="5" applyNumberFormat="1" applyFont="1" applyFill="1" applyBorder="1" applyAlignment="1">
      <alignment horizontal="center" vertical="center"/>
    </xf>
    <xf numFmtId="167" fontId="53" fillId="15" borderId="42" xfId="5" applyNumberFormat="1" applyFont="1" applyFill="1" applyBorder="1" applyAlignment="1">
      <alignment horizontal="right" vertical="center"/>
    </xf>
    <xf numFmtId="174" fontId="0" fillId="0" borderId="0" xfId="0" applyNumberFormat="1"/>
    <xf numFmtId="1" fontId="0" fillId="0" borderId="0" xfId="0" applyNumberFormat="1"/>
    <xf numFmtId="0" fontId="99" fillId="14" borderId="0" xfId="5" applyFont="1" applyFill="1" applyBorder="1" applyAlignment="1">
      <alignment horizontal="center" vertical="center"/>
    </xf>
    <xf numFmtId="0" fontId="100" fillId="14" borderId="0" xfId="5" applyFont="1" applyFill="1" applyBorder="1" applyAlignment="1">
      <alignment horizontal="left" vertical="center"/>
    </xf>
    <xf numFmtId="166" fontId="59" fillId="19" borderId="37" xfId="5" applyNumberFormat="1" applyFont="1" applyFill="1" applyBorder="1" applyAlignment="1">
      <alignment horizontal="center" vertical="center"/>
    </xf>
    <xf numFmtId="166" fontId="59" fillId="15" borderId="0" xfId="5" applyNumberFormat="1" applyFont="1" applyFill="1" applyBorder="1" applyAlignment="1">
      <alignment horizontal="center" vertical="center"/>
    </xf>
    <xf numFmtId="0" fontId="59" fillId="14" borderId="9" xfId="5" applyFont="1" applyFill="1" applyBorder="1" applyAlignment="1">
      <alignment horizontal="center" vertical="center"/>
    </xf>
    <xf numFmtId="0" fontId="15" fillId="14" borderId="0" xfId="5" applyFont="1" applyFill="1" applyBorder="1" applyAlignment="1">
      <alignment horizontal="center" vertical="center"/>
    </xf>
    <xf numFmtId="166" fontId="15" fillId="19" borderId="37" xfId="5" applyNumberFormat="1" applyFont="1" applyFill="1" applyBorder="1" applyAlignment="1">
      <alignment horizontal="center" vertical="center"/>
    </xf>
    <xf numFmtId="167" fontId="13" fillId="18" borderId="20" xfId="5" applyNumberFormat="1" applyFont="1" applyFill="1" applyBorder="1" applyAlignment="1">
      <alignment horizontal="right" vertical="center"/>
    </xf>
    <xf numFmtId="167" fontId="13" fillId="18" borderId="8" xfId="5" applyNumberFormat="1" applyFont="1" applyFill="1" applyBorder="1" applyAlignment="1">
      <alignment vertical="center"/>
    </xf>
    <xf numFmtId="167" fontId="13" fillId="18" borderId="10" xfId="5" applyNumberFormat="1" applyFont="1" applyFill="1" applyBorder="1" applyAlignment="1">
      <alignment vertical="center"/>
    </xf>
    <xf numFmtId="167" fontId="53" fillId="15" borderId="20" xfId="5" applyNumberFormat="1" applyFont="1" applyFill="1" applyBorder="1" applyAlignment="1">
      <alignment horizontal="right" vertical="center"/>
    </xf>
    <xf numFmtId="167" fontId="10" fillId="19" borderId="20" xfId="5" applyNumberFormat="1" applyFont="1" applyFill="1" applyBorder="1" applyAlignment="1">
      <alignment horizontal="right" vertical="center"/>
    </xf>
    <xf numFmtId="167" fontId="10" fillId="19" borderId="8" xfId="5" applyNumberFormat="1" applyFont="1" applyFill="1" applyBorder="1" applyAlignment="1">
      <alignment vertical="center"/>
    </xf>
    <xf numFmtId="167" fontId="10" fillId="19" borderId="10" xfId="5" applyNumberFormat="1" applyFont="1" applyFill="1" applyBorder="1" applyAlignment="1">
      <alignment vertical="center"/>
    </xf>
    <xf numFmtId="167" fontId="10" fillId="20" borderId="0" xfId="5" applyNumberFormat="1" applyFont="1" applyFill="1" applyBorder="1" applyAlignment="1">
      <alignment horizontal="center" vertical="center"/>
    </xf>
    <xf numFmtId="10" fontId="98" fillId="0" borderId="0" xfId="0" applyNumberFormat="1" applyFont="1"/>
    <xf numFmtId="0" fontId="0" fillId="0" borderId="0" xfId="0" applyNumberFormat="1" applyAlignment="1">
      <alignment vertical="center"/>
    </xf>
    <xf numFmtId="166" fontId="0" fillId="23" borderId="0" xfId="0" applyNumberFormat="1" applyFill="1"/>
    <xf numFmtId="0" fontId="0" fillId="23" borderId="0" xfId="0" applyFill="1"/>
    <xf numFmtId="10" fontId="0" fillId="0" borderId="0" xfId="0" applyNumberFormat="1"/>
    <xf numFmtId="10" fontId="0" fillId="23" borderId="0" xfId="0" applyNumberFormat="1" applyFill="1"/>
    <xf numFmtId="0" fontId="9" fillId="8" borderId="8" xfId="5" applyFont="1" applyFill="1" applyBorder="1" applyAlignment="1">
      <alignment horizontal="center" vertical="center" wrapText="1"/>
    </xf>
    <xf numFmtId="0" fontId="53" fillId="8" borderId="37" xfId="5" applyFont="1" applyFill="1" applyBorder="1" applyAlignment="1">
      <alignment vertical="center" textRotation="90" wrapText="1"/>
    </xf>
    <xf numFmtId="166" fontId="54" fillId="20" borderId="37" xfId="5" applyNumberFormat="1" applyFont="1" applyFill="1" applyBorder="1" applyAlignment="1">
      <alignment horizontal="center" vertical="center"/>
    </xf>
    <xf numFmtId="166" fontId="59" fillId="20" borderId="37" xfId="5" applyNumberFormat="1" applyFont="1" applyFill="1" applyBorder="1" applyAlignment="1">
      <alignment horizontal="center" vertical="center"/>
    </xf>
    <xf numFmtId="167" fontId="10" fillId="15" borderId="0" xfId="5" applyNumberFormat="1" applyFont="1" applyFill="1" applyBorder="1" applyAlignment="1">
      <alignment horizontal="center" vertical="center"/>
    </xf>
    <xf numFmtId="167" fontId="13" fillId="22" borderId="8" xfId="5" applyNumberFormat="1" applyFont="1" applyFill="1" applyBorder="1" applyAlignment="1">
      <alignment vertical="center"/>
    </xf>
    <xf numFmtId="167" fontId="13" fillId="22" borderId="10" xfId="5" applyNumberFormat="1" applyFont="1" applyFill="1" applyBorder="1" applyAlignment="1">
      <alignment vertical="center"/>
    </xf>
    <xf numFmtId="167" fontId="10" fillId="22" borderId="8" xfId="5" applyNumberFormat="1" applyFont="1" applyFill="1" applyBorder="1" applyAlignment="1">
      <alignment vertical="center"/>
    </xf>
    <xf numFmtId="167" fontId="10" fillId="22" borderId="10" xfId="5" applyNumberFormat="1" applyFont="1" applyFill="1" applyBorder="1" applyAlignment="1">
      <alignment vertical="center"/>
    </xf>
    <xf numFmtId="166" fontId="102" fillId="20" borderId="0" xfId="5" applyNumberFormat="1" applyFont="1" applyFill="1" applyBorder="1" applyAlignment="1">
      <alignment horizontal="center" vertical="center"/>
    </xf>
    <xf numFmtId="0" fontId="0" fillId="23" borderId="0" xfId="0" applyFill="1" applyBorder="1" applyAlignment="1">
      <alignment horizontal="center" vertical="center"/>
    </xf>
    <xf numFmtId="0" fontId="0" fillId="0" borderId="0" xfId="0" applyBorder="1" applyAlignment="1">
      <alignment horizontal="center" vertical="center"/>
    </xf>
    <xf numFmtId="0" fontId="55" fillId="23" borderId="0" xfId="0" applyFont="1" applyFill="1" applyBorder="1" applyAlignment="1">
      <alignment horizontal="center" vertical="center"/>
    </xf>
    <xf numFmtId="0" fontId="103" fillId="0" borderId="0" xfId="0" applyFont="1" applyAlignment="1">
      <alignment horizontal="center"/>
    </xf>
    <xf numFmtId="0" fontId="103" fillId="0" borderId="0" xfId="0" applyFont="1"/>
    <xf numFmtId="3" fontId="48" fillId="0" borderId="0" xfId="0" applyNumberFormat="1" applyFont="1" applyAlignment="1">
      <alignment horizontal="center"/>
    </xf>
    <xf numFmtId="175" fontId="48" fillId="0" borderId="0" xfId="0" applyNumberFormat="1" applyFont="1" applyAlignment="1">
      <alignment horizontal="center"/>
    </xf>
    <xf numFmtId="175" fontId="48" fillId="0" borderId="0" xfId="0" applyNumberFormat="1" applyFont="1"/>
    <xf numFmtId="167" fontId="13" fillId="20" borderId="0" xfId="5" applyNumberFormat="1" applyFont="1" applyFill="1" applyBorder="1" applyAlignment="1">
      <alignment horizontal="center" vertical="center"/>
    </xf>
    <xf numFmtId="0" fontId="104" fillId="0" borderId="0" xfId="0" applyFont="1" applyAlignment="1">
      <alignment vertical="center"/>
    </xf>
    <xf numFmtId="0" fontId="8" fillId="0" borderId="0" xfId="0" applyFont="1"/>
    <xf numFmtId="0" fontId="8" fillId="0" borderId="0" xfId="0" applyFont="1" applyAlignment="1">
      <alignment vertical="center"/>
    </xf>
    <xf numFmtId="0" fontId="104" fillId="0" borderId="0" xfId="0" applyFont="1" applyAlignment="1">
      <alignment horizontal="left" vertical="center"/>
    </xf>
    <xf numFmtId="0" fontId="50" fillId="0" borderId="0" xfId="0" applyFont="1"/>
    <xf numFmtId="167" fontId="8" fillId="0" borderId="0" xfId="0" applyNumberFormat="1" applyFont="1"/>
    <xf numFmtId="0" fontId="105" fillId="0" borderId="0" xfId="0" applyFont="1" applyBorder="1" applyAlignment="1"/>
    <xf numFmtId="0" fontId="106" fillId="0" borderId="0" xfId="0" applyFont="1" applyBorder="1" applyAlignment="1">
      <alignment horizontal="left"/>
    </xf>
    <xf numFmtId="0" fontId="8" fillId="0" borderId="0" xfId="0" applyFont="1" applyBorder="1" applyAlignment="1"/>
    <xf numFmtId="0" fontId="9" fillId="8" borderId="42" xfId="5" applyFont="1" applyFill="1" applyBorder="1" applyAlignment="1">
      <alignment horizontal="center" vertical="center" wrapText="1"/>
    </xf>
    <xf numFmtId="166" fontId="54" fillId="20" borderId="9" xfId="5" applyNumberFormat="1" applyFont="1" applyFill="1" applyBorder="1" applyAlignment="1">
      <alignment horizontal="left" vertical="center"/>
    </xf>
    <xf numFmtId="176" fontId="108" fillId="15" borderId="20" xfId="5" applyNumberFormat="1" applyFont="1" applyFill="1" applyBorder="1" applyAlignment="1">
      <alignment horizontal="right" vertical="center"/>
    </xf>
    <xf numFmtId="0" fontId="49" fillId="23" borderId="0" xfId="0" applyFont="1" applyFill="1"/>
    <xf numFmtId="3" fontId="8" fillId="0" borderId="0" xfId="0" applyNumberFormat="1" applyFont="1"/>
    <xf numFmtId="167" fontId="10" fillId="20" borderId="42" xfId="5" applyNumberFormat="1" applyFont="1" applyFill="1" applyBorder="1" applyAlignment="1">
      <alignment horizontal="right" vertical="center"/>
    </xf>
    <xf numFmtId="166" fontId="15" fillId="20" borderId="9" xfId="5" applyNumberFormat="1" applyFont="1" applyFill="1" applyBorder="1" applyAlignment="1">
      <alignment horizontal="left" vertical="center"/>
    </xf>
    <xf numFmtId="176" fontId="108" fillId="20" borderId="20" xfId="5" applyNumberFormat="1" applyFont="1" applyFill="1" applyBorder="1" applyAlignment="1">
      <alignment horizontal="right" vertical="center"/>
    </xf>
    <xf numFmtId="169" fontId="14" fillId="15" borderId="20" xfId="5" applyNumberFormat="1" applyFont="1" applyFill="1" applyBorder="1" applyAlignment="1">
      <alignment horizontal="right" vertical="center"/>
    </xf>
    <xf numFmtId="9" fontId="8" fillId="0" borderId="0" xfId="0" applyNumberFormat="1" applyFont="1"/>
    <xf numFmtId="166" fontId="59" fillId="20" borderId="9" xfId="5" applyNumberFormat="1" applyFont="1" applyFill="1" applyBorder="1" applyAlignment="1">
      <alignment horizontal="left" vertical="center"/>
    </xf>
    <xf numFmtId="3" fontId="109" fillId="0" borderId="0" xfId="0" applyNumberFormat="1" applyFont="1"/>
    <xf numFmtId="169" fontId="14" fillId="20" borderId="20" xfId="5" applyNumberFormat="1" applyFont="1" applyFill="1" applyBorder="1" applyAlignment="1">
      <alignment horizontal="right" vertical="center"/>
    </xf>
    <xf numFmtId="4" fontId="8" fillId="0" borderId="0" xfId="0" applyNumberFormat="1" applyFont="1"/>
    <xf numFmtId="166" fontId="8" fillId="0" borderId="0" xfId="2" applyNumberFormat="1" applyFont="1"/>
    <xf numFmtId="167" fontId="13" fillId="22" borderId="10" xfId="5" applyNumberFormat="1" applyFont="1" applyFill="1" applyBorder="1" applyAlignment="1">
      <alignment horizontal="right" vertical="center"/>
    </xf>
    <xf numFmtId="176" fontId="108" fillId="22" borderId="20" xfId="5" applyNumberFormat="1" applyFont="1" applyFill="1" applyBorder="1" applyAlignment="1">
      <alignment horizontal="center" vertical="center"/>
    </xf>
    <xf numFmtId="10" fontId="8" fillId="0" borderId="0" xfId="0" applyNumberFormat="1" applyFont="1"/>
    <xf numFmtId="167" fontId="10" fillId="22" borderId="10" xfId="5" applyNumberFormat="1" applyFont="1" applyFill="1" applyBorder="1" applyAlignment="1">
      <alignment horizontal="right" vertical="center"/>
    </xf>
    <xf numFmtId="166" fontId="42" fillId="22" borderId="20" xfId="5" applyNumberFormat="1" applyFont="1" applyFill="1" applyBorder="1" applyAlignment="1">
      <alignment horizontal="right" vertical="center"/>
    </xf>
    <xf numFmtId="166" fontId="42" fillId="22" borderId="8" xfId="5" applyNumberFormat="1" applyFont="1" applyFill="1" applyBorder="1" applyAlignment="1">
      <alignment horizontal="right" vertical="center"/>
    </xf>
    <xf numFmtId="166" fontId="42" fillId="22" borderId="10" xfId="5" applyNumberFormat="1" applyFont="1" applyFill="1" applyBorder="1" applyAlignment="1">
      <alignment horizontal="right" vertical="center"/>
    </xf>
    <xf numFmtId="9" fontId="42" fillId="22" borderId="20" xfId="5" applyNumberFormat="1" applyFont="1" applyFill="1" applyBorder="1" applyAlignment="1">
      <alignment horizontal="center" vertical="center"/>
    </xf>
    <xf numFmtId="0" fontId="35" fillId="0" borderId="0" xfId="4" applyFont="1" applyBorder="1" applyAlignment="1">
      <alignment horizontal="left" vertical="center"/>
    </xf>
    <xf numFmtId="0" fontId="15" fillId="0" borderId="0" xfId="0" applyFont="1" applyBorder="1" applyAlignment="1">
      <alignment horizontal="left" vertical="center"/>
    </xf>
    <xf numFmtId="0" fontId="0" fillId="0" borderId="0" xfId="0" applyAlignment="1">
      <alignment horizontal="right" vertical="center"/>
    </xf>
    <xf numFmtId="167" fontId="15" fillId="15" borderId="0" xfId="5" quotePrefix="1" applyNumberFormat="1" applyFont="1" applyFill="1" applyBorder="1" applyAlignment="1">
      <alignment horizontal="left"/>
    </xf>
    <xf numFmtId="167" fontId="111" fillId="15" borderId="0" xfId="5" applyNumberFormat="1" applyFont="1" applyFill="1" applyBorder="1" applyAlignment="1"/>
    <xf numFmtId="0" fontId="8" fillId="0" borderId="0" xfId="0" applyFont="1" applyBorder="1"/>
    <xf numFmtId="0" fontId="3" fillId="23" borderId="0" xfId="0" applyFont="1" applyFill="1" applyBorder="1"/>
    <xf numFmtId="177" fontId="112" fillId="0" borderId="0" xfId="0" applyNumberFormat="1" applyFont="1" applyAlignment="1">
      <alignment horizontal="center"/>
    </xf>
    <xf numFmtId="0" fontId="112" fillId="0" borderId="0" xfId="0" applyFont="1" applyAlignment="1">
      <alignment horizontal="center"/>
    </xf>
    <xf numFmtId="0" fontId="35" fillId="0" borderId="0" xfId="0" applyFont="1" applyAlignment="1">
      <alignment horizontal="center" wrapText="1"/>
    </xf>
    <xf numFmtId="0" fontId="98" fillId="0" borderId="0" xfId="0" applyFont="1" applyAlignment="1">
      <alignment horizontal="center"/>
    </xf>
    <xf numFmtId="3" fontId="98" fillId="0" borderId="0" xfId="0" applyNumberFormat="1" applyFont="1"/>
    <xf numFmtId="3" fontId="98" fillId="0" borderId="0" xfId="0" applyNumberFormat="1" applyFont="1" applyAlignment="1">
      <alignment horizontal="center"/>
    </xf>
    <xf numFmtId="3" fontId="48" fillId="0" borderId="0" xfId="0" applyNumberFormat="1" applyFont="1" applyBorder="1" applyAlignment="1">
      <alignment horizontal="center"/>
    </xf>
    <xf numFmtId="41" fontId="15" fillId="0" borderId="0" xfId="1" applyNumberFormat="1" applyFont="1"/>
    <xf numFmtId="168" fontId="48" fillId="0" borderId="0" xfId="0" applyNumberFormat="1" applyFont="1" applyBorder="1" applyAlignment="1">
      <alignment horizontal="center"/>
    </xf>
    <xf numFmtId="0" fontId="109" fillId="0" borderId="0" xfId="0" applyFont="1"/>
    <xf numFmtId="9" fontId="48" fillId="0" borderId="0" xfId="0" applyNumberFormat="1" applyFont="1" applyBorder="1" applyAlignment="1">
      <alignment horizontal="center"/>
    </xf>
    <xf numFmtId="10" fontId="0" fillId="0" borderId="0" xfId="0" applyNumberFormat="1" applyAlignment="1">
      <alignment horizontal="left"/>
    </xf>
    <xf numFmtId="168" fontId="48" fillId="0" borderId="0" xfId="0" applyNumberFormat="1" applyFont="1" applyAlignment="1">
      <alignment horizontal="center"/>
    </xf>
    <xf numFmtId="178" fontId="48" fillId="0" borderId="0" xfId="0" applyNumberFormat="1" applyFont="1" applyBorder="1" applyAlignment="1">
      <alignment horizontal="center"/>
    </xf>
    <xf numFmtId="179" fontId="48" fillId="0" borderId="0" xfId="0" applyNumberFormat="1" applyFont="1" applyBorder="1" applyAlignment="1">
      <alignment horizontal="center"/>
    </xf>
    <xf numFmtId="10" fontId="8" fillId="0" borderId="0" xfId="0" applyNumberFormat="1" applyFont="1" applyAlignment="1">
      <alignment horizontal="left"/>
    </xf>
    <xf numFmtId="0" fontId="114" fillId="0" borderId="0" xfId="10" applyFont="1"/>
    <xf numFmtId="0" fontId="115" fillId="0" borderId="0" xfId="10" applyFont="1"/>
    <xf numFmtId="0" fontId="8" fillId="0" borderId="0" xfId="10" applyFont="1"/>
    <xf numFmtId="0" fontId="8" fillId="0" borderId="0" xfId="10" applyFont="1" applyBorder="1" applyAlignment="1">
      <alignment horizontal="centerContinuous"/>
    </xf>
    <xf numFmtId="0" fontId="113" fillId="0" borderId="0" xfId="10"/>
    <xf numFmtId="0" fontId="65" fillId="0" borderId="0" xfId="10" applyFont="1" applyBorder="1" applyAlignment="1">
      <alignment horizontal="centerContinuous" vertical="center"/>
    </xf>
    <xf numFmtId="0" fontId="8" fillId="0" borderId="0" xfId="10" applyFont="1" applyAlignment="1">
      <alignment horizontal="centerContinuous"/>
    </xf>
    <xf numFmtId="0" fontId="116" fillId="0" borderId="0" xfId="10" applyFont="1"/>
    <xf numFmtId="0" fontId="65" fillId="0" borderId="0" xfId="10" applyFont="1"/>
    <xf numFmtId="0" fontId="8" fillId="0" borderId="117" xfId="10" applyFont="1" applyBorder="1" applyAlignment="1">
      <alignment horizontal="center" vertical="center" wrapText="1"/>
    </xf>
    <xf numFmtId="0" fontId="8" fillId="0" borderId="118" xfId="10" applyFont="1" applyBorder="1"/>
    <xf numFmtId="0" fontId="8" fillId="0" borderId="119" xfId="10" applyFont="1" applyBorder="1" applyAlignment="1">
      <alignment horizontal="center" vertical="center" wrapText="1"/>
    </xf>
    <xf numFmtId="0" fontId="8" fillId="0" borderId="120" xfId="10" applyFont="1" applyBorder="1" applyAlignment="1">
      <alignment horizontal="center" vertical="center" wrapText="1"/>
    </xf>
    <xf numFmtId="0" fontId="8" fillId="0" borderId="121" xfId="10" applyFont="1" applyBorder="1" applyAlignment="1">
      <alignment horizontal="center" vertical="center" wrapText="1"/>
    </xf>
    <xf numFmtId="0" fontId="65" fillId="8" borderId="121" xfId="10" applyFont="1" applyFill="1" applyBorder="1" applyAlignment="1">
      <alignment horizontal="center" vertical="center" wrapText="1"/>
    </xf>
    <xf numFmtId="0" fontId="118" fillId="0" borderId="0" xfId="10" applyFont="1" applyAlignment="1">
      <alignment vertical="center"/>
    </xf>
    <xf numFmtId="0" fontId="8" fillId="0" borderId="122" xfId="10" applyFont="1" applyBorder="1"/>
    <xf numFmtId="167" fontId="8" fillId="23" borderId="123" xfId="10" applyNumberFormat="1" applyFont="1" applyFill="1" applyBorder="1"/>
    <xf numFmtId="0" fontId="8" fillId="0" borderId="124" xfId="10" applyFont="1" applyBorder="1"/>
    <xf numFmtId="167" fontId="8" fillId="23" borderId="125" xfId="10" applyNumberFormat="1" applyFont="1" applyFill="1" applyBorder="1"/>
    <xf numFmtId="180" fontId="8" fillId="23" borderId="126" xfId="10" applyNumberFormat="1" applyFont="1" applyFill="1" applyBorder="1" applyAlignment="1">
      <alignment horizontal="right"/>
    </xf>
    <xf numFmtId="180" fontId="8" fillId="23" borderId="127" xfId="10" applyNumberFormat="1" applyFont="1" applyFill="1" applyBorder="1" applyAlignment="1">
      <alignment horizontal="right"/>
    </xf>
    <xf numFmtId="172" fontId="8" fillId="0" borderId="0" xfId="10" applyNumberFormat="1" applyFont="1"/>
    <xf numFmtId="180" fontId="8" fillId="8" borderId="127" xfId="10" applyNumberFormat="1" applyFont="1" applyFill="1" applyBorder="1" applyAlignment="1">
      <alignment horizontal="right"/>
    </xf>
    <xf numFmtId="0" fontId="8" fillId="0" borderId="128" xfId="10" applyFont="1" applyBorder="1"/>
    <xf numFmtId="167" fontId="8" fillId="23" borderId="129" xfId="10" applyNumberFormat="1" applyFont="1" applyFill="1" applyBorder="1" applyAlignment="1">
      <alignment horizontal="right"/>
    </xf>
    <xf numFmtId="0" fontId="8" fillId="0" borderId="66" xfId="10" applyFont="1" applyBorder="1"/>
    <xf numFmtId="167" fontId="8" fillId="23" borderId="130" xfId="10" applyNumberFormat="1" applyFont="1" applyFill="1" applyBorder="1"/>
    <xf numFmtId="180" fontId="8" fillId="23" borderId="131" xfId="10" applyNumberFormat="1" applyFont="1" applyFill="1" applyBorder="1" applyAlignment="1">
      <alignment horizontal="right"/>
    </xf>
    <xf numFmtId="180" fontId="8" fillId="23" borderId="132" xfId="10" applyNumberFormat="1" applyFont="1" applyFill="1" applyBorder="1" applyAlignment="1">
      <alignment horizontal="right"/>
    </xf>
    <xf numFmtId="180" fontId="8" fillId="8" borderId="132" xfId="10" applyNumberFormat="1" applyFont="1" applyFill="1" applyBorder="1" applyAlignment="1">
      <alignment horizontal="right"/>
    </xf>
    <xf numFmtId="3" fontId="8" fillId="0" borderId="0" xfId="10" applyNumberFormat="1" applyFont="1"/>
    <xf numFmtId="165" fontId="8" fillId="0" borderId="0" xfId="11" applyNumberFormat="1" applyFont="1"/>
    <xf numFmtId="180" fontId="8" fillId="8" borderId="133" xfId="10" applyNumberFormat="1" applyFont="1" applyFill="1" applyBorder="1" applyAlignment="1">
      <alignment horizontal="right"/>
    </xf>
    <xf numFmtId="0" fontId="7" fillId="0" borderId="134" xfId="10" applyFont="1" applyFill="1" applyBorder="1" applyAlignment="1" applyProtection="1">
      <alignment horizontal="centerContinuous" vertical="center" wrapText="1"/>
    </xf>
    <xf numFmtId="167" fontId="7" fillId="0" borderId="134" xfId="10" applyNumberFormat="1" applyFont="1" applyFill="1" applyBorder="1" applyAlignment="1" applyProtection="1">
      <alignment horizontal="right" vertical="center"/>
    </xf>
    <xf numFmtId="0" fontId="8" fillId="0" borderId="135" xfId="10" applyFont="1" applyBorder="1"/>
    <xf numFmtId="167" fontId="7" fillId="0" borderId="136" xfId="10" applyNumberFormat="1" applyFont="1" applyFill="1" applyBorder="1" applyAlignment="1" applyProtection="1">
      <alignment horizontal="right" vertical="center"/>
    </xf>
    <xf numFmtId="180" fontId="7" fillId="0" borderId="137" xfId="10" applyNumberFormat="1" applyFont="1" applyFill="1" applyBorder="1" applyAlignment="1" applyProtection="1">
      <alignment horizontal="right" vertical="center"/>
    </xf>
    <xf numFmtId="180" fontId="7" fillId="0" borderId="138" xfId="10" applyNumberFormat="1" applyFont="1" applyFill="1" applyBorder="1" applyAlignment="1" applyProtection="1">
      <alignment horizontal="right" vertical="center"/>
    </xf>
    <xf numFmtId="180" fontId="7" fillId="8" borderId="138" xfId="10" applyNumberFormat="1" applyFont="1" applyFill="1" applyBorder="1" applyAlignment="1" applyProtection="1">
      <alignment horizontal="right" vertical="center"/>
    </xf>
    <xf numFmtId="0" fontId="8" fillId="0" borderId="134" xfId="10" applyFont="1" applyFill="1" applyBorder="1" applyAlignment="1" applyProtection="1">
      <alignment horizontal="centerContinuous" vertical="center" wrapText="1"/>
    </xf>
    <xf numFmtId="167" fontId="8" fillId="0" borderId="139" xfId="10" applyNumberFormat="1" applyFont="1" applyFill="1" applyBorder="1" applyAlignment="1" applyProtection="1">
      <alignment horizontal="right" vertical="center"/>
    </xf>
    <xf numFmtId="0" fontId="8" fillId="0" borderId="140" xfId="10" applyFont="1" applyBorder="1"/>
    <xf numFmtId="167" fontId="8" fillId="0" borderId="136" xfId="10" applyNumberFormat="1" applyFont="1" applyFill="1" applyBorder="1" applyAlignment="1" applyProtection="1">
      <alignment horizontal="right" vertical="center"/>
    </xf>
    <xf numFmtId="180" fontId="8" fillId="0" borderId="137" xfId="10" applyNumberFormat="1" applyFont="1" applyFill="1" applyBorder="1" applyAlignment="1" applyProtection="1">
      <alignment horizontal="right" vertical="center"/>
    </xf>
    <xf numFmtId="180" fontId="8" fillId="0" borderId="141" xfId="10" applyNumberFormat="1" applyFont="1" applyFill="1" applyBorder="1" applyAlignment="1" applyProtection="1">
      <alignment horizontal="right" vertical="center"/>
    </xf>
    <xf numFmtId="180" fontId="8" fillId="8" borderId="142" xfId="10" applyNumberFormat="1" applyFont="1" applyFill="1" applyBorder="1" applyAlignment="1">
      <alignment horizontal="right" vertical="center"/>
    </xf>
    <xf numFmtId="0" fontId="87" fillId="15" borderId="143" xfId="5" applyFont="1" applyFill="1" applyBorder="1" applyAlignment="1">
      <alignment horizontal="center"/>
    </xf>
    <xf numFmtId="2" fontId="87" fillId="15" borderId="144" xfId="5" applyNumberFormat="1" applyFont="1" applyFill="1" applyBorder="1" applyAlignment="1">
      <alignment horizontal="center"/>
    </xf>
    <xf numFmtId="2" fontId="87" fillId="15" borderId="145" xfId="5" applyNumberFormat="1" applyFont="1" applyFill="1" applyBorder="1" applyAlignment="1">
      <alignment horizontal="center"/>
    </xf>
    <xf numFmtId="2" fontId="87" fillId="15" borderId="146" xfId="5" applyNumberFormat="1" applyFont="1" applyFill="1" applyBorder="1" applyAlignment="1">
      <alignment horizontal="center"/>
    </xf>
    <xf numFmtId="2" fontId="87" fillId="15" borderId="142" xfId="5" applyNumberFormat="1" applyFont="1" applyFill="1" applyBorder="1" applyAlignment="1">
      <alignment horizontal="center"/>
    </xf>
    <xf numFmtId="2" fontId="87" fillId="22" borderId="142" xfId="5" applyNumberFormat="1" applyFont="1" applyFill="1" applyBorder="1" applyAlignment="1">
      <alignment horizontal="center"/>
    </xf>
    <xf numFmtId="0" fontId="41" fillId="0" borderId="0" xfId="10" applyFont="1"/>
    <xf numFmtId="2" fontId="87" fillId="15" borderId="0" xfId="5" applyNumberFormat="1" applyFont="1" applyFill="1" applyBorder="1" applyAlignment="1">
      <alignment horizontal="center"/>
    </xf>
    <xf numFmtId="0" fontId="8" fillId="0" borderId="0" xfId="10" applyFont="1" applyBorder="1"/>
    <xf numFmtId="0" fontId="119" fillId="0" borderId="0" xfId="10" applyFont="1"/>
    <xf numFmtId="0" fontId="71" fillId="0" borderId="0" xfId="10" applyFont="1"/>
    <xf numFmtId="0" fontId="76" fillId="0" borderId="108" xfId="10" applyFont="1" applyBorder="1" applyAlignment="1">
      <alignment horizontal="center" vertical="center" wrapText="1"/>
    </xf>
    <xf numFmtId="0" fontId="76" fillId="0" borderId="111" xfId="10" applyFont="1" applyBorder="1" applyAlignment="1">
      <alignment horizontal="center" vertical="center" wrapText="1"/>
    </xf>
    <xf numFmtId="0" fontId="8" fillId="0" borderId="0" xfId="10" applyFont="1" applyAlignment="1">
      <alignment wrapText="1"/>
    </xf>
    <xf numFmtId="0" fontId="120" fillId="0" borderId="108" xfId="10" applyFont="1" applyBorder="1" applyAlignment="1">
      <alignment horizontal="center" vertical="center" wrapText="1"/>
    </xf>
    <xf numFmtId="0" fontId="120" fillId="0" borderId="111" xfId="10" applyFont="1" applyBorder="1" applyAlignment="1">
      <alignment horizontal="center" vertical="center" wrapText="1"/>
    </xf>
    <xf numFmtId="0" fontId="121" fillId="8" borderId="147" xfId="10" applyFont="1" applyFill="1" applyBorder="1" applyAlignment="1">
      <alignment horizontal="center" vertical="center" wrapText="1"/>
    </xf>
    <xf numFmtId="0" fontId="113" fillId="0" borderId="127" xfId="10" applyBorder="1"/>
    <xf numFmtId="0" fontId="122" fillId="0" borderId="127" xfId="10" applyFont="1" applyFill="1" applyBorder="1" applyAlignment="1">
      <alignment horizontal="center" wrapText="1"/>
    </xf>
    <xf numFmtId="181" fontId="122" fillId="0" borderId="127" xfId="11" applyNumberFormat="1" applyFont="1" applyFill="1" applyBorder="1" applyAlignment="1">
      <alignment horizontal="center" wrapText="1"/>
    </xf>
    <xf numFmtId="181" fontId="122" fillId="8" borderId="127" xfId="11" applyNumberFormat="1" applyFont="1" applyFill="1" applyBorder="1" applyAlignment="1">
      <alignment horizontal="center" wrapText="1"/>
    </xf>
    <xf numFmtId="0" fontId="123" fillId="0" borderId="0" xfId="10" applyFont="1"/>
    <xf numFmtId="0" fontId="113" fillId="0" borderId="132" xfId="10" applyBorder="1"/>
    <xf numFmtId="0" fontId="122" fillId="0" borderId="132" xfId="10" applyFont="1" applyFill="1" applyBorder="1" applyAlignment="1">
      <alignment horizontal="center" wrapText="1"/>
    </xf>
    <xf numFmtId="181" fontId="122" fillId="0" borderId="132" xfId="11" applyNumberFormat="1" applyFont="1" applyFill="1" applyBorder="1" applyAlignment="1">
      <alignment horizontal="center" wrapText="1"/>
    </xf>
    <xf numFmtId="181" fontId="122" fillId="8" borderId="132" xfId="11" applyNumberFormat="1" applyFont="1" applyFill="1" applyBorder="1" applyAlignment="1">
      <alignment horizontal="center" wrapText="1"/>
    </xf>
    <xf numFmtId="0" fontId="76" fillId="0" borderId="132" xfId="10" applyFont="1" applyBorder="1"/>
    <xf numFmtId="0" fontId="113" fillId="0" borderId="148" xfId="10" applyBorder="1"/>
    <xf numFmtId="0" fontId="122" fillId="0" borderId="148" xfId="10" applyFont="1" applyFill="1" applyBorder="1" applyAlignment="1">
      <alignment horizontal="center" wrapText="1"/>
    </xf>
    <xf numFmtId="0" fontId="8" fillId="0" borderId="132" xfId="10" applyFont="1" applyBorder="1"/>
    <xf numFmtId="181" fontId="122" fillId="0" borderId="148" xfId="11" applyNumberFormat="1" applyFont="1" applyFill="1" applyBorder="1" applyAlignment="1">
      <alignment horizontal="center" wrapText="1"/>
    </xf>
    <xf numFmtId="181" fontId="122" fillId="8" borderId="148" xfId="11" applyNumberFormat="1" applyFont="1" applyFill="1" applyBorder="1" applyAlignment="1">
      <alignment horizontal="center" wrapText="1"/>
    </xf>
    <xf numFmtId="0" fontId="113" fillId="0" borderId="0" xfId="10" applyBorder="1"/>
    <xf numFmtId="0" fontId="122" fillId="0" borderId="0" xfId="10" applyFont="1" applyFill="1" applyBorder="1" applyAlignment="1">
      <alignment horizontal="center" wrapText="1"/>
    </xf>
    <xf numFmtId="181" fontId="122" fillId="0" borderId="0" xfId="11" applyNumberFormat="1" applyFont="1" applyFill="1" applyBorder="1" applyAlignment="1">
      <alignment horizontal="center" wrapText="1"/>
    </xf>
    <xf numFmtId="0" fontId="113" fillId="0" borderId="149" xfId="10" applyBorder="1"/>
    <xf numFmtId="0" fontId="125" fillId="0" borderId="150" xfId="10" applyFont="1" applyFill="1" applyBorder="1" applyAlignment="1">
      <alignment horizontal="center" wrapText="1"/>
    </xf>
    <xf numFmtId="181" fontId="125" fillId="0" borderId="149" xfId="11" applyNumberFormat="1" applyFont="1" applyFill="1" applyBorder="1" applyAlignment="1">
      <alignment horizontal="center" wrapText="1"/>
    </xf>
    <xf numFmtId="181" fontId="125" fillId="0" borderId="150" xfId="11" applyNumberFormat="1" applyFont="1" applyFill="1" applyBorder="1" applyAlignment="1">
      <alignment horizontal="center" wrapText="1"/>
    </xf>
    <xf numFmtId="181" fontId="125" fillId="8" borderId="151" xfId="11" applyNumberFormat="1" applyFont="1" applyFill="1" applyBorder="1" applyAlignment="1">
      <alignment horizontal="center" wrapText="1"/>
    </xf>
    <xf numFmtId="0" fontId="113" fillId="0" borderId="152" xfId="10" applyBorder="1"/>
    <xf numFmtId="0" fontId="125" fillId="0" borderId="153" xfId="10" applyFont="1" applyFill="1" applyBorder="1" applyAlignment="1">
      <alignment horizontal="center" wrapText="1"/>
    </xf>
    <xf numFmtId="181" fontId="125" fillId="0" borderId="152" xfId="11" applyNumberFormat="1" applyFont="1" applyFill="1" applyBorder="1" applyAlignment="1">
      <alignment horizontal="center" wrapText="1"/>
    </xf>
    <xf numFmtId="181" fontId="125" fillId="0" borderId="153" xfId="11" applyNumberFormat="1" applyFont="1" applyFill="1" applyBorder="1" applyAlignment="1">
      <alignment horizontal="center" wrapText="1"/>
    </xf>
    <xf numFmtId="181" fontId="125" fillId="8" borderId="154" xfId="11" applyNumberFormat="1" applyFont="1" applyFill="1" applyBorder="1" applyAlignment="1">
      <alignment horizontal="center" wrapText="1"/>
    </xf>
    <xf numFmtId="0" fontId="126" fillId="0" borderId="152" xfId="10" applyFont="1" applyBorder="1"/>
    <xf numFmtId="0" fontId="8" fillId="0" borderId="154" xfId="10" applyFont="1" applyBorder="1"/>
    <xf numFmtId="0" fontId="113" fillId="0" borderId="155" xfId="10" applyBorder="1"/>
    <xf numFmtId="0" fontId="125" fillId="0" borderId="156" xfId="10" applyFont="1" applyFill="1" applyBorder="1" applyAlignment="1">
      <alignment horizontal="center" wrapText="1"/>
    </xf>
    <xf numFmtId="181" fontId="125" fillId="0" borderId="155" xfId="11" applyNumberFormat="1" applyFont="1" applyFill="1" applyBorder="1" applyAlignment="1">
      <alignment horizontal="center" wrapText="1"/>
    </xf>
    <xf numFmtId="181" fontId="125" fillId="0" borderId="156" xfId="11" applyNumberFormat="1" applyFont="1" applyFill="1" applyBorder="1" applyAlignment="1">
      <alignment horizontal="center" wrapText="1"/>
    </xf>
    <xf numFmtId="181" fontId="125" fillId="8" borderId="157" xfId="11" applyNumberFormat="1" applyFont="1" applyFill="1" applyBorder="1" applyAlignment="1">
      <alignment horizontal="center" wrapText="1"/>
    </xf>
    <xf numFmtId="0" fontId="127" fillId="0" borderId="0" xfId="10" applyFont="1" applyAlignment="1">
      <alignment horizontal="left"/>
    </xf>
    <xf numFmtId="0" fontId="129" fillId="0" borderId="0" xfId="10" applyFont="1" applyAlignment="1">
      <alignment horizontal="left"/>
    </xf>
    <xf numFmtId="182" fontId="8" fillId="0" borderId="158" xfId="10" applyNumberFormat="1" applyFont="1" applyBorder="1" applyAlignment="1">
      <alignment vertical="center"/>
    </xf>
    <xf numFmtId="183" fontId="8" fillId="23" borderId="126" xfId="10" applyNumberFormat="1" applyFont="1" applyFill="1" applyBorder="1" applyAlignment="1">
      <alignment horizontal="right"/>
    </xf>
    <xf numFmtId="182" fontId="8" fillId="0" borderId="159" xfId="10" applyNumberFormat="1" applyFont="1" applyBorder="1" applyAlignment="1">
      <alignment vertical="center"/>
    </xf>
    <xf numFmtId="183" fontId="8" fillId="23" borderId="131" xfId="10" applyNumberFormat="1" applyFont="1" applyFill="1" applyBorder="1" applyAlignment="1">
      <alignment horizontal="right"/>
    </xf>
    <xf numFmtId="182" fontId="8" fillId="0" borderId="160" xfId="10" applyNumberFormat="1" applyFont="1" applyBorder="1" applyAlignment="1">
      <alignment vertical="center"/>
    </xf>
    <xf numFmtId="183" fontId="8" fillId="23" borderId="161" xfId="10" applyNumberFormat="1" applyFont="1" applyFill="1" applyBorder="1" applyAlignment="1">
      <alignment horizontal="right"/>
    </xf>
    <xf numFmtId="0" fontId="7" fillId="0" borderId="162" xfId="10" applyFont="1" applyFill="1" applyBorder="1" applyAlignment="1" applyProtection="1">
      <alignment horizontal="centerContinuous" vertical="center" wrapText="1"/>
    </xf>
    <xf numFmtId="183" fontId="7" fillId="0" borderId="163" xfId="10" applyNumberFormat="1" applyFont="1" applyFill="1" applyBorder="1" applyAlignment="1" applyProtection="1">
      <alignment horizontal="right" vertical="center"/>
    </xf>
    <xf numFmtId="183" fontId="8" fillId="0" borderId="137" xfId="10" applyNumberFormat="1" applyFont="1" applyFill="1" applyBorder="1" applyAlignment="1" applyProtection="1">
      <alignment horizontal="right" vertical="center"/>
    </xf>
    <xf numFmtId="0" fontId="87" fillId="15" borderId="106" xfId="5" applyFont="1" applyFill="1" applyBorder="1" applyAlignment="1">
      <alignment horizontal="center"/>
    </xf>
    <xf numFmtId="0" fontId="132" fillId="0" borderId="0" xfId="0" applyFont="1"/>
    <xf numFmtId="0" fontId="15" fillId="0" borderId="0" xfId="0" applyFont="1" applyAlignment="1">
      <alignment horizontal="center"/>
    </xf>
    <xf numFmtId="0" fontId="50" fillId="0" borderId="0" xfId="0" applyFont="1" applyFill="1"/>
    <xf numFmtId="0" fontId="15" fillId="0" borderId="0" xfId="0" applyFont="1" applyFill="1" applyAlignment="1">
      <alignment horizontal="center"/>
    </xf>
    <xf numFmtId="0" fontId="35" fillId="8" borderId="7" xfId="0" applyFont="1" applyFill="1" applyBorder="1" applyAlignment="1">
      <alignment horizontal="center" vertical="center" wrapText="1"/>
    </xf>
    <xf numFmtId="0" fontId="13" fillId="0" borderId="3" xfId="0" applyFont="1" applyFill="1" applyBorder="1" applyAlignment="1">
      <alignment vertical="center" wrapText="1"/>
    </xf>
    <xf numFmtId="0" fontId="15" fillId="0" borderId="0" xfId="0" applyFont="1" applyFill="1"/>
    <xf numFmtId="0" fontId="13" fillId="0" borderId="5" xfId="0" applyFont="1" applyFill="1" applyBorder="1" applyAlignment="1">
      <alignment vertical="center" wrapText="1"/>
    </xf>
    <xf numFmtId="0" fontId="10" fillId="0" borderId="77" xfId="0" applyFont="1" applyFill="1" applyBorder="1" applyAlignment="1">
      <alignment horizontal="centerContinuous" vertical="center"/>
    </xf>
    <xf numFmtId="0" fontId="10" fillId="0" borderId="164" xfId="0" applyFont="1" applyFill="1" applyBorder="1" applyAlignment="1">
      <alignment horizontal="centerContinuous" vertical="center" wrapText="1"/>
    </xf>
    <xf numFmtId="0" fontId="10" fillId="0" borderId="64" xfId="0" applyFont="1" applyFill="1" applyBorder="1" applyAlignment="1">
      <alignment horizontal="centerContinuous" vertical="center" wrapText="1"/>
    </xf>
    <xf numFmtId="0" fontId="10" fillId="0" borderId="20" xfId="0" applyFont="1" applyFill="1" applyBorder="1" applyAlignment="1">
      <alignment vertical="center" wrapText="1"/>
    </xf>
    <xf numFmtId="0" fontId="15" fillId="0" borderId="20" xfId="0" applyFont="1" applyFill="1" applyBorder="1" applyAlignment="1">
      <alignment horizontal="center" vertical="center"/>
    </xf>
    <xf numFmtId="0" fontId="15" fillId="0" borderId="20" xfId="0" applyFont="1" applyFill="1" applyBorder="1" applyAlignment="1">
      <alignment horizontal="center" vertical="center" wrapText="1"/>
    </xf>
    <xf numFmtId="0" fontId="15" fillId="0" borderId="0" xfId="0" applyFont="1" applyFill="1" applyAlignment="1">
      <alignment vertical="center"/>
    </xf>
    <xf numFmtId="0" fontId="10" fillId="0" borderId="20" xfId="0" applyFont="1" applyFill="1" applyBorder="1" applyAlignment="1">
      <alignment vertical="center"/>
    </xf>
    <xf numFmtId="0" fontId="15" fillId="0" borderId="20" xfId="0" applyFont="1" applyFill="1" applyBorder="1" applyAlignment="1">
      <alignment vertical="center" wrapText="1"/>
    </xf>
    <xf numFmtId="0" fontId="10" fillId="0" borderId="20" xfId="0" applyFont="1" applyFill="1" applyBorder="1" applyAlignment="1">
      <alignment horizontal="center" vertical="center" wrapText="1"/>
    </xf>
    <xf numFmtId="0" fontId="15" fillId="0" borderId="20" xfId="0" applyFont="1" applyFill="1" applyBorder="1" applyAlignment="1">
      <alignment horizontal="left" vertical="center"/>
    </xf>
    <xf numFmtId="0" fontId="15" fillId="0" borderId="0" xfId="0" applyFont="1" applyFill="1" applyAlignment="1">
      <alignment horizontal="center" vertical="center"/>
    </xf>
    <xf numFmtId="0" fontId="15" fillId="0" borderId="20" xfId="0" applyFont="1" applyFill="1" applyBorder="1" applyAlignment="1">
      <alignment vertical="center"/>
    </xf>
    <xf numFmtId="0" fontId="10" fillId="0" borderId="0" xfId="0" applyFont="1" applyFill="1" applyAlignment="1">
      <alignment horizontal="left"/>
    </xf>
    <xf numFmtId="0" fontId="33" fillId="0" borderId="0" xfId="0" applyFont="1" applyAlignment="1"/>
    <xf numFmtId="0" fontId="3" fillId="0" borderId="0" xfId="0" applyFont="1"/>
    <xf numFmtId="0" fontId="3" fillId="21" borderId="10" xfId="0" applyFont="1" applyFill="1" applyBorder="1" applyAlignment="1">
      <alignment horizontal="center" vertical="center" wrapText="1"/>
    </xf>
    <xf numFmtId="0" fontId="82" fillId="0" borderId="9" xfId="0" applyFont="1" applyBorder="1" applyAlignment="1">
      <alignment horizontal="center"/>
    </xf>
    <xf numFmtId="3" fontId="82" fillId="0" borderId="9" xfId="0" applyNumberFormat="1" applyFont="1" applyBorder="1"/>
    <xf numFmtId="166" fontId="82" fillId="0" borderId="9" xfId="0" applyNumberFormat="1" applyFont="1" applyBorder="1"/>
    <xf numFmtId="0" fontId="82" fillId="0" borderId="9" xfId="0" applyFont="1" applyFill="1" applyBorder="1" applyAlignment="1">
      <alignment horizontal="center"/>
    </xf>
    <xf numFmtId="0" fontId="92" fillId="8" borderId="9" xfId="0" applyFont="1" applyFill="1" applyBorder="1" applyAlignment="1">
      <alignment horizontal="center"/>
    </xf>
    <xf numFmtId="3" fontId="92" fillId="8" borderId="9" xfId="0" applyNumberFormat="1" applyFont="1" applyFill="1" applyBorder="1"/>
    <xf numFmtId="166" fontId="92" fillId="8" borderId="9" xfId="0" applyNumberFormat="1" applyFont="1" applyFill="1" applyBorder="1"/>
    <xf numFmtId="3" fontId="92" fillId="0" borderId="9" xfId="0" applyNumberFormat="1" applyFont="1" applyBorder="1"/>
    <xf numFmtId="9" fontId="92" fillId="0" borderId="9" xfId="0" applyNumberFormat="1" applyFont="1" applyBorder="1"/>
    <xf numFmtId="9" fontId="82" fillId="0" borderId="0" xfId="0" applyNumberFormat="1" applyFont="1" applyBorder="1"/>
    <xf numFmtId="9" fontId="92" fillId="0" borderId="0" xfId="0" applyNumberFormat="1" applyFont="1" applyBorder="1"/>
    <xf numFmtId="0" fontId="33" fillId="0" borderId="0" xfId="0" applyFont="1" applyAlignment="1">
      <alignment vertical="top"/>
    </xf>
    <xf numFmtId="0" fontId="48" fillId="21" borderId="8" xfId="0" applyFont="1" applyFill="1" applyBorder="1" applyAlignment="1">
      <alignment horizontal="center" vertical="center" wrapText="1"/>
    </xf>
    <xf numFmtId="167" fontId="10" fillId="15" borderId="10" xfId="5" applyNumberFormat="1" applyFont="1" applyFill="1" applyBorder="1" applyAlignment="1">
      <alignment horizontal="right" vertical="center"/>
    </xf>
    <xf numFmtId="0" fontId="55" fillId="23" borderId="12" xfId="0" applyFont="1" applyFill="1" applyBorder="1" applyAlignment="1">
      <alignment horizontal="center" vertical="center"/>
    </xf>
    <xf numFmtId="0" fontId="0" fillId="23" borderId="12" xfId="0" applyFill="1" applyBorder="1" applyAlignment="1"/>
    <xf numFmtId="0" fontId="55" fillId="0" borderId="0" xfId="0" applyFont="1" applyBorder="1" applyAlignment="1">
      <alignment horizontal="center"/>
    </xf>
    <xf numFmtId="9" fontId="42" fillId="22" borderId="8" xfId="5" applyNumberFormat="1" applyFont="1" applyFill="1" applyBorder="1" applyAlignment="1">
      <alignment horizontal="center" vertical="center"/>
    </xf>
    <xf numFmtId="9" fontId="42" fillId="22" borderId="10" xfId="5" applyNumberFormat="1" applyFont="1" applyFill="1" applyBorder="1" applyAlignment="1">
      <alignment horizontal="center" vertical="center"/>
    </xf>
    <xf numFmtId="0" fontId="137" fillId="0" borderId="0" xfId="0" applyFont="1"/>
    <xf numFmtId="3" fontId="35" fillId="20" borderId="0" xfId="5" applyNumberFormat="1" applyFont="1" applyFill="1" applyBorder="1" applyAlignment="1">
      <alignment horizontal="left"/>
    </xf>
    <xf numFmtId="167" fontId="15" fillId="20" borderId="0" xfId="5" applyNumberFormat="1" applyFont="1" applyFill="1" applyBorder="1" applyAlignment="1">
      <alignment horizontal="left"/>
    </xf>
    <xf numFmtId="0" fontId="82" fillId="0" borderId="0" xfId="0" applyFont="1"/>
    <xf numFmtId="167" fontId="10" fillId="15" borderId="8" xfId="5" applyNumberFormat="1" applyFont="1" applyFill="1" applyBorder="1" applyAlignment="1">
      <alignment horizontal="center" vertical="center"/>
    </xf>
    <xf numFmtId="0" fontId="55" fillId="0" borderId="8" xfId="0" applyFont="1" applyBorder="1" applyAlignment="1">
      <alignment horizontal="center" vertical="center"/>
    </xf>
    <xf numFmtId="0" fontId="139" fillId="23" borderId="0" xfId="0" applyFont="1" applyFill="1"/>
    <xf numFmtId="166" fontId="139" fillId="23" borderId="0" xfId="0" applyNumberFormat="1" applyFont="1" applyFill="1"/>
    <xf numFmtId="4" fontId="0" fillId="0" borderId="0" xfId="0" applyNumberFormat="1"/>
    <xf numFmtId="166" fontId="139" fillId="23" borderId="0" xfId="0" applyNumberFormat="1" applyFont="1" applyFill="1" applyBorder="1" applyAlignment="1"/>
    <xf numFmtId="0" fontId="140" fillId="0" borderId="0" xfId="0" applyFont="1" applyAlignment="1">
      <alignment horizontal="left"/>
    </xf>
    <xf numFmtId="0" fontId="139" fillId="23" borderId="0" xfId="0" applyFont="1" applyFill="1" applyBorder="1" applyAlignment="1"/>
    <xf numFmtId="0" fontId="141" fillId="0" borderId="0" xfId="0" applyFont="1"/>
    <xf numFmtId="0" fontId="142" fillId="0" borderId="0" xfId="0" applyFont="1"/>
    <xf numFmtId="0" fontId="143" fillId="0" borderId="0" xfId="0" applyFont="1" applyAlignment="1">
      <alignment horizontal="left" vertical="top"/>
    </xf>
    <xf numFmtId="0" fontId="10" fillId="14" borderId="20" xfId="5" applyFont="1" applyFill="1" applyBorder="1" applyAlignment="1">
      <alignment vertical="center"/>
    </xf>
    <xf numFmtId="167" fontId="10" fillId="20" borderId="20" xfId="5" applyNumberFormat="1" applyFont="1" applyFill="1" applyBorder="1" applyAlignment="1">
      <alignment horizontal="center" vertical="center"/>
    </xf>
    <xf numFmtId="184" fontId="108" fillId="15" borderId="20" xfId="5" applyNumberFormat="1" applyFont="1" applyFill="1" applyBorder="1" applyAlignment="1">
      <alignment horizontal="center" vertical="center"/>
    </xf>
    <xf numFmtId="0" fontId="10" fillId="14" borderId="3" xfId="5" applyFont="1" applyFill="1" applyBorder="1" applyAlignment="1">
      <alignment horizontal="left" vertical="center"/>
    </xf>
    <xf numFmtId="0" fontId="10" fillId="14" borderId="3" xfId="5" applyFont="1" applyFill="1" applyBorder="1" applyAlignment="1">
      <alignment horizontal="center" vertical="center"/>
    </xf>
    <xf numFmtId="3" fontId="14" fillId="14" borderId="3" xfId="5" applyNumberFormat="1" applyFont="1" applyFill="1" applyBorder="1" applyAlignment="1">
      <alignment horizontal="center" vertical="center"/>
    </xf>
    <xf numFmtId="0" fontId="10" fillId="14" borderId="10" xfId="5" applyFont="1" applyFill="1" applyBorder="1" applyAlignment="1">
      <alignment vertical="center"/>
    </xf>
    <xf numFmtId="167" fontId="10" fillId="15" borderId="20" xfId="5" applyNumberFormat="1" applyFont="1" applyFill="1" applyBorder="1" applyAlignment="1">
      <alignment horizontal="center" vertical="center"/>
    </xf>
    <xf numFmtId="184" fontId="14" fillId="15" borderId="20" xfId="5" applyNumberFormat="1" applyFont="1" applyFill="1" applyBorder="1" applyAlignment="1">
      <alignment horizontal="center" vertical="center"/>
    </xf>
    <xf numFmtId="0" fontId="10" fillId="23" borderId="10" xfId="5" applyFont="1" applyFill="1" applyBorder="1" applyAlignment="1">
      <alignment vertical="center"/>
    </xf>
    <xf numFmtId="184" fontId="14" fillId="20" borderId="20" xfId="5" applyNumberFormat="1" applyFont="1" applyFill="1" applyBorder="1" applyAlignment="1">
      <alignment horizontal="center" vertical="center"/>
    </xf>
    <xf numFmtId="167" fontId="13" fillId="15" borderId="20" xfId="5" applyNumberFormat="1" applyFont="1" applyFill="1" applyBorder="1" applyAlignment="1">
      <alignment horizontal="center" vertical="center"/>
    </xf>
    <xf numFmtId="184" fontId="10" fillId="15" borderId="20" xfId="5" applyNumberFormat="1" applyFont="1" applyFill="1" applyBorder="1" applyAlignment="1">
      <alignment horizontal="center" vertical="center"/>
    </xf>
    <xf numFmtId="0" fontId="0" fillId="8" borderId="20" xfId="0" applyFill="1" applyBorder="1" applyAlignment="1"/>
    <xf numFmtId="0" fontId="10" fillId="0" borderId="0" xfId="0" applyFont="1"/>
    <xf numFmtId="0" fontId="10" fillId="14" borderId="0" xfId="5" applyFont="1" applyFill="1" applyBorder="1" applyAlignment="1">
      <alignment vertical="center"/>
    </xf>
    <xf numFmtId="184" fontId="14" fillId="15" borderId="0" xfId="5" applyNumberFormat="1" applyFont="1" applyFill="1" applyBorder="1" applyAlignment="1">
      <alignment horizontal="center" vertical="center"/>
    </xf>
    <xf numFmtId="0" fontId="147" fillId="0" borderId="0" xfId="0" applyFont="1"/>
    <xf numFmtId="0" fontId="146" fillId="0" borderId="0" xfId="0" applyFont="1"/>
    <xf numFmtId="0" fontId="20" fillId="21" borderId="7" xfId="0" applyFont="1" applyFill="1" applyBorder="1" applyAlignment="1">
      <alignment horizontal="center" vertical="center" wrapText="1"/>
    </xf>
    <xf numFmtId="166" fontId="10" fillId="20" borderId="20" xfId="5" applyNumberFormat="1" applyFont="1" applyFill="1" applyBorder="1" applyAlignment="1">
      <alignment horizontal="center" vertical="center"/>
    </xf>
    <xf numFmtId="3" fontId="10" fillId="15" borderId="10" xfId="5" applyNumberFormat="1" applyFont="1" applyFill="1" applyBorder="1" applyAlignment="1">
      <alignment horizontal="center" vertical="center"/>
    </xf>
    <xf numFmtId="0" fontId="55" fillId="23" borderId="20" xfId="0" applyFont="1" applyFill="1" applyBorder="1" applyAlignment="1">
      <alignment horizontal="center" vertical="center"/>
    </xf>
    <xf numFmtId="166" fontId="10" fillId="33" borderId="20" xfId="5" applyNumberFormat="1" applyFont="1" applyFill="1" applyBorder="1" applyAlignment="1">
      <alignment horizontal="center" vertical="center"/>
    </xf>
    <xf numFmtId="3" fontId="10" fillId="20" borderId="10" xfId="5" applyNumberFormat="1" applyFont="1" applyFill="1" applyBorder="1" applyAlignment="1">
      <alignment horizontal="center" vertical="center"/>
    </xf>
    <xf numFmtId="0" fontId="39" fillId="23" borderId="20" xfId="5" applyFont="1" applyFill="1" applyBorder="1" applyAlignment="1">
      <alignment vertical="center"/>
    </xf>
    <xf numFmtId="0" fontId="10" fillId="23" borderId="20" xfId="5" applyFont="1" applyFill="1" applyBorder="1" applyAlignment="1">
      <alignment vertical="center"/>
    </xf>
    <xf numFmtId="0" fontId="39" fillId="34" borderId="20" xfId="5" applyFont="1" applyFill="1" applyBorder="1" applyAlignment="1">
      <alignment vertical="center"/>
    </xf>
    <xf numFmtId="166" fontId="10" fillId="35" borderId="20" xfId="5" applyNumberFormat="1" applyFont="1" applyFill="1" applyBorder="1" applyAlignment="1">
      <alignment horizontal="center" vertical="center"/>
    </xf>
    <xf numFmtId="3" fontId="10" fillId="35" borderId="10" xfId="5" applyNumberFormat="1" applyFont="1" applyFill="1" applyBorder="1" applyAlignment="1">
      <alignment horizontal="center" vertical="center"/>
    </xf>
    <xf numFmtId="3" fontId="14" fillId="15" borderId="10" xfId="5" applyNumberFormat="1" applyFont="1" applyFill="1" applyBorder="1" applyAlignment="1">
      <alignment horizontal="center" vertical="center"/>
    </xf>
    <xf numFmtId="0" fontId="10" fillId="23" borderId="20" xfId="5" applyFont="1" applyFill="1" applyBorder="1" applyAlignment="1">
      <alignment horizontal="left" vertical="center"/>
    </xf>
    <xf numFmtId="0" fontId="13" fillId="8" borderId="20" xfId="5" applyFont="1" applyFill="1" applyBorder="1" applyAlignment="1">
      <alignment horizontal="center" vertical="center"/>
    </xf>
    <xf numFmtId="166" fontId="13" fillId="22" borderId="20" xfId="5" applyNumberFormat="1" applyFont="1" applyFill="1" applyBorder="1" applyAlignment="1">
      <alignment horizontal="center" vertical="center"/>
    </xf>
    <xf numFmtId="3" fontId="154" fillId="22" borderId="10" xfId="5" applyNumberFormat="1" applyFont="1" applyFill="1" applyBorder="1" applyAlignment="1">
      <alignment horizontal="center" vertical="center"/>
    </xf>
    <xf numFmtId="0" fontId="39" fillId="23" borderId="10" xfId="5" applyFont="1" applyFill="1" applyBorder="1" applyAlignment="1">
      <alignment vertical="center"/>
    </xf>
    <xf numFmtId="3" fontId="13" fillId="22" borderId="10" xfId="5" applyNumberFormat="1" applyFont="1" applyFill="1" applyBorder="1" applyAlignment="1">
      <alignment horizontal="center" vertical="center"/>
    </xf>
    <xf numFmtId="0" fontId="155" fillId="0" borderId="0" xfId="0" applyFont="1"/>
    <xf numFmtId="0" fontId="10" fillId="0" borderId="0" xfId="0" applyFont="1" applyAlignment="1">
      <alignment vertical="top"/>
    </xf>
    <xf numFmtId="0" fontId="13" fillId="23" borderId="0" xfId="5" applyFont="1" applyFill="1" applyBorder="1" applyAlignment="1">
      <alignment horizontal="center" vertical="center"/>
    </xf>
    <xf numFmtId="166" fontId="13" fillId="20" borderId="0" xfId="5" applyNumberFormat="1" applyFont="1" applyFill="1" applyBorder="1" applyAlignment="1">
      <alignment horizontal="center" vertical="center"/>
    </xf>
    <xf numFmtId="3" fontId="13" fillId="20" borderId="0" xfId="5" applyNumberFormat="1" applyFont="1" applyFill="1" applyBorder="1" applyAlignment="1">
      <alignment horizontal="center" vertical="center"/>
    </xf>
    <xf numFmtId="0" fontId="156" fillId="0" borderId="0" xfId="0" applyFont="1"/>
    <xf numFmtId="166" fontId="10" fillId="35" borderId="20" xfId="5" applyNumberFormat="1" applyFont="1" applyFill="1" applyBorder="1" applyAlignment="1">
      <alignment horizontal="left" vertical="center"/>
    </xf>
    <xf numFmtId="0" fontId="34" fillId="23" borderId="8" xfId="0" applyFont="1" applyFill="1" applyBorder="1" applyAlignment="1">
      <alignment horizontal="center" vertical="center"/>
    </xf>
    <xf numFmtId="0" fontId="10" fillId="23" borderId="10" xfId="5" applyFont="1" applyFill="1" applyBorder="1" applyAlignment="1">
      <alignment horizontal="left" vertical="center"/>
    </xf>
    <xf numFmtId="166" fontId="10" fillId="23" borderId="20" xfId="5" applyNumberFormat="1" applyFont="1" applyFill="1" applyBorder="1" applyAlignment="1">
      <alignment horizontal="center" vertical="center"/>
    </xf>
    <xf numFmtId="0" fontId="10" fillId="23" borderId="19" xfId="5" applyFont="1" applyFill="1" applyBorder="1" applyAlignment="1">
      <alignment horizontal="left" vertical="center"/>
    </xf>
    <xf numFmtId="166" fontId="10" fillId="23" borderId="7" xfId="5" applyNumberFormat="1" applyFont="1" applyFill="1" applyBorder="1" applyAlignment="1">
      <alignment horizontal="center" vertical="center"/>
    </xf>
    <xf numFmtId="0" fontId="10" fillId="14" borderId="20" xfId="5" applyFont="1" applyFill="1" applyBorder="1" applyAlignment="1">
      <alignment horizontal="center" vertical="center" wrapText="1"/>
    </xf>
    <xf numFmtId="0" fontId="10" fillId="14" borderId="8" xfId="5" applyFont="1" applyFill="1" applyBorder="1" applyAlignment="1">
      <alignment horizontal="center" vertical="center" wrapText="1"/>
    </xf>
    <xf numFmtId="0" fontId="13" fillId="14" borderId="20" xfId="5" applyFont="1" applyFill="1" applyBorder="1" applyAlignment="1">
      <alignment horizontal="center" vertical="center" wrapText="1"/>
    </xf>
    <xf numFmtId="3" fontId="10" fillId="20" borderId="20" xfId="5" applyNumberFormat="1" applyFont="1" applyFill="1" applyBorder="1" applyAlignment="1">
      <alignment horizontal="center" vertical="center"/>
    </xf>
    <xf numFmtId="49" fontId="108" fillId="20" borderId="20" xfId="5" applyNumberFormat="1" applyFont="1" applyFill="1" applyBorder="1" applyAlignment="1">
      <alignment horizontal="center" vertical="center"/>
    </xf>
    <xf numFmtId="3" fontId="14" fillId="20" borderId="20" xfId="5" applyNumberFormat="1" applyFont="1" applyFill="1" applyBorder="1" applyAlignment="1">
      <alignment horizontal="center" vertical="center"/>
    </xf>
    <xf numFmtId="0" fontId="10" fillId="14" borderId="20" xfId="5" applyFont="1" applyFill="1" applyBorder="1" applyAlignment="1">
      <alignment horizontal="left" vertical="center"/>
    </xf>
    <xf numFmtId="3" fontId="10" fillId="14" borderId="20" xfId="5" applyNumberFormat="1" applyFont="1" applyFill="1" applyBorder="1" applyAlignment="1">
      <alignment horizontal="center" vertical="center"/>
    </xf>
    <xf numFmtId="3" fontId="10" fillId="20" borderId="3" xfId="5" applyNumberFormat="1" applyFont="1" applyFill="1" applyBorder="1" applyAlignment="1">
      <alignment horizontal="center" vertical="center"/>
    </xf>
    <xf numFmtId="166" fontId="10" fillId="20" borderId="3" xfId="5" applyNumberFormat="1" applyFont="1" applyFill="1" applyBorder="1" applyAlignment="1">
      <alignment horizontal="center" vertical="center"/>
    </xf>
    <xf numFmtId="3" fontId="13" fillId="22" borderId="20" xfId="5" applyNumberFormat="1" applyFont="1" applyFill="1" applyBorder="1" applyAlignment="1">
      <alignment horizontal="center" vertical="center"/>
    </xf>
    <xf numFmtId="166" fontId="42" fillId="22" borderId="20" xfId="5" applyNumberFormat="1" applyFont="1" applyFill="1" applyBorder="1" applyAlignment="1">
      <alignment horizontal="center"/>
    </xf>
    <xf numFmtId="0" fontId="10" fillId="23" borderId="0" xfId="0" applyFont="1" applyFill="1" applyAlignment="1">
      <alignment vertical="top"/>
    </xf>
    <xf numFmtId="166" fontId="42" fillId="20" borderId="0" xfId="5" applyNumberFormat="1" applyFont="1" applyFill="1" applyBorder="1" applyAlignment="1">
      <alignment horizontal="center"/>
    </xf>
    <xf numFmtId="0" fontId="151" fillId="0" borderId="0" xfId="0" applyFont="1"/>
    <xf numFmtId="0" fontId="40" fillId="0" borderId="0" xfId="0" applyFont="1" applyAlignment="1">
      <alignment horizontal="center"/>
    </xf>
    <xf numFmtId="3" fontId="0" fillId="0" borderId="0" xfId="0" applyNumberFormat="1" applyAlignment="1">
      <alignment horizontal="center"/>
    </xf>
    <xf numFmtId="185" fontId="0" fillId="0" borderId="0" xfId="0" applyNumberFormat="1" applyAlignment="1">
      <alignment horizontal="center"/>
    </xf>
    <xf numFmtId="10" fontId="0" fillId="0" borderId="0" xfId="0" applyNumberFormat="1" applyAlignment="1">
      <alignment horizontal="center"/>
    </xf>
    <xf numFmtId="9" fontId="53" fillId="20" borderId="20" xfId="5" applyNumberFormat="1" applyFont="1" applyFill="1" applyBorder="1" applyAlignment="1">
      <alignment horizontal="center" vertical="center"/>
    </xf>
    <xf numFmtId="0" fontId="10" fillId="14" borderId="19" xfId="5" applyFont="1" applyFill="1" applyBorder="1" applyAlignment="1">
      <alignment horizontal="left" vertical="center"/>
    </xf>
    <xf numFmtId="0" fontId="10" fillId="14" borderId="10" xfId="5" applyFont="1" applyFill="1" applyBorder="1" applyAlignment="1">
      <alignment horizontal="left" vertical="center"/>
    </xf>
    <xf numFmtId="9" fontId="10" fillId="22" borderId="20" xfId="5" applyNumberFormat="1" applyFont="1" applyFill="1" applyBorder="1" applyAlignment="1">
      <alignment horizontal="center" vertical="center"/>
    </xf>
    <xf numFmtId="0" fontId="158" fillId="23" borderId="0" xfId="0" applyFont="1" applyFill="1" applyAlignment="1">
      <alignment horizontal="left" vertical="top"/>
    </xf>
    <xf numFmtId="0" fontId="159" fillId="0" borderId="0" xfId="0" applyFont="1" applyAlignment="1">
      <alignment vertical="center"/>
    </xf>
    <xf numFmtId="0" fontId="10" fillId="0" borderId="0" xfId="0" applyFont="1" applyAlignment="1">
      <alignment vertical="center"/>
    </xf>
    <xf numFmtId="9" fontId="0" fillId="0" borderId="0" xfId="0" applyNumberFormat="1" applyAlignment="1">
      <alignment horizontal="center"/>
    </xf>
    <xf numFmtId="166" fontId="0" fillId="0" borderId="0" xfId="0" applyNumberFormat="1" applyAlignment="1">
      <alignment horizontal="center"/>
    </xf>
    <xf numFmtId="0" fontId="13" fillId="21" borderId="165" xfId="5" applyFont="1" applyFill="1" applyBorder="1" applyAlignment="1">
      <alignment horizontal="centerContinuous" vertical="center" wrapText="1"/>
    </xf>
    <xf numFmtId="0" fontId="35" fillId="21" borderId="2" xfId="5" applyFont="1" applyFill="1" applyBorder="1" applyAlignment="1">
      <alignment horizontal="centerContinuous" vertical="top" wrapText="1"/>
    </xf>
    <xf numFmtId="0" fontId="35" fillId="21" borderId="2" xfId="5" applyFont="1" applyFill="1" applyBorder="1" applyAlignment="1">
      <alignment horizontal="center" vertical="center"/>
    </xf>
    <xf numFmtId="0" fontId="9" fillId="8" borderId="7" xfId="5" applyFont="1" applyFill="1" applyBorder="1" applyAlignment="1">
      <alignment horizontal="center" vertical="center" wrapText="1"/>
    </xf>
    <xf numFmtId="0" fontId="35" fillId="21" borderId="20" xfId="5" applyFont="1" applyFill="1" applyBorder="1" applyAlignment="1">
      <alignment horizontal="center" vertical="center" wrapText="1"/>
    </xf>
    <xf numFmtId="0" fontId="35" fillId="14" borderId="10" xfId="5" applyFont="1" applyFill="1" applyBorder="1" applyAlignment="1">
      <alignment vertical="center"/>
    </xf>
    <xf numFmtId="167" fontId="10" fillId="15" borderId="42" xfId="5" applyNumberFormat="1" applyFont="1" applyFill="1" applyBorder="1" applyAlignment="1">
      <alignment horizontal="center" vertical="center"/>
    </xf>
    <xf numFmtId="167" fontId="10" fillId="15" borderId="10" xfId="5" applyNumberFormat="1" applyFont="1" applyFill="1" applyBorder="1" applyAlignment="1">
      <alignment horizontal="center" vertical="center"/>
    </xf>
    <xf numFmtId="49" fontId="10" fillId="15" borderId="20" xfId="5" applyNumberFormat="1" applyFont="1" applyFill="1" applyBorder="1" applyAlignment="1">
      <alignment horizontal="center" vertical="center"/>
    </xf>
    <xf numFmtId="9" fontId="39" fillId="0" borderId="20" xfId="0" applyNumberFormat="1" applyFont="1" applyBorder="1" applyAlignment="1">
      <alignment horizontal="center"/>
    </xf>
    <xf numFmtId="0" fontId="15" fillId="14" borderId="10" xfId="5" applyFont="1" applyFill="1" applyBorder="1" applyAlignment="1">
      <alignment horizontal="center" vertical="center"/>
    </xf>
    <xf numFmtId="49" fontId="108" fillId="15" borderId="20" xfId="5" applyNumberFormat="1" applyFont="1" applyFill="1" applyBorder="1" applyAlignment="1">
      <alignment horizontal="center" vertical="center"/>
    </xf>
    <xf numFmtId="49" fontId="14" fillId="15" borderId="20" xfId="5" applyNumberFormat="1" applyFont="1" applyFill="1" applyBorder="1" applyAlignment="1">
      <alignment horizontal="center" vertical="center"/>
    </xf>
    <xf numFmtId="167" fontId="13" fillId="22" borderId="167" xfId="5" applyNumberFormat="1" applyFont="1" applyFill="1" applyBorder="1" applyAlignment="1">
      <alignment horizontal="center"/>
    </xf>
    <xf numFmtId="167" fontId="13" fillId="22" borderId="48" xfId="5" applyNumberFormat="1" applyFont="1" applyFill="1" applyBorder="1" applyAlignment="1">
      <alignment horizontal="center"/>
    </xf>
    <xf numFmtId="167" fontId="13" fillId="22" borderId="20" xfId="5" applyNumberFormat="1" applyFont="1" applyFill="1" applyBorder="1" applyAlignment="1">
      <alignment horizontal="center"/>
    </xf>
    <xf numFmtId="0" fontId="0" fillId="8" borderId="20" xfId="0" applyFill="1" applyBorder="1"/>
    <xf numFmtId="167" fontId="13" fillId="22" borderId="10" xfId="5" applyNumberFormat="1" applyFont="1" applyFill="1" applyBorder="1" applyAlignment="1">
      <alignment horizontal="center"/>
    </xf>
    <xf numFmtId="166" fontId="42" fillId="22" borderId="167" xfId="5" applyNumberFormat="1" applyFont="1" applyFill="1" applyBorder="1" applyAlignment="1">
      <alignment horizontal="center"/>
    </xf>
    <xf numFmtId="166" fontId="42" fillId="22" borderId="10" xfId="5" applyNumberFormat="1" applyFont="1" applyFill="1" applyBorder="1" applyAlignment="1">
      <alignment horizontal="center"/>
    </xf>
    <xf numFmtId="0" fontId="47" fillId="23" borderId="0" xfId="0" applyFont="1" applyFill="1" applyAlignment="1"/>
    <xf numFmtId="10" fontId="42" fillId="20" borderId="0" xfId="5" applyNumberFormat="1" applyFont="1" applyFill="1" applyBorder="1" applyAlignment="1">
      <alignment horizontal="center"/>
    </xf>
    <xf numFmtId="0" fontId="47" fillId="23" borderId="0" xfId="0" applyFont="1" applyFill="1"/>
    <xf numFmtId="0" fontId="32" fillId="0" borderId="0" xfId="0" applyFont="1" applyAlignment="1">
      <alignment vertical="center"/>
    </xf>
    <xf numFmtId="0" fontId="35" fillId="21" borderId="10" xfId="5" applyFont="1" applyFill="1" applyBorder="1" applyAlignment="1">
      <alignment horizontal="center" vertical="center" wrapText="1"/>
    </xf>
    <xf numFmtId="0" fontId="13" fillId="14" borderId="10" xfId="5" applyFont="1" applyFill="1" applyBorder="1" applyAlignment="1">
      <alignment vertical="center"/>
    </xf>
    <xf numFmtId="49" fontId="9" fillId="20" borderId="10" xfId="5" applyNumberFormat="1" applyFont="1" applyFill="1" applyBorder="1" applyAlignment="1">
      <alignment horizontal="center" vertical="center"/>
    </xf>
    <xf numFmtId="9" fontId="161" fillId="20" borderId="9" xfId="5" applyNumberFormat="1" applyFont="1" applyFill="1" applyBorder="1" applyAlignment="1">
      <alignment horizontal="center" vertical="center"/>
    </xf>
    <xf numFmtId="49" fontId="161" fillId="20" borderId="20" xfId="5" applyNumberFormat="1" applyFont="1" applyFill="1" applyBorder="1" applyAlignment="1">
      <alignment horizontal="center" vertical="center"/>
    </xf>
    <xf numFmtId="9" fontId="161" fillId="20" borderId="10" xfId="5" applyNumberFormat="1" applyFont="1" applyFill="1" applyBorder="1" applyAlignment="1">
      <alignment horizontal="center" vertical="center"/>
    </xf>
    <xf numFmtId="49" fontId="161" fillId="20" borderId="10" xfId="5" applyNumberFormat="1" applyFont="1" applyFill="1" applyBorder="1" applyAlignment="1">
      <alignment horizontal="center" vertical="center"/>
    </xf>
    <xf numFmtId="49" fontId="162" fillId="20" borderId="10" xfId="5" applyNumberFormat="1" applyFont="1" applyFill="1" applyBorder="1" applyAlignment="1">
      <alignment horizontal="center" vertical="center"/>
    </xf>
    <xf numFmtId="49" fontId="9" fillId="20" borderId="20" xfId="5" applyNumberFormat="1" applyFont="1" applyFill="1" applyBorder="1" applyAlignment="1">
      <alignment horizontal="center" vertical="center"/>
    </xf>
    <xf numFmtId="9" fontId="162" fillId="20" borderId="9" xfId="5" applyNumberFormat="1" applyFont="1" applyFill="1" applyBorder="1" applyAlignment="1">
      <alignment horizontal="center" vertical="center"/>
    </xf>
    <xf numFmtId="49" fontId="162" fillId="20" borderId="20" xfId="5" applyNumberFormat="1" applyFont="1" applyFill="1" applyBorder="1" applyAlignment="1">
      <alignment horizontal="center" vertical="center"/>
    </xf>
    <xf numFmtId="9" fontId="162" fillId="20" borderId="10" xfId="5" applyNumberFormat="1" applyFont="1" applyFill="1" applyBorder="1" applyAlignment="1">
      <alignment horizontal="center" vertical="center"/>
    </xf>
    <xf numFmtId="0" fontId="39" fillId="14" borderId="10" xfId="5" applyFont="1" applyFill="1" applyBorder="1" applyAlignment="1">
      <alignment vertical="center"/>
    </xf>
    <xf numFmtId="9" fontId="9" fillId="20" borderId="10" xfId="5" applyNumberFormat="1" applyFont="1" applyFill="1" applyBorder="1" applyAlignment="1">
      <alignment horizontal="center" vertical="center"/>
    </xf>
    <xf numFmtId="9" fontId="162" fillId="20" borderId="20" xfId="5" applyNumberFormat="1" applyFont="1" applyFill="1" applyBorder="1" applyAlignment="1">
      <alignment horizontal="center" vertical="center"/>
    </xf>
    <xf numFmtId="9" fontId="161" fillId="20" borderId="20" xfId="5" applyNumberFormat="1" applyFont="1" applyFill="1" applyBorder="1" applyAlignment="1">
      <alignment horizontal="center" vertical="center"/>
    </xf>
    <xf numFmtId="167" fontId="13" fillId="22" borderId="20" xfId="5" applyNumberFormat="1" applyFont="1" applyFill="1" applyBorder="1" applyAlignment="1">
      <alignment horizontal="center" vertical="center"/>
    </xf>
    <xf numFmtId="166" fontId="163" fillId="22" borderId="20" xfId="5" applyNumberFormat="1" applyFont="1" applyFill="1" applyBorder="1" applyAlignment="1">
      <alignment horizontal="center" vertical="center"/>
    </xf>
    <xf numFmtId="167" fontId="154" fillId="36" borderId="20" xfId="5" applyNumberFormat="1" applyFont="1" applyFill="1" applyBorder="1" applyAlignment="1">
      <alignment horizontal="center" vertical="center"/>
    </xf>
    <xf numFmtId="166" fontId="164" fillId="22" borderId="20" xfId="5" applyNumberFormat="1" applyFont="1" applyFill="1" applyBorder="1" applyAlignment="1">
      <alignment horizontal="center" vertical="center"/>
    </xf>
    <xf numFmtId="0" fontId="47" fillId="0" borderId="0" xfId="0" applyFont="1" applyAlignment="1">
      <alignment horizontal="center"/>
    </xf>
    <xf numFmtId="0" fontId="20" fillId="0" borderId="0" xfId="0" applyFont="1" applyAlignment="1">
      <alignment horizontal="center"/>
    </xf>
    <xf numFmtId="173" fontId="20" fillId="0" borderId="0" xfId="0" applyNumberFormat="1" applyFont="1" applyAlignment="1">
      <alignment horizontal="center"/>
    </xf>
    <xf numFmtId="0" fontId="47" fillId="0" borderId="9" xfId="0" applyFont="1" applyBorder="1" applyAlignment="1">
      <alignment horizontal="center"/>
    </xf>
    <xf numFmtId="3" fontId="23" fillId="0" borderId="9" xfId="0" applyNumberFormat="1" applyFont="1" applyBorder="1" applyAlignment="1">
      <alignment horizontal="center" vertical="center"/>
    </xf>
    <xf numFmtId="3" fontId="23" fillId="0" borderId="9" xfId="0" applyNumberFormat="1" applyFont="1" applyBorder="1"/>
    <xf numFmtId="0" fontId="3" fillId="4" borderId="3" xfId="0" applyFont="1" applyFill="1" applyBorder="1" applyAlignment="1">
      <alignment horizontal="center" vertical="center" textRotation="90"/>
    </xf>
    <xf numFmtId="0" fontId="3" fillId="4" borderId="4" xfId="0" applyFont="1" applyFill="1" applyBorder="1" applyAlignment="1">
      <alignment horizontal="center" vertical="center" textRotation="90"/>
    </xf>
    <xf numFmtId="0" fontId="3" fillId="4" borderId="7" xfId="0" applyFont="1" applyFill="1" applyBorder="1" applyAlignment="1">
      <alignment horizontal="center" vertical="center" textRotation="90"/>
    </xf>
    <xf numFmtId="0" fontId="11" fillId="4" borderId="8" xfId="3" applyFont="1" applyFill="1" applyBorder="1" applyAlignment="1">
      <alignment horizontal="center" vertical="center"/>
    </xf>
    <xf numFmtId="0" fontId="11" fillId="4" borderId="9" xfId="3" applyFont="1" applyFill="1" applyBorder="1" applyAlignment="1">
      <alignment horizontal="center" vertical="center"/>
    </xf>
    <xf numFmtId="0" fontId="11" fillId="4" borderId="10" xfId="3" applyFont="1" applyFill="1" applyBorder="1" applyAlignment="1">
      <alignment horizontal="center" vertical="center"/>
    </xf>
    <xf numFmtId="49" fontId="13" fillId="0" borderId="3" xfId="3" applyNumberFormat="1" applyFont="1" applyBorder="1" applyAlignment="1">
      <alignment horizontal="center" vertical="center" wrapText="1"/>
    </xf>
    <xf numFmtId="49" fontId="13" fillId="0" borderId="4" xfId="3" applyNumberFormat="1" applyFont="1" applyBorder="1" applyAlignment="1">
      <alignment horizontal="center" vertical="center" wrapText="1"/>
    </xf>
    <xf numFmtId="0" fontId="10" fillId="0" borderId="3" xfId="3" applyFont="1" applyBorder="1" applyAlignment="1">
      <alignment horizontal="center" vertical="center"/>
    </xf>
    <xf numFmtId="0" fontId="10" fillId="0" borderId="4" xfId="3" applyFont="1" applyBorder="1" applyAlignment="1">
      <alignment horizontal="center" vertical="center"/>
    </xf>
    <xf numFmtId="0" fontId="10" fillId="0" borderId="15" xfId="3" applyFont="1" applyBorder="1" applyAlignment="1">
      <alignment horizontal="center" vertical="center"/>
    </xf>
    <xf numFmtId="0" fontId="10" fillId="0" borderId="3" xfId="3" applyFont="1" applyBorder="1" applyAlignment="1">
      <alignment horizontal="center" vertical="center" wrapText="1"/>
    </xf>
    <xf numFmtId="0" fontId="10" fillId="0" borderId="4" xfId="3" applyFont="1" applyBorder="1" applyAlignment="1">
      <alignment horizontal="center" vertical="center" wrapText="1"/>
    </xf>
    <xf numFmtId="0" fontId="10" fillId="0" borderId="15" xfId="3" applyFont="1" applyBorder="1" applyAlignment="1">
      <alignment horizontal="center" vertical="center" wrapText="1"/>
    </xf>
    <xf numFmtId="0" fontId="11" fillId="0" borderId="12" xfId="3" applyFont="1" applyBorder="1" applyAlignment="1">
      <alignment horizontal="left" vertical="center"/>
    </xf>
    <xf numFmtId="0" fontId="11" fillId="7" borderId="8" xfId="3" applyFont="1" applyFill="1" applyBorder="1" applyAlignment="1">
      <alignment horizontal="center" vertical="center"/>
    </xf>
    <xf numFmtId="0" fontId="11" fillId="7" borderId="9" xfId="3" applyFont="1" applyFill="1" applyBorder="1" applyAlignment="1">
      <alignment horizontal="center" vertical="center"/>
    </xf>
    <xf numFmtId="0" fontId="11" fillId="7" borderId="10" xfId="3" applyFont="1" applyFill="1" applyBorder="1" applyAlignment="1">
      <alignment horizontal="center" vertical="center"/>
    </xf>
    <xf numFmtId="0" fontId="10" fillId="0" borderId="7" xfId="3" applyFont="1" applyBorder="1" applyAlignment="1">
      <alignment horizontal="center" vertical="center"/>
    </xf>
    <xf numFmtId="164" fontId="10" fillId="0" borderId="3" xfId="3" applyNumberFormat="1" applyFont="1" applyBorder="1" applyAlignment="1">
      <alignment horizontal="left" vertical="center" wrapText="1"/>
    </xf>
    <xf numFmtId="0" fontId="6" fillId="0" borderId="7" xfId="3" applyBorder="1" applyAlignment="1">
      <alignment vertical="center" wrapText="1"/>
    </xf>
    <xf numFmtId="14" fontId="10" fillId="0" borderId="3" xfId="3" applyNumberFormat="1" applyFont="1" applyBorder="1" applyAlignment="1">
      <alignment horizontal="center" vertical="center" wrapText="1"/>
    </xf>
    <xf numFmtId="0" fontId="6" fillId="0" borderId="7" xfId="3" applyBorder="1"/>
    <xf numFmtId="0" fontId="6" fillId="0" borderId="7" xfId="3" applyBorder="1" applyAlignment="1">
      <alignment horizontal="center" vertical="center" wrapText="1"/>
    </xf>
    <xf numFmtId="0" fontId="6" fillId="0" borderId="4" xfId="3" applyBorder="1" applyAlignment="1">
      <alignment horizontal="center" vertical="center"/>
    </xf>
    <xf numFmtId="0" fontId="6" fillId="0" borderId="7" xfId="3" applyBorder="1" applyAlignment="1">
      <alignment horizontal="center" vertical="center"/>
    </xf>
    <xf numFmtId="164" fontId="10" fillId="0" borderId="3" xfId="3" applyNumberFormat="1" applyFont="1" applyBorder="1" applyAlignment="1">
      <alignment horizontal="justify" vertical="center" wrapText="1"/>
    </xf>
    <xf numFmtId="0" fontId="6" fillId="0" borderId="4" xfId="3" applyBorder="1" applyAlignment="1">
      <alignment horizontal="justify" vertical="center" wrapText="1"/>
    </xf>
    <xf numFmtId="0" fontId="6" fillId="0" borderId="7" xfId="3" applyBorder="1" applyAlignment="1">
      <alignment horizontal="justify" vertical="center" wrapText="1"/>
    </xf>
    <xf numFmtId="0" fontId="6" fillId="0" borderId="4" xfId="3" applyBorder="1"/>
    <xf numFmtId="0" fontId="6" fillId="0" borderId="4" xfId="3" applyBorder="1" applyAlignment="1">
      <alignment horizontal="center" vertical="center" wrapText="1"/>
    </xf>
    <xf numFmtId="0" fontId="10" fillId="0" borderId="7" xfId="3" applyFont="1" applyBorder="1" applyAlignment="1">
      <alignment horizontal="center" vertical="center" wrapText="1"/>
    </xf>
    <xf numFmtId="49" fontId="13" fillId="0" borderId="0" xfId="3" applyNumberFormat="1" applyFont="1" applyBorder="1" applyAlignment="1">
      <alignment horizontal="center" vertical="center" wrapText="1"/>
    </xf>
    <xf numFmtId="0" fontId="6" fillId="0" borderId="4" xfId="3" applyBorder="1" applyAlignment="1">
      <alignment horizontal="left" vertical="center" wrapText="1"/>
    </xf>
    <xf numFmtId="0" fontId="6" fillId="0" borderId="7" xfId="3" applyBorder="1" applyAlignment="1">
      <alignment horizontal="left" vertical="center" wrapText="1"/>
    </xf>
    <xf numFmtId="0" fontId="10" fillId="0" borderId="3" xfId="3" applyFont="1" applyBorder="1" applyAlignment="1">
      <alignment horizontal="left" vertical="center" wrapText="1"/>
    </xf>
    <xf numFmtId="0" fontId="6" fillId="0" borderId="4" xfId="3" applyBorder="1" applyAlignment="1">
      <alignment vertical="center" wrapText="1"/>
    </xf>
    <xf numFmtId="164" fontId="10" fillId="0" borderId="4" xfId="3" applyNumberFormat="1" applyFont="1" applyBorder="1" applyAlignment="1">
      <alignment vertical="center" wrapText="1"/>
    </xf>
    <xf numFmtId="14" fontId="6" fillId="0" borderId="4" xfId="3" applyNumberFormat="1" applyBorder="1" applyAlignment="1">
      <alignment horizontal="center" vertical="center" wrapText="1"/>
    </xf>
    <xf numFmtId="14" fontId="10" fillId="0" borderId="3" xfId="3" applyNumberFormat="1" applyFont="1" applyBorder="1" applyAlignment="1">
      <alignment horizontal="center" vertical="center"/>
    </xf>
    <xf numFmtId="164" fontId="10" fillId="0" borderId="3" xfId="3" applyNumberFormat="1" applyFont="1" applyFill="1" applyBorder="1" applyAlignment="1">
      <alignment horizontal="left" vertical="center" wrapText="1"/>
    </xf>
    <xf numFmtId="0" fontId="6" fillId="0" borderId="7" xfId="3" applyFill="1" applyBorder="1" applyAlignment="1">
      <alignment horizontal="left" vertical="center" wrapText="1"/>
    </xf>
    <xf numFmtId="14" fontId="10" fillId="0" borderId="3" xfId="3" applyNumberFormat="1" applyFont="1" applyFill="1" applyBorder="1" applyAlignment="1">
      <alignment horizontal="center" vertical="center"/>
    </xf>
    <xf numFmtId="0" fontId="10" fillId="0" borderId="3" xfId="3" applyFont="1" applyFill="1" applyBorder="1" applyAlignment="1">
      <alignment horizontal="center" vertical="center"/>
    </xf>
    <xf numFmtId="0" fontId="10" fillId="0" borderId="7" xfId="3" applyFont="1" applyFill="1" applyBorder="1" applyAlignment="1">
      <alignment horizontal="center" vertical="center"/>
    </xf>
    <xf numFmtId="0" fontId="10" fillId="0" borderId="3" xfId="3" applyFont="1" applyFill="1" applyBorder="1" applyAlignment="1">
      <alignment horizontal="center" vertical="center" wrapText="1"/>
    </xf>
    <xf numFmtId="0" fontId="6" fillId="0" borderId="7" xfId="3" applyFill="1" applyBorder="1" applyAlignment="1">
      <alignment vertical="center" wrapText="1"/>
    </xf>
    <xf numFmtId="0" fontId="6" fillId="0" borderId="7" xfId="3" applyFill="1" applyBorder="1" applyAlignment="1">
      <alignment horizontal="center" vertical="center"/>
    </xf>
    <xf numFmtId="0" fontId="15" fillId="0" borderId="3" xfId="3" applyFont="1" applyBorder="1" applyAlignment="1">
      <alignment horizontal="center" vertical="center"/>
    </xf>
    <xf numFmtId="0" fontId="15" fillId="0" borderId="4" xfId="3" applyFont="1" applyBorder="1" applyAlignment="1">
      <alignment horizontal="center" vertical="center"/>
    </xf>
    <xf numFmtId="0" fontId="15" fillId="0" borderId="7" xfId="3" applyFont="1" applyBorder="1" applyAlignment="1">
      <alignment horizontal="center" vertical="center"/>
    </xf>
    <xf numFmtId="0" fontId="6" fillId="0" borderId="3" xfId="3" applyBorder="1" applyAlignment="1">
      <alignment horizontal="center" vertical="center" wrapText="1"/>
    </xf>
    <xf numFmtId="164" fontId="10" fillId="0" borderId="4" xfId="3" applyNumberFormat="1" applyFont="1" applyBorder="1" applyAlignment="1">
      <alignment horizontal="left" vertical="center" wrapText="1"/>
    </xf>
    <xf numFmtId="0" fontId="10" fillId="0" borderId="2" xfId="3" applyFont="1" applyBorder="1" applyAlignment="1">
      <alignment horizontal="left" vertical="top" wrapText="1"/>
    </xf>
    <xf numFmtId="0" fontId="10" fillId="0" borderId="19" xfId="3" applyFont="1" applyBorder="1" applyAlignment="1">
      <alignment horizontal="left" vertical="top" wrapText="1"/>
    </xf>
    <xf numFmtId="164" fontId="10" fillId="0" borderId="3" xfId="3" applyNumberFormat="1" applyFont="1" applyBorder="1" applyAlignment="1">
      <alignment horizontal="left" vertical="center"/>
    </xf>
    <xf numFmtId="164" fontId="10" fillId="0" borderId="7" xfId="3" applyNumberFormat="1" applyFont="1" applyBorder="1" applyAlignment="1">
      <alignment horizontal="left" vertical="center"/>
    </xf>
    <xf numFmtId="14" fontId="10" fillId="0" borderId="7" xfId="3" applyNumberFormat="1" applyFont="1" applyBorder="1" applyAlignment="1">
      <alignment horizontal="center" vertical="center"/>
    </xf>
    <xf numFmtId="0" fontId="19" fillId="13" borderId="28" xfId="0" applyFont="1" applyFill="1" applyBorder="1" applyAlignment="1">
      <alignment horizontal="center" vertical="center"/>
    </xf>
    <xf numFmtId="0" fontId="19" fillId="13" borderId="0" xfId="0" applyFont="1" applyFill="1" applyBorder="1" applyAlignment="1">
      <alignment horizontal="center" vertical="center"/>
    </xf>
    <xf numFmtId="0" fontId="19" fillId="13" borderId="29" xfId="0" applyFont="1" applyFill="1" applyBorder="1" applyAlignment="1">
      <alignment horizontal="center" vertical="center"/>
    </xf>
    <xf numFmtId="0" fontId="18" fillId="8" borderId="21" xfId="0" applyFont="1" applyFill="1" applyBorder="1" applyAlignment="1">
      <alignment horizontal="center" vertical="center"/>
    </xf>
    <xf numFmtId="0" fontId="18" fillId="8" borderId="22" xfId="0" applyFont="1" applyFill="1" applyBorder="1" applyAlignment="1">
      <alignment horizontal="center" vertical="center"/>
    </xf>
    <xf numFmtId="0" fontId="18" fillId="8" borderId="23" xfId="0" applyFont="1" applyFill="1" applyBorder="1" applyAlignment="1">
      <alignment horizontal="center" vertical="center"/>
    </xf>
    <xf numFmtId="0" fontId="19" fillId="9" borderId="25" xfId="0" applyFont="1" applyFill="1" applyBorder="1" applyAlignment="1">
      <alignment horizontal="center" vertical="top"/>
    </xf>
    <xf numFmtId="0" fontId="19" fillId="9" borderId="26" xfId="0" applyFont="1" applyFill="1" applyBorder="1" applyAlignment="1">
      <alignment horizontal="center" vertical="top"/>
    </xf>
    <xf numFmtId="0" fontId="19" fillId="9" borderId="27" xfId="0" applyFont="1" applyFill="1" applyBorder="1" applyAlignment="1">
      <alignment horizontal="center" vertical="top"/>
    </xf>
    <xf numFmtId="0" fontId="19" fillId="10" borderId="25" xfId="0" applyFont="1" applyFill="1" applyBorder="1" applyAlignment="1">
      <alignment horizontal="center" vertical="center"/>
    </xf>
    <xf numFmtId="0" fontId="19" fillId="10" borderId="26" xfId="0" applyFont="1" applyFill="1" applyBorder="1" applyAlignment="1">
      <alignment horizontal="center" vertical="center"/>
    </xf>
    <xf numFmtId="0" fontId="19" fillId="10" borderId="27" xfId="0" applyFont="1" applyFill="1" applyBorder="1" applyAlignment="1">
      <alignment horizontal="center" vertical="center"/>
    </xf>
    <xf numFmtId="0" fontId="19" fillId="12" borderId="28" xfId="0" applyFont="1" applyFill="1" applyBorder="1" applyAlignment="1">
      <alignment horizontal="center" vertical="center"/>
    </xf>
    <xf numFmtId="0" fontId="19" fillId="12" borderId="0" xfId="0" applyFont="1" applyFill="1" applyBorder="1" applyAlignment="1">
      <alignment horizontal="center" vertical="center"/>
    </xf>
    <xf numFmtId="0" fontId="19" fillId="12" borderId="29" xfId="0" applyFont="1" applyFill="1" applyBorder="1" applyAlignment="1">
      <alignment horizontal="center" vertical="center"/>
    </xf>
    <xf numFmtId="0" fontId="27" fillId="0" borderId="28" xfId="0" applyFont="1" applyFill="1" applyBorder="1" applyAlignment="1">
      <alignment horizontal="center" vertical="center"/>
    </xf>
    <xf numFmtId="0" fontId="27" fillId="0" borderId="0" xfId="0" applyFont="1" applyFill="1" applyBorder="1" applyAlignment="1">
      <alignment horizontal="center" vertical="center"/>
    </xf>
    <xf numFmtId="0" fontId="27" fillId="0" borderId="29" xfId="0" applyFont="1" applyFill="1" applyBorder="1" applyAlignment="1">
      <alignment horizontal="center" vertical="center"/>
    </xf>
    <xf numFmtId="0" fontId="35" fillId="8" borderId="3" xfId="4" applyFont="1" applyFill="1" applyBorder="1" applyAlignment="1">
      <alignment horizontal="center" vertical="center" wrapText="1"/>
    </xf>
    <xf numFmtId="0" fontId="35" fillId="8" borderId="7" xfId="4" applyFont="1" applyFill="1" applyBorder="1" applyAlignment="1">
      <alignment horizontal="center" vertical="center" wrapText="1"/>
    </xf>
    <xf numFmtId="0" fontId="35" fillId="8" borderId="2" xfId="4" applyFont="1" applyFill="1" applyBorder="1" applyAlignment="1">
      <alignment horizontal="center" vertical="center" wrapText="1"/>
    </xf>
    <xf numFmtId="0" fontId="35" fillId="8" borderId="19" xfId="4" applyFont="1" applyFill="1" applyBorder="1" applyAlignment="1">
      <alignment horizontal="center" vertical="center" wrapText="1"/>
    </xf>
    <xf numFmtId="0" fontId="20" fillId="8" borderId="1" xfId="0" applyFont="1" applyFill="1" applyBorder="1" applyAlignment="1">
      <alignment horizontal="center" vertical="center" wrapText="1"/>
    </xf>
    <xf numFmtId="0" fontId="20" fillId="8" borderId="18" xfId="0" applyFont="1" applyFill="1" applyBorder="1" applyAlignment="1">
      <alignment horizontal="center" vertical="center" wrapText="1"/>
    </xf>
    <xf numFmtId="0" fontId="20" fillId="8" borderId="3" xfId="0" applyFont="1" applyFill="1" applyBorder="1" applyAlignment="1">
      <alignment horizontal="center" vertical="center" wrapText="1"/>
    </xf>
    <xf numFmtId="0" fontId="20" fillId="8" borderId="7" xfId="0" applyFont="1" applyFill="1" applyBorder="1" applyAlignment="1">
      <alignment horizontal="center" vertical="center" wrapText="1"/>
    </xf>
    <xf numFmtId="0" fontId="20" fillId="8" borderId="12" xfId="0" applyFont="1" applyFill="1" applyBorder="1" applyAlignment="1">
      <alignment horizontal="center" vertical="center" wrapText="1"/>
    </xf>
    <xf numFmtId="0" fontId="20" fillId="8" borderId="13" xfId="0" applyFont="1" applyFill="1" applyBorder="1" applyAlignment="1">
      <alignment horizontal="center" vertical="center" wrapText="1"/>
    </xf>
    <xf numFmtId="0" fontId="37" fillId="8" borderId="8" xfId="4" applyFont="1" applyFill="1" applyBorder="1" applyAlignment="1">
      <alignment horizontal="center" vertical="center"/>
    </xf>
    <xf numFmtId="0" fontId="37" fillId="8" borderId="10" xfId="4" applyFont="1" applyFill="1" applyBorder="1" applyAlignment="1">
      <alignment horizontal="center" vertical="center"/>
    </xf>
    <xf numFmtId="0" fontId="20" fillId="0" borderId="8" xfId="0" applyFont="1" applyBorder="1" applyAlignment="1">
      <alignment horizontal="center" vertical="center" wrapText="1"/>
    </xf>
    <xf numFmtId="0" fontId="20" fillId="0" borderId="10" xfId="0" applyFont="1" applyBorder="1" applyAlignment="1">
      <alignment horizontal="center" vertical="center" wrapText="1"/>
    </xf>
    <xf numFmtId="167" fontId="35" fillId="22" borderId="8" xfId="5" applyNumberFormat="1" applyFont="1" applyFill="1" applyBorder="1" applyAlignment="1">
      <alignment horizontal="center"/>
    </xf>
    <xf numFmtId="167" fontId="35" fillId="22" borderId="9" xfId="5" applyNumberFormat="1" applyFont="1" applyFill="1" applyBorder="1" applyAlignment="1">
      <alignment horizontal="center"/>
    </xf>
    <xf numFmtId="167" fontId="35" fillId="22" borderId="10" xfId="5" applyNumberFormat="1" applyFont="1" applyFill="1" applyBorder="1" applyAlignment="1">
      <alignment horizontal="center"/>
    </xf>
    <xf numFmtId="167" fontId="35" fillId="20" borderId="8" xfId="5" applyNumberFormat="1" applyFont="1" applyFill="1" applyBorder="1" applyAlignment="1">
      <alignment horizontal="center"/>
    </xf>
    <xf numFmtId="167" fontId="35" fillId="20" borderId="9" xfId="5" applyNumberFormat="1" applyFont="1" applyFill="1" applyBorder="1" applyAlignment="1">
      <alignment horizontal="center"/>
    </xf>
    <xf numFmtId="167" fontId="35" fillId="20" borderId="10" xfId="5" applyNumberFormat="1" applyFont="1" applyFill="1" applyBorder="1" applyAlignment="1">
      <alignment horizontal="center"/>
    </xf>
    <xf numFmtId="0" fontId="51" fillId="0" borderId="21" xfId="0" applyFont="1" applyBorder="1" applyAlignment="1">
      <alignment horizontal="center"/>
    </xf>
    <xf numFmtId="0" fontId="51" fillId="0" borderId="22" xfId="0" applyFont="1" applyBorder="1" applyAlignment="1">
      <alignment horizontal="center"/>
    </xf>
    <xf numFmtId="0" fontId="51" fillId="0" borderId="23" xfId="0" applyFont="1" applyBorder="1" applyAlignment="1">
      <alignment horizontal="center"/>
    </xf>
    <xf numFmtId="0" fontId="40" fillId="21" borderId="39" xfId="0" applyFont="1" applyFill="1" applyBorder="1" applyAlignment="1">
      <alignment horizontal="center" vertical="center" wrapText="1"/>
    </xf>
    <xf numFmtId="0" fontId="40" fillId="21" borderId="41" xfId="0" applyFont="1" applyFill="1" applyBorder="1" applyAlignment="1"/>
    <xf numFmtId="0" fontId="20" fillId="21" borderId="12" xfId="0" applyFont="1" applyFill="1" applyBorder="1" applyAlignment="1">
      <alignment horizontal="center" vertical="center" wrapText="1"/>
    </xf>
    <xf numFmtId="0" fontId="0" fillId="21" borderId="13" xfId="0" applyFill="1" applyBorder="1" applyAlignment="1"/>
    <xf numFmtId="0" fontId="40" fillId="21" borderId="40" xfId="0" applyFont="1" applyFill="1" applyBorder="1" applyAlignment="1">
      <alignment horizontal="center" vertical="center" wrapText="1"/>
    </xf>
    <xf numFmtId="0" fontId="40" fillId="21" borderId="38" xfId="0" applyFont="1" applyFill="1" applyBorder="1" applyAlignment="1">
      <alignment horizontal="center" vertical="center" wrapText="1"/>
    </xf>
    <xf numFmtId="0" fontId="35" fillId="21" borderId="8" xfId="4" applyFont="1" applyFill="1" applyBorder="1" applyAlignment="1">
      <alignment horizontal="center" vertical="center" wrapText="1"/>
    </xf>
    <xf numFmtId="0" fontId="35" fillId="21" borderId="9" xfId="4" applyFont="1" applyFill="1" applyBorder="1" applyAlignment="1">
      <alignment horizontal="center" vertical="center" wrapText="1"/>
    </xf>
    <xf numFmtId="0" fontId="35" fillId="21" borderId="10" xfId="4" applyFont="1" applyFill="1" applyBorder="1" applyAlignment="1">
      <alignment horizontal="center" vertical="center" wrapText="1"/>
    </xf>
    <xf numFmtId="0" fontId="0" fillId="0" borderId="10" xfId="0" applyBorder="1" applyAlignment="1"/>
    <xf numFmtId="166" fontId="42" fillId="22" borderId="8" xfId="5" applyNumberFormat="1" applyFont="1" applyFill="1" applyBorder="1" applyAlignment="1">
      <alignment horizontal="center" vertical="center"/>
    </xf>
    <xf numFmtId="0" fontId="0" fillId="0" borderId="10" xfId="0" applyBorder="1" applyAlignment="1">
      <alignment horizontal="center" vertical="center"/>
    </xf>
    <xf numFmtId="165" fontId="13" fillId="22" borderId="8" xfId="5" applyNumberFormat="1" applyFont="1" applyFill="1" applyBorder="1" applyAlignment="1">
      <alignment horizontal="center" vertical="center"/>
    </xf>
    <xf numFmtId="165" fontId="10" fillId="22" borderId="8" xfId="5" applyNumberFormat="1" applyFont="1" applyFill="1" applyBorder="1" applyAlignment="1">
      <alignment horizontal="center" vertical="center"/>
    </xf>
    <xf numFmtId="0" fontId="48" fillId="21" borderId="1" xfId="0" applyFont="1" applyFill="1" applyBorder="1" applyAlignment="1">
      <alignment horizontal="center" vertical="center" wrapText="1"/>
    </xf>
    <xf numFmtId="0" fontId="48" fillId="21" borderId="18" xfId="0" applyFont="1" applyFill="1" applyBorder="1" applyAlignment="1">
      <alignment horizontal="center" vertical="center" wrapText="1"/>
    </xf>
    <xf numFmtId="0" fontId="35" fillId="21" borderId="2" xfId="5" applyFont="1" applyFill="1" applyBorder="1" applyAlignment="1">
      <alignment horizontal="center" vertical="center" wrapText="1"/>
    </xf>
    <xf numFmtId="0" fontId="3" fillId="21" borderId="19" xfId="0" applyFont="1" applyFill="1" applyBorder="1" applyAlignment="1">
      <alignment horizontal="center" vertical="center" wrapText="1"/>
    </xf>
    <xf numFmtId="0" fontId="35" fillId="21" borderId="6" xfId="5" applyFont="1" applyFill="1" applyBorder="1" applyAlignment="1">
      <alignment horizontal="center" vertical="center"/>
    </xf>
    <xf numFmtId="0" fontId="0" fillId="0" borderId="0" xfId="0" applyAlignment="1"/>
    <xf numFmtId="0" fontId="9" fillId="8" borderId="18" xfId="5" applyFont="1" applyFill="1" applyBorder="1" applyAlignment="1">
      <alignment horizontal="center" vertical="center" wrapText="1"/>
    </xf>
    <xf numFmtId="0" fontId="0" fillId="0" borderId="19" xfId="0" applyBorder="1" applyAlignment="1">
      <alignment horizontal="center" vertical="center" wrapText="1"/>
    </xf>
    <xf numFmtId="0" fontId="8" fillId="0" borderId="3" xfId="6" applyNumberFormat="1" applyFont="1" applyBorder="1" applyAlignment="1">
      <alignment horizontal="center" vertical="center"/>
    </xf>
    <xf numFmtId="0" fontId="8" fillId="0" borderId="4" xfId="6" applyNumberFormat="1" applyFont="1" applyBorder="1" applyAlignment="1">
      <alignment horizontal="center" vertical="center"/>
    </xf>
    <xf numFmtId="0" fontId="8" fillId="0" borderId="7" xfId="6" applyNumberFormat="1" applyFont="1" applyBorder="1" applyAlignment="1">
      <alignment horizontal="center" vertical="center"/>
    </xf>
    <xf numFmtId="0" fontId="71" fillId="26" borderId="18" xfId="6" applyNumberFormat="1" applyFont="1" applyFill="1" applyBorder="1" applyAlignment="1">
      <alignment horizontal="justify" vertical="top" wrapText="1"/>
    </xf>
    <xf numFmtId="0" fontId="71" fillId="26" borderId="13" xfId="6" applyNumberFormat="1" applyFont="1" applyFill="1" applyBorder="1" applyAlignment="1">
      <alignment horizontal="justify" vertical="top" wrapText="1"/>
    </xf>
    <xf numFmtId="0" fontId="71" fillId="26" borderId="19" xfId="6" applyNumberFormat="1" applyFont="1" applyFill="1" applyBorder="1" applyAlignment="1">
      <alignment horizontal="justify" vertical="top" wrapText="1"/>
    </xf>
    <xf numFmtId="0" fontId="62" fillId="0" borderId="0" xfId="0" applyFont="1" applyAlignment="1">
      <alignment horizontal="left" vertical="center" wrapText="1"/>
    </xf>
    <xf numFmtId="0" fontId="15" fillId="25" borderId="1" xfId="0" applyFont="1" applyFill="1" applyBorder="1" applyAlignment="1">
      <alignment horizontal="center"/>
    </xf>
    <xf numFmtId="0" fontId="15" fillId="25" borderId="12" xfId="0" applyFont="1" applyFill="1" applyBorder="1" applyAlignment="1">
      <alignment horizontal="center"/>
    </xf>
    <xf numFmtId="0" fontId="15" fillId="25" borderId="2" xfId="0" applyFont="1" applyFill="1" applyBorder="1" applyAlignment="1">
      <alignment horizontal="center"/>
    </xf>
    <xf numFmtId="0" fontId="15" fillId="26" borderId="1" xfId="0" applyFont="1" applyFill="1" applyBorder="1" applyAlignment="1">
      <alignment horizontal="center"/>
    </xf>
    <xf numFmtId="0" fontId="15" fillId="26" borderId="12" xfId="0" applyFont="1" applyFill="1" applyBorder="1" applyAlignment="1">
      <alignment horizontal="center"/>
    </xf>
    <xf numFmtId="0" fontId="15" fillId="26" borderId="2" xfId="0" applyFont="1" applyFill="1" applyBorder="1" applyAlignment="1">
      <alignment horizontal="center"/>
    </xf>
    <xf numFmtId="0" fontId="15" fillId="27" borderId="1" xfId="0" applyFont="1" applyFill="1" applyBorder="1" applyAlignment="1">
      <alignment horizontal="center"/>
    </xf>
    <xf numFmtId="0" fontId="15" fillId="27" borderId="12" xfId="0" applyFont="1" applyFill="1" applyBorder="1" applyAlignment="1">
      <alignment horizontal="center"/>
    </xf>
    <xf numFmtId="0" fontId="15" fillId="27" borderId="2" xfId="0" applyFont="1" applyFill="1" applyBorder="1" applyAlignment="1">
      <alignment horizontal="center"/>
    </xf>
    <xf numFmtId="0" fontId="82" fillId="0" borderId="89" xfId="0" applyFont="1" applyBorder="1" applyAlignment="1">
      <alignment horizontal="center" vertical="center" textRotation="90" wrapText="1"/>
    </xf>
    <xf numFmtId="0" fontId="82" fillId="0" borderId="93" xfId="0" applyFont="1" applyBorder="1" applyAlignment="1">
      <alignment horizontal="center" vertical="center" textRotation="90" wrapText="1"/>
    </xf>
    <xf numFmtId="0" fontId="15" fillId="14" borderId="90" xfId="5" applyFont="1" applyFill="1" applyBorder="1" applyAlignment="1">
      <alignment horizontal="center" vertical="center"/>
    </xf>
    <xf numFmtId="0" fontId="15" fillId="14" borderId="94" xfId="5" applyFont="1" applyFill="1" applyBorder="1" applyAlignment="1">
      <alignment horizontal="center" vertical="center"/>
    </xf>
    <xf numFmtId="0" fontId="9" fillId="23" borderId="89" xfId="5" applyFont="1" applyFill="1" applyBorder="1" applyAlignment="1">
      <alignment horizontal="center" vertical="center" wrapText="1"/>
    </xf>
    <xf numFmtId="0" fontId="9" fillId="23" borderId="93" xfId="5" applyFont="1" applyFill="1" applyBorder="1" applyAlignment="1">
      <alignment horizontal="center" vertical="center" wrapText="1"/>
    </xf>
    <xf numFmtId="0" fontId="9" fillId="23" borderId="90" xfId="5" applyFont="1" applyFill="1" applyBorder="1" applyAlignment="1">
      <alignment horizontal="center" vertical="center" textRotation="90" wrapText="1"/>
    </xf>
    <xf numFmtId="0" fontId="9" fillId="23" borderId="94" xfId="5" applyFont="1" applyFill="1" applyBorder="1" applyAlignment="1">
      <alignment horizontal="center" vertical="center" textRotation="90" wrapText="1"/>
    </xf>
    <xf numFmtId="0" fontId="83" fillId="23" borderId="92" xfId="0" applyFont="1" applyFill="1" applyBorder="1" applyAlignment="1">
      <alignment horizontal="center" vertical="center"/>
    </xf>
    <xf numFmtId="0" fontId="83" fillId="23" borderId="96" xfId="0" applyFont="1" applyFill="1" applyBorder="1" applyAlignment="1">
      <alignment horizontal="center" vertical="center"/>
    </xf>
    <xf numFmtId="0" fontId="83" fillId="23" borderId="91" xfId="0" applyFont="1" applyFill="1" applyBorder="1" applyAlignment="1">
      <alignment horizontal="center" vertical="center"/>
    </xf>
    <xf numFmtId="0" fontId="83" fillId="23" borderId="95" xfId="0" applyFont="1" applyFill="1" applyBorder="1" applyAlignment="1">
      <alignment horizontal="center" vertical="center"/>
    </xf>
    <xf numFmtId="0" fontId="9" fillId="23" borderId="112" xfId="5" applyFont="1" applyFill="1" applyBorder="1" applyAlignment="1">
      <alignment horizontal="center" vertical="center" wrapText="1"/>
    </xf>
    <xf numFmtId="0" fontId="9" fillId="23" borderId="113" xfId="5" applyFont="1" applyFill="1" applyBorder="1" applyAlignment="1">
      <alignment horizontal="center" vertical="center" wrapText="1"/>
    </xf>
    <xf numFmtId="0" fontId="3" fillId="21" borderId="3" xfId="0" applyFont="1" applyFill="1" applyBorder="1" applyAlignment="1">
      <alignment horizontal="center" vertical="center"/>
    </xf>
    <xf numFmtId="0" fontId="0" fillId="0" borderId="7" xfId="0" applyBorder="1" applyAlignment="1"/>
    <xf numFmtId="0" fontId="3" fillId="21" borderId="8" xfId="0" applyFont="1" applyFill="1" applyBorder="1" applyAlignment="1">
      <alignment horizontal="center"/>
    </xf>
    <xf numFmtId="0" fontId="3" fillId="21" borderId="9" xfId="0" applyFont="1" applyFill="1" applyBorder="1" applyAlignment="1">
      <alignment horizontal="center"/>
    </xf>
    <xf numFmtId="0" fontId="3" fillId="21" borderId="10" xfId="0" applyFont="1" applyFill="1" applyBorder="1" applyAlignment="1">
      <alignment horizontal="center"/>
    </xf>
    <xf numFmtId="167" fontId="35" fillId="19" borderId="8" xfId="5" applyNumberFormat="1" applyFont="1" applyFill="1" applyBorder="1" applyAlignment="1">
      <alignment horizontal="center"/>
    </xf>
    <xf numFmtId="167" fontId="35" fillId="19" borderId="9" xfId="5" applyNumberFormat="1" applyFont="1" applyFill="1" applyBorder="1" applyAlignment="1">
      <alignment horizontal="center"/>
    </xf>
    <xf numFmtId="167" fontId="35" fillId="19" borderId="10" xfId="5" applyNumberFormat="1" applyFont="1" applyFill="1" applyBorder="1" applyAlignment="1">
      <alignment horizontal="center"/>
    </xf>
    <xf numFmtId="166" fontId="42" fillId="19" borderId="8" xfId="5" applyNumberFormat="1" applyFont="1" applyFill="1" applyBorder="1" applyAlignment="1">
      <alignment horizontal="center" vertical="center"/>
    </xf>
    <xf numFmtId="0" fontId="15" fillId="14" borderId="8" xfId="5" applyFont="1" applyFill="1" applyBorder="1" applyAlignment="1">
      <alignment horizontal="center" vertical="center"/>
    </xf>
    <xf numFmtId="0" fontId="0" fillId="0" borderId="10" xfId="0" applyBorder="1" applyAlignment="1">
      <alignment horizontal="center"/>
    </xf>
    <xf numFmtId="166" fontId="55" fillId="0" borderId="8" xfId="0" applyNumberFormat="1" applyFont="1" applyBorder="1" applyAlignment="1">
      <alignment horizontal="right" vertical="center"/>
    </xf>
    <xf numFmtId="0" fontId="98" fillId="0" borderId="10" xfId="0" applyFont="1" applyBorder="1" applyAlignment="1">
      <alignment horizontal="right" vertical="center"/>
    </xf>
    <xf numFmtId="167" fontId="35" fillId="18" borderId="8" xfId="5" applyNumberFormat="1" applyFont="1" applyFill="1" applyBorder="1" applyAlignment="1">
      <alignment horizontal="center"/>
    </xf>
    <xf numFmtId="167" fontId="35" fillId="18" borderId="9" xfId="5" applyNumberFormat="1" applyFont="1" applyFill="1" applyBorder="1" applyAlignment="1">
      <alignment horizontal="center"/>
    </xf>
    <xf numFmtId="167" fontId="35" fillId="18" borderId="10" xfId="5" applyNumberFormat="1" applyFont="1" applyFill="1" applyBorder="1" applyAlignment="1">
      <alignment horizontal="center"/>
    </xf>
    <xf numFmtId="166" fontId="55" fillId="0" borderId="20" xfId="0" applyNumberFormat="1" applyFont="1" applyBorder="1" applyAlignment="1">
      <alignment horizontal="right" vertical="center"/>
    </xf>
    <xf numFmtId="0" fontId="98" fillId="0" borderId="20" xfId="0" applyFont="1" applyBorder="1" applyAlignment="1">
      <alignment horizontal="right" vertical="center"/>
    </xf>
    <xf numFmtId="0" fontId="92" fillId="8" borderId="8" xfId="0" applyFont="1" applyFill="1" applyBorder="1" applyAlignment="1">
      <alignment horizontal="center" wrapText="1"/>
    </xf>
    <xf numFmtId="0" fontId="0" fillId="0" borderId="9" xfId="0" applyBorder="1" applyAlignment="1"/>
    <xf numFmtId="0" fontId="9" fillId="30" borderId="8" xfId="5" applyFont="1" applyFill="1" applyBorder="1" applyAlignment="1">
      <alignment horizontal="center" vertical="center" wrapText="1"/>
    </xf>
    <xf numFmtId="166" fontId="55" fillId="0" borderId="18" xfId="0" applyNumberFormat="1" applyFont="1" applyBorder="1" applyAlignment="1">
      <alignment horizontal="right" vertical="center"/>
    </xf>
    <xf numFmtId="0" fontId="98" fillId="0" borderId="19" xfId="0" applyFont="1" applyBorder="1" applyAlignment="1">
      <alignment horizontal="right" vertical="center"/>
    </xf>
    <xf numFmtId="0" fontId="48" fillId="8" borderId="1" xfId="0" applyFont="1" applyFill="1" applyBorder="1" applyAlignment="1">
      <alignment horizontal="center" vertical="center" wrapText="1"/>
    </xf>
    <xf numFmtId="0" fontId="0" fillId="8" borderId="18" xfId="0" applyFill="1" applyBorder="1" applyAlignment="1"/>
    <xf numFmtId="0" fontId="20" fillId="8" borderId="2" xfId="0" applyFont="1" applyFill="1" applyBorder="1" applyAlignment="1">
      <alignment horizontal="center" vertical="center" wrapText="1"/>
    </xf>
    <xf numFmtId="0" fontId="0" fillId="8" borderId="19" xfId="0" applyFill="1" applyBorder="1" applyAlignment="1"/>
    <xf numFmtId="0" fontId="0" fillId="8" borderId="7" xfId="0" applyFill="1" applyBorder="1" applyAlignment="1">
      <alignment wrapText="1"/>
    </xf>
    <xf numFmtId="0" fontId="35" fillId="8" borderId="20" xfId="4" applyFont="1" applyFill="1" applyBorder="1" applyAlignment="1">
      <alignment horizontal="center" vertical="center"/>
    </xf>
    <xf numFmtId="0" fontId="20" fillId="8" borderId="8" xfId="0" applyFont="1" applyFill="1" applyBorder="1" applyAlignment="1">
      <alignment horizontal="center" vertical="center" wrapText="1"/>
    </xf>
    <xf numFmtId="0" fontId="20" fillId="8" borderId="9" xfId="0" applyFont="1" applyFill="1" applyBorder="1" applyAlignment="1">
      <alignment horizontal="center" vertical="center" wrapText="1"/>
    </xf>
    <xf numFmtId="0" fontId="0" fillId="8" borderId="9" xfId="0" applyFill="1" applyBorder="1" applyAlignment="1">
      <alignment horizontal="center" vertical="center" wrapText="1"/>
    </xf>
    <xf numFmtId="0" fontId="0" fillId="0" borderId="10" xfId="0" applyBorder="1" applyAlignment="1">
      <alignment horizontal="center" vertical="center" wrapText="1"/>
    </xf>
    <xf numFmtId="166" fontId="53" fillId="15" borderId="8" xfId="5" applyNumberFormat="1" applyFont="1" applyFill="1" applyBorder="1" applyAlignment="1">
      <alignment horizontal="left" vertical="center"/>
    </xf>
    <xf numFmtId="166" fontId="0" fillId="0" borderId="9" xfId="0" applyNumberFormat="1" applyBorder="1" applyAlignment="1">
      <alignment horizontal="left" vertical="center"/>
    </xf>
    <xf numFmtId="166" fontId="0" fillId="0" borderId="10" xfId="0" applyNumberFormat="1" applyBorder="1" applyAlignment="1">
      <alignment horizontal="left" vertical="center"/>
    </xf>
    <xf numFmtId="166" fontId="53" fillId="15" borderId="8" xfId="5" applyNumberFormat="1" applyFont="1" applyFill="1" applyBorder="1" applyAlignment="1">
      <alignment horizontal="center" vertical="center"/>
    </xf>
    <xf numFmtId="166" fontId="0" fillId="0" borderId="9" xfId="0" applyNumberFormat="1" applyBorder="1" applyAlignment="1">
      <alignment horizontal="center" vertical="center"/>
    </xf>
    <xf numFmtId="166" fontId="0" fillId="0" borderId="10" xfId="0" applyNumberFormat="1" applyBorder="1" applyAlignment="1">
      <alignment horizontal="center" vertical="center"/>
    </xf>
    <xf numFmtId="0" fontId="94" fillId="8" borderId="8" xfId="0"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xf>
    <xf numFmtId="0" fontId="0" fillId="0" borderId="9" xfId="0" applyBorder="1" applyAlignment="1">
      <alignment horizontal="center" vertical="center" wrapText="1"/>
    </xf>
    <xf numFmtId="3" fontId="48" fillId="0" borderId="0" xfId="0" applyNumberFormat="1" applyFont="1" applyAlignment="1">
      <alignment horizontal="center"/>
    </xf>
    <xf numFmtId="166" fontId="102" fillId="22" borderId="8" xfId="5" applyNumberFormat="1" applyFont="1" applyFill="1" applyBorder="1" applyAlignment="1">
      <alignment horizontal="center" vertical="center"/>
    </xf>
    <xf numFmtId="0" fontId="20" fillId="21" borderId="2" xfId="0" applyFont="1" applyFill="1" applyBorder="1" applyAlignment="1">
      <alignment horizontal="center" vertical="center" wrapText="1"/>
    </xf>
    <xf numFmtId="0" fontId="0" fillId="0" borderId="19" xfId="0" applyBorder="1" applyAlignment="1"/>
    <xf numFmtId="0" fontId="35" fillId="0" borderId="8" xfId="4" applyFont="1" applyBorder="1" applyAlignment="1">
      <alignment horizontal="center" vertical="center"/>
    </xf>
    <xf numFmtId="0" fontId="35" fillId="0" borderId="9" xfId="4" applyFont="1" applyBorder="1" applyAlignment="1">
      <alignment horizontal="center" vertical="center"/>
    </xf>
    <xf numFmtId="0" fontId="15" fillId="14" borderId="1" xfId="5" applyFont="1" applyFill="1" applyBorder="1" applyAlignment="1">
      <alignment vertical="center" wrapText="1"/>
    </xf>
    <xf numFmtId="0" fontId="0" fillId="0" borderId="2" xfId="0" applyBorder="1" applyAlignment="1">
      <alignment wrapText="1"/>
    </xf>
    <xf numFmtId="0" fontId="0" fillId="0" borderId="18" xfId="0" applyBorder="1" applyAlignment="1">
      <alignment wrapText="1"/>
    </xf>
    <xf numFmtId="0" fontId="0" fillId="0" borderId="19" xfId="0" applyBorder="1" applyAlignment="1">
      <alignment wrapText="1"/>
    </xf>
    <xf numFmtId="0" fontId="15" fillId="14" borderId="3" xfId="5" applyFont="1" applyFill="1" applyBorder="1" applyAlignment="1">
      <alignment vertical="center"/>
    </xf>
    <xf numFmtId="0" fontId="15" fillId="14" borderId="7" xfId="5" applyFont="1" applyFill="1" applyBorder="1" applyAlignment="1">
      <alignment vertical="center"/>
    </xf>
    <xf numFmtId="167" fontId="10" fillId="15" borderId="1" xfId="5" applyNumberFormat="1" applyFont="1" applyFill="1" applyBorder="1" applyAlignment="1">
      <alignment horizontal="right" vertical="center"/>
    </xf>
    <xf numFmtId="0" fontId="0" fillId="0" borderId="18" xfId="0" applyBorder="1" applyAlignment="1">
      <alignment horizontal="right" vertical="center"/>
    </xf>
    <xf numFmtId="166" fontId="54" fillId="20" borderId="40" xfId="5" applyNumberFormat="1" applyFont="1" applyFill="1" applyBorder="1" applyAlignment="1">
      <alignment horizontal="center" vertical="center"/>
    </xf>
    <xf numFmtId="0" fontId="0" fillId="0" borderId="38" xfId="0" applyBorder="1" applyAlignment="1">
      <alignment horizontal="center" vertical="center"/>
    </xf>
    <xf numFmtId="0" fontId="0" fillId="0" borderId="18" xfId="0" applyBorder="1" applyAlignment="1"/>
    <xf numFmtId="0" fontId="15" fillId="0" borderId="12" xfId="4" applyFont="1" applyBorder="1" applyAlignment="1">
      <alignment horizontal="left" vertical="center"/>
    </xf>
    <xf numFmtId="0" fontId="15" fillId="0" borderId="12" xfId="0" applyFont="1" applyBorder="1" applyAlignment="1">
      <alignment horizontal="left" vertical="center"/>
    </xf>
    <xf numFmtId="0" fontId="0" fillId="0" borderId="12" xfId="0" applyBorder="1" applyAlignment="1"/>
    <xf numFmtId="0" fontId="32" fillId="0" borderId="0" xfId="0" applyFont="1" applyAlignment="1"/>
    <xf numFmtId="0" fontId="103" fillId="21" borderId="1" xfId="0" applyFont="1" applyFill="1" applyBorder="1" applyAlignment="1">
      <alignment horizontal="center" vertical="center" wrapText="1"/>
    </xf>
    <xf numFmtId="0" fontId="3" fillId="0" borderId="18" xfId="0" applyFont="1" applyBorder="1" applyAlignment="1"/>
    <xf numFmtId="0" fontId="15" fillId="0" borderId="20" xfId="4" applyFont="1" applyBorder="1" applyAlignment="1">
      <alignment horizontal="center" vertical="center"/>
    </xf>
    <xf numFmtId="0" fontId="15" fillId="0" borderId="8" xfId="4" applyFont="1" applyBorder="1" applyAlignment="1">
      <alignment horizontal="center" vertical="center" wrapText="1"/>
    </xf>
    <xf numFmtId="0" fontId="15" fillId="0" borderId="10" xfId="4" applyFont="1" applyBorder="1" applyAlignment="1">
      <alignment horizontal="center" vertical="center" wrapText="1"/>
    </xf>
    <xf numFmtId="0" fontId="15" fillId="0" borderId="8" xfId="4" applyFont="1" applyBorder="1" applyAlignment="1">
      <alignment horizontal="center" vertical="center"/>
    </xf>
    <xf numFmtId="0" fontId="15" fillId="0" borderId="9" xfId="4" applyFont="1" applyBorder="1" applyAlignment="1">
      <alignment horizontal="center" vertical="center"/>
    </xf>
    <xf numFmtId="0" fontId="65" fillId="0" borderId="3" xfId="0" applyFont="1" applyBorder="1" applyAlignment="1">
      <alignment horizontal="center" vertical="center"/>
    </xf>
    <xf numFmtId="0" fontId="3" fillId="0" borderId="7" xfId="0" applyFont="1" applyBorder="1" applyAlignment="1">
      <alignment horizontal="center" vertical="center"/>
    </xf>
    <xf numFmtId="0" fontId="9" fillId="8" borderId="8" xfId="5" applyFont="1" applyFill="1" applyBorder="1" applyAlignment="1">
      <alignment horizontal="center" vertical="center" wrapText="1"/>
    </xf>
    <xf numFmtId="0" fontId="9" fillId="8" borderId="10" xfId="5" applyFont="1" applyFill="1" applyBorder="1" applyAlignment="1">
      <alignment horizontal="center" vertical="center" wrapText="1"/>
    </xf>
    <xf numFmtId="0" fontId="57" fillId="0" borderId="0" xfId="10" applyFont="1" applyAlignment="1">
      <alignment horizontal="center" vertical="center" wrapText="1"/>
    </xf>
    <xf numFmtId="0" fontId="65" fillId="31" borderId="8" xfId="0" applyFont="1" applyFill="1" applyBorder="1" applyAlignment="1">
      <alignment horizontal="center" vertical="center" wrapText="1"/>
    </xf>
    <xf numFmtId="0" fontId="65" fillId="31" borderId="9" xfId="0" applyFont="1" applyFill="1" applyBorder="1" applyAlignment="1">
      <alignment horizontal="center" vertical="center" wrapText="1"/>
    </xf>
    <xf numFmtId="0" fontId="65" fillId="31" borderId="10" xfId="0" applyFont="1" applyFill="1" applyBorder="1" applyAlignment="1">
      <alignment horizontal="center" vertical="center" wrapText="1"/>
    </xf>
    <xf numFmtId="0" fontId="65" fillId="32" borderId="8" xfId="0" applyFont="1" applyFill="1" applyBorder="1" applyAlignment="1">
      <alignment horizontal="center" vertical="center" wrapText="1"/>
    </xf>
    <xf numFmtId="0" fontId="65" fillId="32" borderId="9" xfId="0" applyFont="1" applyFill="1" applyBorder="1" applyAlignment="1">
      <alignment horizontal="center" vertical="center" wrapText="1"/>
    </xf>
    <xf numFmtId="0" fontId="65" fillId="32" borderId="10" xfId="0" applyFont="1" applyFill="1" applyBorder="1" applyAlignment="1">
      <alignment horizontal="center" vertical="center" wrapText="1"/>
    </xf>
    <xf numFmtId="0" fontId="35" fillId="8" borderId="3" xfId="0" applyFont="1" applyFill="1" applyBorder="1" applyAlignment="1">
      <alignment horizontal="center" vertical="center"/>
    </xf>
    <xf numFmtId="0" fontId="35" fillId="8" borderId="7" xfId="0" applyFont="1" applyFill="1" applyBorder="1" applyAlignment="1">
      <alignment horizontal="center" vertical="center"/>
    </xf>
    <xf numFmtId="0" fontId="35" fillId="8" borderId="8" xfId="0" applyFont="1" applyFill="1" applyBorder="1" applyAlignment="1">
      <alignment horizontal="center" vertical="center" wrapText="1"/>
    </xf>
    <xf numFmtId="0" fontId="35" fillId="8" borderId="9" xfId="0" applyFont="1" applyFill="1" applyBorder="1" applyAlignment="1">
      <alignment horizontal="center" vertical="center" wrapText="1"/>
    </xf>
    <xf numFmtId="0" fontId="35" fillId="8" borderId="10" xfId="0" applyFont="1" applyFill="1" applyBorder="1" applyAlignment="1">
      <alignment horizontal="center" vertical="center" wrapText="1"/>
    </xf>
    <xf numFmtId="0" fontId="65" fillId="31" borderId="8" xfId="0" applyFont="1" applyFill="1" applyBorder="1" applyAlignment="1">
      <alignment horizontal="center" vertical="center"/>
    </xf>
    <xf numFmtId="0" fontId="65" fillId="31" borderId="9" xfId="0" applyFont="1" applyFill="1" applyBorder="1" applyAlignment="1">
      <alignment horizontal="center" vertical="center"/>
    </xf>
    <xf numFmtId="0" fontId="65" fillId="31" borderId="10" xfId="0" applyFont="1" applyFill="1" applyBorder="1" applyAlignment="1">
      <alignment horizontal="center" vertical="center"/>
    </xf>
    <xf numFmtId="0" fontId="15" fillId="0" borderId="3"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3" xfId="0" applyFont="1" applyFill="1" applyBorder="1" applyAlignment="1">
      <alignment horizontal="center" vertical="center"/>
    </xf>
    <xf numFmtId="0" fontId="15" fillId="0" borderId="7"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55" fillId="23" borderId="1" xfId="0" applyFont="1" applyFill="1" applyBorder="1" applyAlignment="1">
      <alignment horizontal="center" vertical="center"/>
    </xf>
    <xf numFmtId="0" fontId="0" fillId="0" borderId="18" xfId="0" applyBorder="1" applyAlignment="1">
      <alignment horizontal="center" vertical="center"/>
    </xf>
    <xf numFmtId="0" fontId="15" fillId="14" borderId="2" xfId="5" applyFont="1" applyFill="1" applyBorder="1" applyAlignment="1">
      <alignment vertical="center"/>
    </xf>
    <xf numFmtId="0" fontId="0" fillId="0" borderId="19" xfId="0" applyBorder="1" applyAlignment="1">
      <alignment vertical="center"/>
    </xf>
    <xf numFmtId="167" fontId="10" fillId="15" borderId="2" xfId="5" applyNumberFormat="1" applyFont="1" applyFill="1" applyBorder="1" applyAlignment="1">
      <alignment horizontal="right" vertical="center"/>
    </xf>
    <xf numFmtId="167" fontId="10" fillId="15" borderId="19" xfId="5" applyNumberFormat="1" applyFont="1" applyFill="1" applyBorder="1" applyAlignment="1">
      <alignment horizontal="right" vertical="center"/>
    </xf>
    <xf numFmtId="9" fontId="10" fillId="22" borderId="8" xfId="5" applyNumberFormat="1" applyFont="1" applyFill="1" applyBorder="1" applyAlignment="1">
      <alignment horizontal="center" vertical="center"/>
    </xf>
    <xf numFmtId="9" fontId="0" fillId="0" borderId="10" xfId="0" applyNumberFormat="1" applyFont="1" applyBorder="1" applyAlignment="1">
      <alignment horizontal="center" vertical="center"/>
    </xf>
    <xf numFmtId="167" fontId="13" fillId="22" borderId="8" xfId="5" applyNumberFormat="1" applyFont="1" applyFill="1" applyBorder="1" applyAlignment="1">
      <alignment horizontal="center" vertical="center"/>
    </xf>
    <xf numFmtId="167" fontId="10" fillId="22" borderId="8" xfId="5" applyNumberFormat="1" applyFont="1" applyFill="1" applyBorder="1" applyAlignment="1">
      <alignment horizontal="center" vertical="center"/>
    </xf>
    <xf numFmtId="0" fontId="0" fillId="0" borderId="10" xfId="0" applyFont="1" applyBorder="1" applyAlignment="1">
      <alignment horizontal="center" vertical="center"/>
    </xf>
    <xf numFmtId="9" fontId="42" fillId="22" borderId="8" xfId="5" applyNumberFormat="1" applyFont="1" applyFill="1" applyBorder="1" applyAlignment="1">
      <alignment horizontal="center" vertical="center"/>
    </xf>
    <xf numFmtId="0" fontId="82" fillId="23" borderId="8" xfId="0" applyFont="1" applyFill="1" applyBorder="1" applyAlignment="1">
      <alignment horizontal="center" vertical="center"/>
    </xf>
    <xf numFmtId="0" fontId="82" fillId="23" borderId="8" xfId="0" applyFont="1" applyFill="1" applyBorder="1" applyAlignment="1">
      <alignment horizontal="center" vertical="center" wrapText="1"/>
    </xf>
    <xf numFmtId="0" fontId="0" fillId="0" borderId="10" xfId="0" applyBorder="1" applyAlignment="1">
      <alignment vertical="center" wrapText="1"/>
    </xf>
    <xf numFmtId="0" fontId="0" fillId="0" borderId="0" xfId="0" applyAlignment="1">
      <alignment horizontal="center"/>
    </xf>
    <xf numFmtId="167" fontId="3" fillId="8" borderId="8" xfId="0" applyNumberFormat="1" applyFont="1" applyFill="1" applyBorder="1" applyAlignment="1">
      <alignment horizontal="center"/>
    </xf>
    <xf numFmtId="166" fontId="42" fillId="22" borderId="8" xfId="5" applyNumberFormat="1" applyFont="1" applyFill="1" applyBorder="1" applyAlignment="1">
      <alignment horizontal="center"/>
    </xf>
    <xf numFmtId="166" fontId="0" fillId="0" borderId="10" xfId="0" applyNumberFormat="1" applyBorder="1" applyAlignment="1">
      <alignment horizontal="center"/>
    </xf>
    <xf numFmtId="0" fontId="20" fillId="8" borderId="1" xfId="0" applyFont="1" applyFill="1" applyBorder="1" applyAlignment="1">
      <alignment horizontal="center" vertical="center"/>
    </xf>
    <xf numFmtId="0" fontId="0" fillId="8" borderId="12" xfId="0" applyFill="1" applyBorder="1" applyAlignment="1"/>
    <xf numFmtId="0" fontId="0" fillId="8" borderId="2" xfId="0" applyFill="1" applyBorder="1" applyAlignment="1"/>
    <xf numFmtId="0" fontId="10" fillId="14" borderId="3" xfId="5" applyFont="1" applyFill="1" applyBorder="1" applyAlignment="1">
      <alignment horizontal="left" vertical="center"/>
    </xf>
    <xf numFmtId="0" fontId="10" fillId="14" borderId="3" xfId="5" applyFont="1" applyFill="1" applyBorder="1" applyAlignment="1">
      <alignment horizontal="center" vertical="center"/>
    </xf>
    <xf numFmtId="3" fontId="10" fillId="14" borderId="3" xfId="5" applyNumberFormat="1" applyFont="1" applyFill="1" applyBorder="1" applyAlignment="1">
      <alignment horizontal="center" vertical="center"/>
    </xf>
    <xf numFmtId="3" fontId="14" fillId="14" borderId="3" xfId="5" applyNumberFormat="1" applyFont="1" applyFill="1" applyBorder="1" applyAlignment="1">
      <alignment horizontal="center" vertical="center"/>
    </xf>
    <xf numFmtId="3" fontId="0" fillId="0" borderId="7" xfId="0" applyNumberFormat="1" applyBorder="1" applyAlignment="1"/>
    <xf numFmtId="0" fontId="20" fillId="21" borderId="3" xfId="0" applyFont="1" applyFill="1" applyBorder="1" applyAlignment="1">
      <alignment horizontal="center" vertical="center" wrapText="1"/>
    </xf>
    <xf numFmtId="0" fontId="20" fillId="21" borderId="7" xfId="0" applyFont="1" applyFill="1" applyBorder="1" applyAlignment="1">
      <alignment horizontal="center" vertical="center" wrapText="1"/>
    </xf>
    <xf numFmtId="0" fontId="20" fillId="21" borderId="1" xfId="0" applyFont="1" applyFill="1" applyBorder="1" applyAlignment="1">
      <alignment horizontal="center" vertical="center"/>
    </xf>
    <xf numFmtId="0" fontId="103" fillId="21" borderId="3" xfId="0" applyFont="1" applyFill="1" applyBorder="1" applyAlignment="1">
      <alignment horizontal="center" vertical="center" wrapText="1"/>
    </xf>
    <xf numFmtId="0" fontId="3" fillId="0" borderId="7" xfId="0" applyFont="1" applyBorder="1" applyAlignment="1"/>
    <xf numFmtId="0" fontId="20" fillId="21" borderId="19" xfId="0" applyFont="1" applyFill="1" applyBorder="1" applyAlignment="1">
      <alignment horizontal="center" vertical="center" wrapText="1"/>
    </xf>
    <xf numFmtId="0" fontId="10" fillId="14" borderId="1" xfId="5" applyFont="1" applyFill="1" applyBorder="1" applyAlignment="1">
      <alignment horizontal="center" vertical="center"/>
    </xf>
    <xf numFmtId="0" fontId="0" fillId="0" borderId="2" xfId="0" applyBorder="1" applyAlignment="1">
      <alignment horizontal="center" vertical="center"/>
    </xf>
    <xf numFmtId="0" fontId="0" fillId="0" borderId="19" xfId="0" applyBorder="1" applyAlignment="1">
      <alignment horizontal="center" vertical="center"/>
    </xf>
    <xf numFmtId="166" fontId="10" fillId="20" borderId="3" xfId="5" applyNumberFormat="1" applyFont="1" applyFill="1" applyBorder="1" applyAlignment="1">
      <alignment horizontal="center" vertical="center"/>
    </xf>
    <xf numFmtId="0" fontId="0" fillId="23" borderId="7" xfId="0" applyFill="1" applyBorder="1" applyAlignment="1">
      <alignment horizontal="center" vertical="center"/>
    </xf>
    <xf numFmtId="3" fontId="10" fillId="20" borderId="3" xfId="5" applyNumberFormat="1" applyFont="1" applyFill="1" applyBorder="1" applyAlignment="1">
      <alignment horizontal="center" vertical="center"/>
    </xf>
    <xf numFmtId="3" fontId="10" fillId="20" borderId="7" xfId="5" applyNumberFormat="1" applyFont="1" applyFill="1" applyBorder="1" applyAlignment="1">
      <alignment horizontal="center" vertical="center"/>
    </xf>
    <xf numFmtId="0" fontId="20" fillId="21" borderId="8" xfId="0" applyFont="1" applyFill="1" applyBorder="1" applyAlignment="1">
      <alignment horizontal="center" vertical="center" wrapText="1"/>
    </xf>
    <xf numFmtId="0" fontId="13" fillId="21" borderId="8" xfId="5" applyFont="1" applyFill="1" applyBorder="1" applyAlignment="1">
      <alignment horizontal="center" vertical="center" wrapText="1"/>
    </xf>
    <xf numFmtId="167" fontId="15" fillId="22" borderId="8" xfId="5" applyNumberFormat="1" applyFont="1" applyFill="1" applyBorder="1" applyAlignment="1">
      <alignment horizontal="center"/>
    </xf>
    <xf numFmtId="0" fontId="15" fillId="14" borderId="3" xfId="5" applyFont="1" applyFill="1" applyBorder="1" applyAlignment="1">
      <alignment horizontal="center" vertical="center"/>
    </xf>
    <xf numFmtId="0" fontId="0" fillId="0" borderId="1" xfId="0" applyBorder="1" applyAlignment="1">
      <alignment horizontal="center"/>
    </xf>
    <xf numFmtId="0" fontId="0" fillId="0" borderId="7" xfId="0" applyBorder="1" applyAlignment="1">
      <alignment horizontal="center"/>
    </xf>
    <xf numFmtId="0" fontId="0" fillId="0" borderId="18" xfId="0" applyBorder="1" applyAlignment="1">
      <alignment horizontal="center"/>
    </xf>
    <xf numFmtId="167" fontId="10" fillId="15" borderId="51" xfId="5" applyNumberFormat="1" applyFont="1" applyFill="1" applyBorder="1" applyAlignment="1">
      <alignment horizontal="center" vertical="center"/>
    </xf>
    <xf numFmtId="0" fontId="0" fillId="0" borderId="166" xfId="0" applyBorder="1" applyAlignment="1">
      <alignment horizontal="center" vertical="center"/>
    </xf>
    <xf numFmtId="167" fontId="10" fillId="15" borderId="2" xfId="5" applyNumberFormat="1" applyFont="1" applyFill="1" applyBorder="1" applyAlignment="1">
      <alignment horizontal="center" vertical="center"/>
    </xf>
    <xf numFmtId="167" fontId="10" fillId="15" borderId="3" xfId="5" applyNumberFormat="1" applyFont="1" applyFill="1" applyBorder="1" applyAlignment="1">
      <alignment horizontal="center" vertical="center"/>
    </xf>
    <xf numFmtId="0" fontId="0" fillId="0" borderId="7" xfId="0" applyBorder="1" applyAlignment="1">
      <alignment horizontal="center" vertical="center"/>
    </xf>
    <xf numFmtId="49" fontId="10" fillId="15" borderId="3" xfId="5" applyNumberFormat="1" applyFont="1" applyFill="1" applyBorder="1" applyAlignment="1">
      <alignment horizontal="center" vertical="center"/>
    </xf>
    <xf numFmtId="9" fontId="39" fillId="0" borderId="3" xfId="0" applyNumberFormat="1" applyFont="1" applyBorder="1" applyAlignment="1">
      <alignment horizontal="center" vertical="center"/>
    </xf>
    <xf numFmtId="9" fontId="0" fillId="0" borderId="7" xfId="0" applyNumberFormat="1" applyBorder="1" applyAlignment="1">
      <alignment horizontal="center" vertical="center"/>
    </xf>
    <xf numFmtId="0" fontId="20" fillId="21" borderId="1" xfId="0" applyFont="1" applyFill="1" applyBorder="1" applyAlignment="1">
      <alignment horizontal="center" vertical="center" wrapText="1"/>
    </xf>
    <xf numFmtId="0" fontId="20" fillId="21" borderId="18" xfId="0" applyFont="1" applyFill="1" applyBorder="1" applyAlignment="1">
      <alignment horizontal="center" vertical="center" wrapText="1"/>
    </xf>
    <xf numFmtId="0" fontId="35" fillId="21" borderId="1" xfId="5" applyFont="1" applyFill="1" applyBorder="1" applyAlignment="1">
      <alignment horizontal="center" vertical="center"/>
    </xf>
    <xf numFmtId="0" fontId="0" fillId="0" borderId="2" xfId="0" applyBorder="1" applyAlignment="1"/>
    <xf numFmtId="167" fontId="164" fillId="22" borderId="8" xfId="5" applyNumberFormat="1" applyFont="1" applyFill="1" applyBorder="1" applyAlignment="1">
      <alignment horizontal="center" vertical="center"/>
    </xf>
    <xf numFmtId="0" fontId="0" fillId="0" borderId="9" xfId="0" applyFont="1" applyBorder="1" applyAlignment="1"/>
    <xf numFmtId="0" fontId="0" fillId="0" borderId="10" xfId="0" applyFont="1" applyBorder="1" applyAlignment="1"/>
    <xf numFmtId="0" fontId="35" fillId="21" borderId="9" xfId="5" applyFont="1" applyFill="1" applyBorder="1" applyAlignment="1">
      <alignment horizontal="center" vertical="center" wrapText="1"/>
    </xf>
    <xf numFmtId="0" fontId="39" fillId="14" borderId="1" xfId="5" applyFont="1" applyFill="1" applyBorder="1" applyAlignment="1">
      <alignment horizontal="center" vertical="center"/>
    </xf>
    <xf numFmtId="0" fontId="0" fillId="0" borderId="2" xfId="0" applyFont="1" applyBorder="1" applyAlignment="1">
      <alignment horizontal="center" vertical="center"/>
    </xf>
    <xf numFmtId="0" fontId="0" fillId="0" borderId="18" xfId="0" applyFont="1" applyBorder="1" applyAlignment="1">
      <alignment horizontal="center" vertical="center"/>
    </xf>
    <xf numFmtId="0" fontId="0" fillId="0" borderId="19" xfId="0" applyFont="1" applyBorder="1" applyAlignment="1">
      <alignment horizontal="center" vertical="center"/>
    </xf>
    <xf numFmtId="167" fontId="10" fillId="15" borderId="7" xfId="5" applyNumberFormat="1" applyFont="1" applyFill="1" applyBorder="1" applyAlignment="1">
      <alignment horizontal="center" vertical="center"/>
    </xf>
    <xf numFmtId="49" fontId="9" fillId="20" borderId="3" xfId="5" applyNumberFormat="1" applyFont="1" applyFill="1" applyBorder="1" applyAlignment="1">
      <alignment horizontal="center" vertical="center"/>
    </xf>
    <xf numFmtId="49" fontId="9" fillId="20" borderId="7" xfId="5" applyNumberFormat="1" applyFont="1" applyFill="1" applyBorder="1" applyAlignment="1">
      <alignment horizontal="center" vertical="center"/>
    </xf>
    <xf numFmtId="9" fontId="162" fillId="20" borderId="3" xfId="5" applyNumberFormat="1" applyFont="1" applyFill="1" applyBorder="1" applyAlignment="1">
      <alignment horizontal="center" vertical="center"/>
    </xf>
    <xf numFmtId="9" fontId="162" fillId="20" borderId="7" xfId="5" applyNumberFormat="1" applyFont="1" applyFill="1" applyBorder="1" applyAlignment="1">
      <alignment horizontal="center" vertical="center"/>
    </xf>
    <xf numFmtId="0" fontId="20" fillId="21" borderId="13" xfId="0" applyFont="1" applyFill="1" applyBorder="1" applyAlignment="1">
      <alignment horizontal="center" vertical="center" wrapText="1"/>
    </xf>
  </cellXfs>
  <cellStyles count="12">
    <cellStyle name="Milliers" xfId="1" builtinId="3"/>
    <cellStyle name="Milliers 2" xfId="11"/>
    <cellStyle name="Milliers_R_PF1_org" xfId="7"/>
    <cellStyle name="Normal" xfId="0" builtinId="0"/>
    <cellStyle name="Normal 2" xfId="3"/>
    <cellStyle name="Normal 3" xfId="9"/>
    <cellStyle name="Normal 4" xfId="10"/>
    <cellStyle name="Normal_AS1copie" xfId="5"/>
    <cellStyle name="Normal_AS3" xfId="4"/>
    <cellStyle name="Normal_PF1_org" xfId="8"/>
    <cellStyle name="Normal_R_PF1_org" xfId="6"/>
    <cellStyle name="Pourcentage" xfId="2" builtinId="5"/>
  </cellStyles>
  <dxfs count="2">
    <dxf>
      <font>
        <color rgb="FF00B050"/>
      </font>
    </dxf>
    <dxf>
      <font>
        <color rgb="FFFF0000"/>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externalLink" Target="externalLinks/externalLink14.xml"/><Relationship Id="rId68" Type="http://schemas.openxmlformats.org/officeDocument/2006/relationships/externalLink" Target="externalLinks/externalLink19.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externalLink" Target="externalLinks/externalLink1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externalLink" Target="externalLinks/externalLink15.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externalLink" Target="externalLinks/externalLink1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 Id="rId70" Type="http://schemas.openxmlformats.org/officeDocument/2006/relationships/styles" Target="styles.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chart1.xml><?xml version="1.0" encoding="utf-8"?>
<c:chartSpace xmlns:c="http://schemas.openxmlformats.org/drawingml/2006/chart" xmlns:a="http://schemas.openxmlformats.org/drawingml/2006/main" xmlns:r="http://schemas.openxmlformats.org/officeDocument/2006/relationships">
  <c:lang val="fr-FR"/>
  <c:style val="6"/>
  <c:chart>
    <c:plotArea>
      <c:layout>
        <c:manualLayout>
          <c:layoutTarget val="inner"/>
          <c:xMode val="edge"/>
          <c:yMode val="edge"/>
          <c:x val="4.8153456865795967E-2"/>
          <c:y val="6.9035561731254177E-2"/>
          <c:w val="0.5304395932544359"/>
          <c:h val="0.86846482424990978"/>
        </c:manualLayout>
      </c:layout>
      <c:doughnutChart>
        <c:varyColors val="1"/>
        <c:ser>
          <c:idx val="0"/>
          <c:order val="0"/>
          <c:dLbls>
            <c:showVal val="1"/>
            <c:showPercent val="1"/>
            <c:separator>
</c:separator>
            <c:showLeaderLines val="1"/>
          </c:dLbls>
          <c:cat>
            <c:strRef>
              <c:f>[17]Source!$A$2:$A$4</c:f>
              <c:strCache>
                <c:ptCount val="3"/>
                <c:pt idx="0">
                  <c:v>Pays de l'UE-EEE-Suisse (+Royaume-Uni)</c:v>
                </c:pt>
                <c:pt idx="1">
                  <c:v>Pays avec accords bilatéraux</c:v>
                </c:pt>
                <c:pt idx="2">
                  <c:v>Pays sans accord</c:v>
                </c:pt>
              </c:strCache>
            </c:strRef>
          </c:cat>
          <c:val>
            <c:numRef>
              <c:f>[17]Source!$B$2:$B$4</c:f>
              <c:numCache>
                <c:formatCode>General</c:formatCode>
                <c:ptCount val="3"/>
                <c:pt idx="0">
                  <c:v>99089</c:v>
                </c:pt>
                <c:pt idx="1">
                  <c:v>12964</c:v>
                </c:pt>
                <c:pt idx="2">
                  <c:v>8409</c:v>
                </c:pt>
              </c:numCache>
            </c:numRef>
          </c:val>
        </c:ser>
        <c:dLbls>
          <c:showVal val="1"/>
        </c:dLbls>
        <c:firstSliceAng val="0"/>
        <c:holeSize val="50"/>
      </c:doughnutChart>
    </c:plotArea>
    <c:legend>
      <c:legendPos val="r"/>
      <c:layout>
        <c:manualLayout>
          <c:xMode val="edge"/>
          <c:yMode val="edge"/>
          <c:x val="0.57796587926509313"/>
          <c:y val="0.16043292975474838"/>
          <c:w val="0.39808174892772624"/>
          <c:h val="0.71075961093098883"/>
        </c:manualLayout>
      </c:layout>
      <c:txPr>
        <a:bodyPr/>
        <a:lstStyle/>
        <a:p>
          <a:pPr>
            <a:defRPr sz="900"/>
          </a:pPr>
          <a:endParaRPr lang="fr-FR"/>
        </a:p>
      </c:txPr>
    </c:legend>
    <c:plotVisOnly val="1"/>
  </c:chart>
  <c:spPr>
    <a:ln>
      <a:noFill/>
    </a:ln>
  </c:spPr>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175" b="1" i="0" u="none" strike="noStrike" baseline="0">
                <a:solidFill>
                  <a:srgbClr val="000000"/>
                </a:solidFill>
                <a:latin typeface="Arial"/>
                <a:ea typeface="Arial"/>
                <a:cs typeface="Arial"/>
              </a:defRPr>
            </a:pPr>
            <a:r>
              <a:rPr lang="fr-FR" sz="1400"/>
              <a:t>Montants des</a:t>
            </a:r>
            <a:r>
              <a:rPr lang="fr-FR" sz="1400" baseline="0"/>
              <a:t> prestations familiales</a:t>
            </a:r>
            <a:r>
              <a:rPr lang="fr-FR" sz="1400"/>
              <a:t> </a:t>
            </a:r>
          </a:p>
        </c:rich>
      </c:tx>
      <c:layout>
        <c:manualLayout>
          <c:xMode val="edge"/>
          <c:yMode val="edge"/>
          <c:x val="0.27254509018036072"/>
          <c:y val="5.9241839736475885E-2"/>
        </c:manualLayout>
      </c:layout>
      <c:spPr>
        <a:noFill/>
        <a:ln w="25400">
          <a:noFill/>
        </a:ln>
      </c:spPr>
    </c:title>
    <c:plotArea>
      <c:layout>
        <c:manualLayout>
          <c:layoutTarget val="inner"/>
          <c:xMode val="edge"/>
          <c:yMode val="edge"/>
          <c:x val="0.13836571839810338"/>
          <c:y val="0.14844138092962747"/>
          <c:w val="0.81842625518584367"/>
          <c:h val="0.61299891826622244"/>
        </c:manualLayout>
      </c:layout>
      <c:lineChart>
        <c:grouping val="standard"/>
        <c:ser>
          <c:idx val="0"/>
          <c:order val="0"/>
          <c:tx>
            <c:strRef>
              <c:f>'PF synthèse'!$C$57:$E$57</c:f>
              <c:strCache>
                <c:ptCount val="1"/>
                <c:pt idx="0">
                  <c:v>Règlements européens</c:v>
                </c:pt>
              </c:strCache>
            </c:strRef>
          </c:tx>
          <c:spPr>
            <a:ln w="28575">
              <a:solidFill>
                <a:schemeClr val="accent2">
                  <a:lumMod val="60000"/>
                  <a:lumOff val="40000"/>
                </a:schemeClr>
              </a:solidFill>
              <a:prstDash val="solid"/>
            </a:ln>
          </c:spPr>
          <c:marker>
            <c:symbol val="none"/>
          </c:marker>
          <c:cat>
            <c:numRef>
              <c:f>'PF synthèse'!$B$59:$B$68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'PF synthèse'!$D$59:$D$68</c:f>
              <c:numCache>
                <c:formatCode>#,##0" "</c:formatCode>
                <c:ptCount val="10"/>
                <c:pt idx="0">
                  <c:v>9718855.8000000007</c:v>
                </c:pt>
                <c:pt idx="1">
                  <c:v>10200903.329999998</c:v>
                </c:pt>
                <c:pt idx="2">
                  <c:v>10470606.799999999</c:v>
                </c:pt>
                <c:pt idx="3">
                  <c:v>10061210.169999998</c:v>
                </c:pt>
                <c:pt idx="4">
                  <c:v>9649484.790000001</c:v>
                </c:pt>
                <c:pt idx="5">
                  <c:v>10355834</c:v>
                </c:pt>
                <c:pt idx="6">
                  <c:v>12140169</c:v>
                </c:pt>
                <c:pt idx="7">
                  <c:v>10661884.120000001</c:v>
                </c:pt>
                <c:pt idx="8">
                  <c:v>10016197.710000001</c:v>
                </c:pt>
                <c:pt idx="9" formatCode="#,##0_ ;\-#,##0\ ">
                  <c:v>9091472.9199999999</c:v>
                </c:pt>
              </c:numCache>
            </c:numRef>
          </c:val>
          <c:smooth val="1"/>
        </c:ser>
        <c:ser>
          <c:idx val="1"/>
          <c:order val="1"/>
          <c:tx>
            <c:strRef>
              <c:f>'PF synthèse'!$F$57:$H$57</c:f>
              <c:strCache>
                <c:ptCount val="1"/>
                <c:pt idx="0">
                  <c:v>Accords bilatéraux</c:v>
                </c:pt>
              </c:strCache>
            </c:strRef>
          </c:tx>
          <c:spPr>
            <a:ln w="28575">
              <a:solidFill>
                <a:schemeClr val="accent2">
                  <a:lumMod val="20000"/>
                  <a:lumOff val="80000"/>
                </a:schemeClr>
              </a:solidFill>
              <a:prstDash val="solid"/>
            </a:ln>
          </c:spPr>
          <c:marker>
            <c:symbol val="none"/>
          </c:marker>
          <c:cat>
            <c:numRef>
              <c:f>'PF synthèse'!$B$59:$B$68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'PF synthèse'!$G$59:$G$68</c:f>
              <c:numCache>
                <c:formatCode>#,##0" "</c:formatCode>
                <c:ptCount val="10"/>
                <c:pt idx="0">
                  <c:v>4803283.2299999977</c:v>
                </c:pt>
                <c:pt idx="1">
                  <c:v>5063651.0799999991</c:v>
                </c:pt>
                <c:pt idx="2">
                  <c:v>4296562.46</c:v>
                </c:pt>
                <c:pt idx="3">
                  <c:v>4116220.66</c:v>
                </c:pt>
                <c:pt idx="4">
                  <c:v>3284547.5500000003</c:v>
                </c:pt>
                <c:pt idx="5">
                  <c:v>4052269.78</c:v>
                </c:pt>
                <c:pt idx="6">
                  <c:v>5223310.0299999993</c:v>
                </c:pt>
                <c:pt idx="7">
                  <c:v>4501802.2299999995</c:v>
                </c:pt>
                <c:pt idx="8">
                  <c:v>3141673.43</c:v>
                </c:pt>
                <c:pt idx="9" formatCode="#,##0_ ;\-#,##0\ ">
                  <c:v>2662602.5699999998</c:v>
                </c:pt>
              </c:numCache>
            </c:numRef>
          </c:val>
          <c:smooth val="1"/>
        </c:ser>
        <c:marker val="1"/>
        <c:axId val="149096320"/>
        <c:axId val="149097856"/>
      </c:lineChart>
      <c:catAx>
        <c:axId val="149096320"/>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149097856"/>
        <c:crosses val="autoZero"/>
        <c:auto val="1"/>
        <c:lblAlgn val="ctr"/>
        <c:lblOffset val="100"/>
        <c:tickLblSkip val="1"/>
        <c:tickMarkSkip val="1"/>
      </c:catAx>
      <c:valAx>
        <c:axId val="149097856"/>
        <c:scaling>
          <c:orientation val="minMax"/>
        </c:scaling>
        <c:axPos val="l"/>
        <c:title>
          <c:tx>
            <c:rich>
              <a:bodyPr rot="0" vert="horz"/>
              <a:lstStyle/>
              <a:p>
                <a:pPr>
                  <a:defRPr/>
                </a:pPr>
                <a:r>
                  <a:rPr lang="fr-FR" sz="800" b="1">
                    <a:latin typeface="Times New Roman" pitchFamily="18" charset="0"/>
                    <a:cs typeface="Times New Roman" pitchFamily="18" charset="0"/>
                  </a:rPr>
                  <a:t>Millions</a:t>
                </a:r>
                <a:r>
                  <a:rPr lang="fr-FR" sz="800" b="1" baseline="0">
                    <a:latin typeface="Times New Roman" pitchFamily="18" charset="0"/>
                    <a:cs typeface="Times New Roman" pitchFamily="18" charset="0"/>
                  </a:rPr>
                  <a:t> d'</a:t>
                </a:r>
                <a:r>
                  <a:rPr lang="fr-FR" sz="800" b="1">
                    <a:latin typeface="Times New Roman" pitchFamily="18" charset="0"/>
                    <a:cs typeface="Times New Roman" pitchFamily="18" charset="0"/>
                  </a:rPr>
                  <a:t>euros</a:t>
                </a:r>
              </a:p>
            </c:rich>
          </c:tx>
          <c:layout>
            <c:manualLayout>
              <c:xMode val="edge"/>
              <c:yMode val="edge"/>
              <c:x val="4.0914560770156441E-2"/>
              <c:y val="7.5336614173230315E-2"/>
            </c:manualLayout>
          </c:layout>
        </c:title>
        <c:numFmt formatCode="#,##0_ ;\-#,##0\ "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149096320"/>
        <c:crosses val="autoZero"/>
        <c:crossBetween val="between"/>
        <c:dispUnits>
          <c:builtInUnit val="millions"/>
        </c:dispUnits>
      </c:valAx>
      <c:spPr>
        <a:noFill/>
        <a:ln w="25400">
          <a:noFill/>
        </a:ln>
      </c:spPr>
    </c:plotArea>
    <c:legend>
      <c:legendPos val="b"/>
      <c:spPr>
        <a:solidFill>
          <a:srgbClr val="FFFFFF"/>
        </a:solidFill>
        <a:ln w="3175">
          <a:noFill/>
          <a:prstDash val="solid"/>
        </a:ln>
      </c:spPr>
      <c:txPr>
        <a:bodyPr/>
        <a:lstStyle/>
        <a:p>
          <a:pPr>
            <a:defRPr sz="895" b="0" i="0" u="none" strike="noStrike" baseline="0">
              <a:solidFill>
                <a:srgbClr val="000000"/>
              </a:solidFill>
              <a:latin typeface="Arial"/>
              <a:ea typeface="Arial"/>
              <a:cs typeface="Arial"/>
            </a:defRPr>
          </a:pPr>
          <a:endParaRPr lang="fr-FR"/>
        </a:p>
      </c:txPr>
    </c:legend>
    <c:plotVisOnly val="1"/>
    <c:dispBlanksAs val="zero"/>
  </c:chart>
  <c:spPr>
    <a:solidFill>
      <a:srgbClr val="FFFFFF"/>
    </a:solidFill>
    <a:ln w="9525">
      <a:noFill/>
      <a:prstDash val="solid"/>
    </a:ln>
  </c:spPr>
  <c:txPr>
    <a:bodyPr/>
    <a:lstStyle/>
    <a:p>
      <a:pPr>
        <a:defRPr sz="9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772" footer="0.4921259845000077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200" b="1" i="0" u="none" strike="noStrike" baseline="0">
                <a:solidFill>
                  <a:srgbClr val="000000"/>
                </a:solidFill>
                <a:latin typeface="Arial"/>
                <a:ea typeface="Arial"/>
                <a:cs typeface="Arial"/>
              </a:defRPr>
            </a:pPr>
            <a:r>
              <a:rPr lang="fr-FR" sz="1400" b="1"/>
              <a:t>Nombre de familles bénéficiaires</a:t>
            </a:r>
          </a:p>
          <a:p>
            <a:pPr>
              <a:defRPr sz="1200" b="1" i="0" u="none" strike="noStrike" baseline="0">
                <a:solidFill>
                  <a:srgbClr val="000000"/>
                </a:solidFill>
                <a:latin typeface="Arial"/>
                <a:ea typeface="Arial"/>
                <a:cs typeface="Arial"/>
              </a:defRPr>
            </a:pPr>
            <a:endParaRPr lang="fr-FR" b="1"/>
          </a:p>
        </c:rich>
      </c:tx>
      <c:layout>
        <c:manualLayout>
          <c:xMode val="edge"/>
          <c:yMode val="edge"/>
          <c:x val="0.22638881346728221"/>
          <c:y val="5.1087314085739313E-2"/>
        </c:manualLayout>
      </c:layout>
      <c:spPr>
        <a:noFill/>
        <a:ln w="25400">
          <a:noFill/>
        </a:ln>
      </c:spPr>
    </c:title>
    <c:plotArea>
      <c:layout>
        <c:manualLayout>
          <c:layoutTarget val="inner"/>
          <c:xMode val="edge"/>
          <c:yMode val="edge"/>
          <c:x val="0.15783091137997995"/>
          <c:y val="0.17883394575678041"/>
          <c:w val="0.78303534256493812"/>
          <c:h val="0.61001644794400711"/>
        </c:manualLayout>
      </c:layout>
      <c:lineChart>
        <c:grouping val="standard"/>
        <c:ser>
          <c:idx val="0"/>
          <c:order val="0"/>
          <c:tx>
            <c:strRef>
              <c:f>'PF synthèse'!$C$57:$E$57</c:f>
              <c:strCache>
                <c:ptCount val="1"/>
                <c:pt idx="0">
                  <c:v>Règlements européens</c:v>
                </c:pt>
              </c:strCache>
            </c:strRef>
          </c:tx>
          <c:spPr>
            <a:ln w="28575">
              <a:solidFill>
                <a:schemeClr val="accent2">
                  <a:lumMod val="60000"/>
                  <a:lumOff val="40000"/>
                </a:schemeClr>
              </a:solidFill>
              <a:prstDash val="solid"/>
            </a:ln>
          </c:spPr>
          <c:marker>
            <c:symbol val="none"/>
          </c:marker>
          <c:cat>
            <c:numRef>
              <c:f>'PF synthèse'!$B$59:$B$68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'PF synthèse'!$C$59:$C$68</c:f>
              <c:numCache>
                <c:formatCode>#,##0_ ;\-#,##0\ </c:formatCode>
                <c:ptCount val="10"/>
                <c:pt idx="0">
                  <c:v>3196</c:v>
                </c:pt>
                <c:pt idx="1">
                  <c:v>3509</c:v>
                </c:pt>
                <c:pt idx="2">
                  <c:v>3544</c:v>
                </c:pt>
                <c:pt idx="3">
                  <c:v>3584</c:v>
                </c:pt>
                <c:pt idx="4">
                  <c:v>3570</c:v>
                </c:pt>
                <c:pt idx="5">
                  <c:v>3863</c:v>
                </c:pt>
                <c:pt idx="6">
                  <c:v>6503</c:v>
                </c:pt>
                <c:pt idx="7">
                  <c:v>5848</c:v>
                </c:pt>
                <c:pt idx="8">
                  <c:v>5535</c:v>
                </c:pt>
                <c:pt idx="9">
                  <c:v>5072</c:v>
                </c:pt>
              </c:numCache>
            </c:numRef>
          </c:val>
          <c:smooth val="1"/>
        </c:ser>
        <c:ser>
          <c:idx val="1"/>
          <c:order val="1"/>
          <c:tx>
            <c:strRef>
              <c:f>'PF synthèse'!$F$57:$H$57</c:f>
              <c:strCache>
                <c:ptCount val="1"/>
                <c:pt idx="0">
                  <c:v>Accords bilatéraux</c:v>
                </c:pt>
              </c:strCache>
            </c:strRef>
          </c:tx>
          <c:spPr>
            <a:ln w="28575">
              <a:solidFill>
                <a:schemeClr val="accent2">
                  <a:lumMod val="20000"/>
                  <a:lumOff val="80000"/>
                </a:schemeClr>
              </a:solidFill>
              <a:prstDash val="solid"/>
            </a:ln>
          </c:spPr>
          <c:marker>
            <c:symbol val="none"/>
          </c:marker>
          <c:cat>
            <c:numRef>
              <c:f>'PF synthèse'!$B$59:$B$68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'PF synthèse'!$F$59:$F$68</c:f>
              <c:numCache>
                <c:formatCode>#,##0_ ;\-#,##0\ </c:formatCode>
                <c:ptCount val="10"/>
                <c:pt idx="0">
                  <c:v>10156</c:v>
                </c:pt>
                <c:pt idx="1">
                  <c:v>11485</c:v>
                </c:pt>
                <c:pt idx="2">
                  <c:v>9697</c:v>
                </c:pt>
                <c:pt idx="3">
                  <c:v>9296</c:v>
                </c:pt>
                <c:pt idx="4">
                  <c:v>7944</c:v>
                </c:pt>
                <c:pt idx="5">
                  <c:v>9264</c:v>
                </c:pt>
                <c:pt idx="6">
                  <c:v>7906</c:v>
                </c:pt>
                <c:pt idx="7">
                  <c:v>7803</c:v>
                </c:pt>
                <c:pt idx="8">
                  <c:v>6537</c:v>
                </c:pt>
                <c:pt idx="9">
                  <c:v>5632</c:v>
                </c:pt>
              </c:numCache>
            </c:numRef>
          </c:val>
          <c:smooth val="1"/>
        </c:ser>
        <c:marker val="1"/>
        <c:axId val="142121216"/>
        <c:axId val="142123008"/>
      </c:lineChart>
      <c:catAx>
        <c:axId val="142121216"/>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142123008"/>
        <c:crosses val="autoZero"/>
        <c:auto val="1"/>
        <c:lblAlgn val="ctr"/>
        <c:lblOffset val="100"/>
        <c:tickLblSkip val="1"/>
        <c:tickMarkSkip val="1"/>
      </c:catAx>
      <c:valAx>
        <c:axId val="142123008"/>
        <c:scaling>
          <c:orientation val="minMax"/>
        </c:scaling>
        <c:axPos val="l"/>
        <c:numFmt formatCode="#,##0_ ;\-#,##0\ " sourceLinked="0"/>
        <c:tickLblPos val="nextTo"/>
        <c:spPr>
          <a:ln w="3175">
            <a:solidFill>
              <a:srgbClr val="000000"/>
            </a:solidFill>
            <a:prstDash val="solid"/>
          </a:ln>
        </c:spPr>
        <c:txPr>
          <a:bodyPr rot="0" vert="horz"/>
          <a:lstStyle/>
          <a:p>
            <a:pPr>
              <a:defRPr sz="1050" b="1" i="0" u="none" strike="noStrike" baseline="0">
                <a:solidFill>
                  <a:schemeClr val="accent2">
                    <a:lumMod val="40000"/>
                    <a:lumOff val="60000"/>
                  </a:schemeClr>
                </a:solidFill>
                <a:latin typeface="Arial"/>
                <a:ea typeface="Arial"/>
                <a:cs typeface="Arial"/>
              </a:defRPr>
            </a:pPr>
            <a:endParaRPr lang="fr-FR"/>
          </a:p>
        </c:txPr>
        <c:crossAx val="142121216"/>
        <c:crosses val="autoZero"/>
        <c:crossBetween val="between"/>
      </c:valAx>
      <c:spPr>
        <a:noFill/>
        <a:ln w="25400">
          <a:noFill/>
        </a:ln>
      </c:spPr>
    </c:plotArea>
    <c:legend>
      <c:legendPos val="b"/>
      <c:layout>
        <c:manualLayout>
          <c:xMode val="edge"/>
          <c:yMode val="edge"/>
          <c:x val="8.3214164761664766E-2"/>
          <c:y val="0.90834546625069734"/>
          <c:w val="0.77053043772754215"/>
          <c:h val="7.0973855540784725E-2"/>
        </c:manualLayout>
      </c:layout>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fr-FR"/>
        </a:p>
      </c:txPr>
    </c:legend>
    <c:plotVisOnly val="1"/>
    <c:dispBlanksAs val="zero"/>
  </c:chart>
  <c:spPr>
    <a:solidFill>
      <a:srgbClr val="FFFFFF"/>
    </a:solidFill>
    <a:ln w="9525">
      <a:noFill/>
      <a:prstDash val="solid"/>
    </a:ln>
  </c:spPr>
  <c:txPr>
    <a:bodyPr/>
    <a:lstStyle/>
    <a:p>
      <a:pPr>
        <a:defRPr sz="102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783" footer="0.4921259845000078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fr-FR"/>
  <c:style val="4"/>
  <c:chart>
    <c:autoTitleDeleted val="1"/>
    <c:plotArea>
      <c:layout>
        <c:manualLayout>
          <c:layoutTarget val="inner"/>
          <c:xMode val="edge"/>
          <c:yMode val="edge"/>
          <c:x val="0.135875816531387"/>
          <c:y val="5.2869161180787841E-2"/>
          <c:w val="0.82493179907913361"/>
          <c:h val="0.7026568063955112"/>
        </c:manualLayout>
      </c:layout>
      <c:barChart>
        <c:barDir val="col"/>
        <c:grouping val="percentStacked"/>
        <c:ser>
          <c:idx val="0"/>
          <c:order val="0"/>
          <c:tx>
            <c:strRef>
              <c:f>'PF synthèse'!$B$13</c:f>
              <c:strCache>
                <c:ptCount val="1"/>
                <c:pt idx="0">
                  <c:v>Règlements européens</c:v>
                </c:pt>
              </c:strCache>
            </c:strRef>
          </c:tx>
          <c:spPr>
            <a:solidFill>
              <a:schemeClr val="accent2">
                <a:lumMod val="60000"/>
                <a:lumOff val="40000"/>
              </a:schemeClr>
            </a:solidFill>
          </c:spPr>
          <c:dLbls>
            <c:delete val="1"/>
          </c:dLbls>
          <c:cat>
            <c:strRef>
              <c:f>'PF synthèse'!$G$12:$H$12</c:f>
              <c:strCache>
                <c:ptCount val="2"/>
                <c:pt idx="0">
                  <c:v>Nombre de familles bénéficiaires</c:v>
                </c:pt>
                <c:pt idx="1">
                  <c:v>Montant (euros)</c:v>
                </c:pt>
              </c:strCache>
            </c:strRef>
          </c:cat>
          <c:val>
            <c:numRef>
              <c:f>'PF synthèse'!$G$13:$H$13</c:f>
              <c:numCache>
                <c:formatCode>#,##0" "</c:formatCode>
                <c:ptCount val="2"/>
                <c:pt idx="0">
                  <c:v>5072</c:v>
                </c:pt>
                <c:pt idx="1">
                  <c:v>9091472.9199999999</c:v>
                </c:pt>
              </c:numCache>
            </c:numRef>
          </c:val>
        </c:ser>
        <c:ser>
          <c:idx val="1"/>
          <c:order val="1"/>
          <c:tx>
            <c:strRef>
              <c:f>'PF synthèse'!$B$14</c:f>
              <c:strCache>
                <c:ptCount val="1"/>
                <c:pt idx="0">
                  <c:v>Accords bilatéraux</c:v>
                </c:pt>
              </c:strCache>
            </c:strRef>
          </c:tx>
          <c:spPr>
            <a:solidFill>
              <a:schemeClr val="accent2">
                <a:lumMod val="40000"/>
                <a:lumOff val="60000"/>
              </a:schemeClr>
            </a:solidFill>
          </c:spPr>
          <c:dLbls>
            <c:delete val="1"/>
          </c:dLbls>
          <c:cat>
            <c:strRef>
              <c:f>'PF synthèse'!$G$12:$H$12</c:f>
              <c:strCache>
                <c:ptCount val="2"/>
                <c:pt idx="0">
                  <c:v>Nombre de familles bénéficiaires</c:v>
                </c:pt>
                <c:pt idx="1">
                  <c:v>Montant (euros)</c:v>
                </c:pt>
              </c:strCache>
            </c:strRef>
          </c:cat>
          <c:val>
            <c:numRef>
              <c:f>'PF synthèse'!$G$14:$H$14</c:f>
              <c:numCache>
                <c:formatCode>#,##0" "</c:formatCode>
                <c:ptCount val="2"/>
                <c:pt idx="0">
                  <c:v>5632</c:v>
                </c:pt>
                <c:pt idx="1">
                  <c:v>2662602.5700000003</c:v>
                </c:pt>
              </c:numCache>
            </c:numRef>
          </c:val>
        </c:ser>
        <c:dLbls>
          <c:showVal val="1"/>
        </c:dLbls>
        <c:gapWidth val="114"/>
        <c:overlap val="100"/>
        <c:axId val="142138368"/>
        <c:axId val="152318720"/>
      </c:barChart>
      <c:catAx>
        <c:axId val="142138368"/>
        <c:scaling>
          <c:orientation val="minMax"/>
        </c:scaling>
        <c:axPos val="b"/>
        <c:numFmt formatCode="General" sourceLinked="1"/>
        <c:majorTickMark val="none"/>
        <c:tickLblPos val="nextTo"/>
        <c:crossAx val="152318720"/>
        <c:crosses val="autoZero"/>
        <c:auto val="1"/>
        <c:lblAlgn val="ctr"/>
        <c:lblOffset val="100"/>
      </c:catAx>
      <c:valAx>
        <c:axId val="152318720"/>
        <c:scaling>
          <c:orientation val="minMax"/>
        </c:scaling>
        <c:axPos val="l"/>
        <c:majorGridlines/>
        <c:numFmt formatCode="0%" sourceLinked="1"/>
        <c:majorTickMark val="none"/>
        <c:tickLblPos val="nextTo"/>
        <c:crossAx val="142138368"/>
        <c:crosses val="autoZero"/>
        <c:crossBetween val="between"/>
      </c:valAx>
    </c:plotArea>
    <c:legend>
      <c:legendPos val="b"/>
    </c:legend>
    <c:plotVisOnly val="1"/>
    <c:dispBlanksAs val="gap"/>
  </c:chart>
  <c:spPr>
    <a:effectLst>
      <a:innerShdw blurRad="63500" dist="50800" dir="2700000">
        <a:prstClr val="black">
          <a:alpha val="50000"/>
        </a:prstClr>
      </a:innerShdw>
    </a:effectLst>
    <a:scene3d>
      <a:camera prst="orthographicFront"/>
      <a:lightRig rig="threePt" dir="t"/>
    </a:scene3d>
    <a:sp3d>
      <a:bevelT w="25400"/>
    </a:sp3d>
  </c:sp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fr-FR"/>
  <c:style val="10"/>
  <c:chart>
    <c:title>
      <c:tx>
        <c:strRef>
          <c:f>[12]VentilationPF!$B$21</c:f>
          <c:strCache>
            <c:ptCount val="1"/>
            <c:pt idx="0">
              <c:v>9091472,92</c:v>
            </c:pt>
          </c:strCache>
        </c:strRef>
      </c:tx>
      <c:layout>
        <c:manualLayout>
          <c:xMode val="edge"/>
          <c:yMode val="edge"/>
          <c:x val="0.19555506033443934"/>
          <c:y val="0.44503425360402216"/>
        </c:manualLayout>
      </c:layout>
      <c:overlay val="1"/>
      <c:txPr>
        <a:bodyPr/>
        <a:lstStyle/>
        <a:p>
          <a:pPr>
            <a:defRPr sz="2400">
              <a:latin typeface="Times New Roman" pitchFamily="18" charset="0"/>
              <a:cs typeface="Times New Roman" pitchFamily="18" charset="0"/>
            </a:defRPr>
          </a:pPr>
          <a:endParaRPr lang="fr-FR"/>
        </a:p>
      </c:txPr>
    </c:title>
    <c:plotArea>
      <c:layout>
        <c:manualLayout>
          <c:layoutTarget val="inner"/>
          <c:xMode val="edge"/>
          <c:yMode val="edge"/>
          <c:x val="1.8081678469436695E-2"/>
          <c:y val="2.7056084553619082E-2"/>
          <c:w val="0.59756961983525259"/>
          <c:h val="0.95251673737710751"/>
        </c:manualLayout>
      </c:layout>
      <c:doughnutChart>
        <c:varyColors val="1"/>
        <c:ser>
          <c:idx val="0"/>
          <c:order val="0"/>
          <c:tx>
            <c:v>Montants PF</c:v>
          </c:tx>
          <c:dLbls>
            <c:dLbl>
              <c:idx val="0"/>
              <c:layout>
                <c:manualLayout>
                  <c:x val="1.904761904761923E-2"/>
                  <c:y val="-5.4166666666666904E-2"/>
                </c:manualLayout>
              </c:layout>
              <c:showPercent val="1"/>
            </c:dLbl>
            <c:dLbl>
              <c:idx val="2"/>
              <c:layout>
                <c:manualLayout>
                  <c:x val="8.5805312071841177E-3"/>
                  <c:y val="-1.6315324711957232E-2"/>
                </c:manualLayout>
              </c:layout>
              <c:showPercent val="1"/>
            </c:dLbl>
            <c:dLbl>
              <c:idx val="3"/>
              <c:layout>
                <c:manualLayout>
                  <c:x val="-7.1428571428571504E-3"/>
                  <c:y val="4.1666666666666664E-2"/>
                </c:manualLayout>
              </c:layout>
              <c:showPercent val="1"/>
            </c:dLbl>
            <c:dLbl>
              <c:idx val="4"/>
              <c:layout>
                <c:manualLayout>
                  <c:x val="-4.5435245471001925E-17"/>
                  <c:y val="2.8895768833849342E-2"/>
                </c:manualLayout>
              </c:layout>
              <c:showPercent val="1"/>
            </c:dLbl>
            <c:dLbl>
              <c:idx val="5"/>
              <c:layout>
                <c:manualLayout>
                  <c:x val="7.1428571428571504E-3"/>
                  <c:y val="-1.2500000000000001E-2"/>
                </c:manualLayout>
              </c:layout>
              <c:showPercent val="1"/>
            </c:dLbl>
            <c:dLbl>
              <c:idx val="11"/>
              <c:layout>
                <c:manualLayout>
                  <c:x val="-2.4783147459727811E-3"/>
                  <c:y val="2.4767801857585141E-2"/>
                </c:manualLayout>
              </c:layout>
              <c:showPercent val="1"/>
            </c:dLbl>
            <c:numFmt formatCode="0.0%" sourceLinked="0"/>
            <c:txPr>
              <a:bodyPr/>
              <a:lstStyle/>
              <a:p>
                <a:pPr>
                  <a:defRPr>
                    <a:latin typeface="Times New Roman" pitchFamily="18" charset="0"/>
                    <a:cs typeface="Times New Roman" pitchFamily="18" charset="0"/>
                  </a:defRPr>
                </a:pPr>
                <a:endParaRPr lang="fr-FR"/>
              </a:p>
            </c:txPr>
            <c:showPercent val="1"/>
            <c:showLeaderLines val="1"/>
          </c:dLbls>
          <c:cat>
            <c:strRef>
              <c:f>[12]VentilationPF!$A$13:$A$20</c:f>
              <c:strCache>
                <c:ptCount val="8"/>
                <c:pt idx="0">
                  <c:v>Régime général (Caf)</c:v>
                </c:pt>
                <c:pt idx="1">
                  <c:v>Régime agricole (CMSA)</c:v>
                </c:pt>
                <c:pt idx="2">
                  <c:v>A.E.E.H. + A.J.P.P. + A.S.F. + PF orphelins + Prestations non ventilées</c:v>
                </c:pt>
                <c:pt idx="3">
                  <c:v>A.F.</c:v>
                </c:pt>
                <c:pt idx="4">
                  <c:v>A.R.S.</c:v>
                </c:pt>
                <c:pt idx="5">
                  <c:v>C.F.</c:v>
                </c:pt>
                <c:pt idx="6">
                  <c:v>Compl. Diff.</c:v>
                </c:pt>
                <c:pt idx="7">
                  <c:v>P.A.J.E.</c:v>
                </c:pt>
              </c:strCache>
            </c:strRef>
          </c:cat>
          <c:val>
            <c:numRef>
              <c:f>[12]VentilationPF!$B$13:$B$20</c:f>
              <c:numCache>
                <c:formatCode>General</c:formatCode>
                <c:ptCount val="8"/>
                <c:pt idx="2">
                  <c:v>525144.87</c:v>
                </c:pt>
                <c:pt idx="3">
                  <c:v>4306460.26</c:v>
                </c:pt>
                <c:pt idx="4">
                  <c:v>591790.3400000002</c:v>
                </c:pt>
                <c:pt idx="5">
                  <c:v>583537.0199999999</c:v>
                </c:pt>
                <c:pt idx="6">
                  <c:v>1794539.74</c:v>
                </c:pt>
                <c:pt idx="7">
                  <c:v>1290000.69</c:v>
                </c:pt>
              </c:numCache>
            </c:numRef>
          </c:val>
        </c:ser>
        <c:ser>
          <c:idx val="1"/>
          <c:order val="1"/>
          <c:tx>
            <c:v>Régimes</c:v>
          </c:tx>
          <c:dLbls>
            <c:dLbl>
              <c:idx val="1"/>
              <c:layout>
                <c:manualLayout>
                  <c:x val="9.9132589838909491E-3"/>
                  <c:y val="-8.2559339525284971E-3"/>
                </c:manualLayout>
              </c:layout>
              <c:showPercent val="1"/>
            </c:dLbl>
            <c:numFmt formatCode="0.0%" sourceLinked="0"/>
            <c:txPr>
              <a:bodyPr/>
              <a:lstStyle/>
              <a:p>
                <a:pPr>
                  <a:defRPr>
                    <a:latin typeface="Times New Roman" pitchFamily="18" charset="0"/>
                    <a:cs typeface="Times New Roman" pitchFamily="18" charset="0"/>
                  </a:defRPr>
                </a:pPr>
                <a:endParaRPr lang="fr-FR"/>
              </a:p>
            </c:txPr>
            <c:showPercent val="1"/>
            <c:showLeaderLines val="1"/>
          </c:dLbls>
          <c:cat>
            <c:strRef>
              <c:f>[12]VentilationPF!$A$13:$A$20</c:f>
              <c:strCache>
                <c:ptCount val="8"/>
                <c:pt idx="0">
                  <c:v>Régime général (Caf)</c:v>
                </c:pt>
                <c:pt idx="1">
                  <c:v>Régime agricole (CMSA)</c:v>
                </c:pt>
                <c:pt idx="2">
                  <c:v>A.E.E.H. + A.J.P.P. + A.S.F. + PF orphelins + Prestations non ventilées</c:v>
                </c:pt>
                <c:pt idx="3">
                  <c:v>A.F.</c:v>
                </c:pt>
                <c:pt idx="4">
                  <c:v>A.R.S.</c:v>
                </c:pt>
                <c:pt idx="5">
                  <c:v>C.F.</c:v>
                </c:pt>
                <c:pt idx="6">
                  <c:v>Compl. Diff.</c:v>
                </c:pt>
                <c:pt idx="7">
                  <c:v>P.A.J.E.</c:v>
                </c:pt>
              </c:strCache>
            </c:strRef>
          </c:cat>
          <c:val>
            <c:numRef>
              <c:f>[12]VentilationPF!$D$13:$D$20</c:f>
              <c:numCache>
                <c:formatCode>General</c:formatCode>
                <c:ptCount val="8"/>
                <c:pt idx="0">
                  <c:v>8776593.6600000001</c:v>
                </c:pt>
                <c:pt idx="1">
                  <c:v>314879.26</c:v>
                </c:pt>
              </c:numCache>
            </c:numRef>
          </c:val>
        </c:ser>
        <c:dLbls>
          <c:showVal val="1"/>
        </c:dLbls>
        <c:firstSliceAng val="0"/>
        <c:holeSize val="50"/>
      </c:doughnutChart>
    </c:plotArea>
    <c:legend>
      <c:legendPos val="r"/>
      <c:layout>
        <c:manualLayout>
          <c:xMode val="edge"/>
          <c:yMode val="edge"/>
          <c:x val="0.65437973555192464"/>
          <c:y val="6.2803805774278229E-2"/>
          <c:w val="0.34562026444807631"/>
          <c:h val="0.88328198888770393"/>
        </c:manualLayout>
      </c:layout>
      <c:txPr>
        <a:bodyPr/>
        <a:lstStyle/>
        <a:p>
          <a:pPr>
            <a:defRPr>
              <a:latin typeface="Times New Roman" pitchFamily="18" charset="0"/>
              <a:cs typeface="Times New Roman" pitchFamily="18" charset="0"/>
            </a:defRPr>
          </a:pPr>
          <a:endParaRPr lang="fr-FR"/>
        </a:p>
      </c:txPr>
    </c:legend>
    <c:plotVisOnly val="1"/>
  </c:chart>
  <c:printSettings>
    <c:headerFooter/>
    <c:pageMargins b="0.75000000000000455" l="0.70000000000000062" r="0.70000000000000062" t="0.7500000000000045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fr-FR"/>
  <c:style val="10"/>
  <c:chart>
    <c:title>
      <c:tx>
        <c:strRef>
          <c:f>[11]VentilationPF!$B$19</c:f>
          <c:strCache>
            <c:ptCount val="1"/>
            <c:pt idx="0">
              <c:v>2662602,51</c:v>
            </c:pt>
          </c:strCache>
        </c:strRef>
      </c:tx>
      <c:layout>
        <c:manualLayout>
          <c:xMode val="edge"/>
          <c:yMode val="edge"/>
          <c:x val="0.18229908761404853"/>
          <c:y val="0.44503425360402216"/>
        </c:manualLayout>
      </c:layout>
      <c:overlay val="1"/>
      <c:txPr>
        <a:bodyPr/>
        <a:lstStyle/>
        <a:p>
          <a:pPr>
            <a:defRPr sz="2400">
              <a:latin typeface="Times New Roman" pitchFamily="18" charset="0"/>
              <a:cs typeface="Times New Roman" pitchFamily="18" charset="0"/>
            </a:defRPr>
          </a:pPr>
          <a:endParaRPr lang="fr-FR"/>
        </a:p>
      </c:txPr>
    </c:title>
    <c:plotArea>
      <c:layout>
        <c:manualLayout>
          <c:layoutTarget val="inner"/>
          <c:xMode val="edge"/>
          <c:yMode val="edge"/>
          <c:x val="4.959353053841287E-3"/>
          <c:y val="5.1852452166518091E-2"/>
          <c:w val="0.66409594634004365"/>
          <c:h val="0.88080069600754363"/>
        </c:manualLayout>
      </c:layout>
      <c:doughnutChart>
        <c:varyColors val="1"/>
        <c:ser>
          <c:idx val="0"/>
          <c:order val="0"/>
          <c:tx>
            <c:v>Montants PF</c:v>
          </c:tx>
          <c:dLbls>
            <c:dLbl>
              <c:idx val="0"/>
              <c:layout>
                <c:manualLayout>
                  <c:x val="1.9047619047619237E-2"/>
                  <c:y val="-5.4166666666666904E-2"/>
                </c:manualLayout>
              </c:layout>
              <c:showPercent val="1"/>
            </c:dLbl>
            <c:dLbl>
              <c:idx val="2"/>
              <c:layout>
                <c:manualLayout>
                  <c:x val="4.8131573481372377E-4"/>
                  <c:y val="-2.2998698057822231E-2"/>
                </c:manualLayout>
              </c:layout>
              <c:showPercent val="1"/>
            </c:dLbl>
            <c:dLbl>
              <c:idx val="3"/>
              <c:layout>
                <c:manualLayout>
                  <c:x val="1.6837931229819341E-2"/>
                  <c:y val="1.8274816101983015E-2"/>
                </c:manualLayout>
              </c:layout>
              <c:showPercent val="1"/>
            </c:dLbl>
            <c:dLbl>
              <c:idx val="4"/>
              <c:layout>
                <c:manualLayout>
                  <c:x val="2.4024024024024032E-3"/>
                  <c:y val="5.5040473877483124E-3"/>
                </c:manualLayout>
              </c:layout>
              <c:showPercent val="1"/>
            </c:dLbl>
            <c:dLbl>
              <c:idx val="5"/>
              <c:delete val="1"/>
            </c:dLbl>
            <c:dLbl>
              <c:idx val="6"/>
              <c:layout>
                <c:manualLayout>
                  <c:x val="4.7961630695443833E-3"/>
                  <c:y val="2.0050120037595279E-2"/>
                </c:manualLayout>
              </c:layout>
              <c:showPercent val="1"/>
            </c:dLbl>
            <c:dLbl>
              <c:idx val="11"/>
              <c:layout>
                <c:manualLayout>
                  <c:x val="-2.4783147459727819E-3"/>
                  <c:y val="2.4767801857585141E-2"/>
                </c:manualLayout>
              </c:layout>
              <c:showPercent val="1"/>
            </c:dLbl>
            <c:numFmt formatCode="0%" sourceLinked="0"/>
            <c:txPr>
              <a:bodyPr/>
              <a:lstStyle/>
              <a:p>
                <a:pPr>
                  <a:defRPr>
                    <a:latin typeface="Times New Roman" pitchFamily="18" charset="0"/>
                    <a:cs typeface="Times New Roman" pitchFamily="18" charset="0"/>
                  </a:defRPr>
                </a:pPr>
                <a:endParaRPr lang="fr-FR"/>
              </a:p>
            </c:txPr>
            <c:showPercent val="1"/>
            <c:showLeaderLines val="1"/>
          </c:dLbls>
          <c:cat>
            <c:strRef>
              <c:f>[11]VentilationPF!$A$13:$A$18</c:f>
              <c:strCache>
                <c:ptCount val="6"/>
                <c:pt idx="0">
                  <c:v>Régime général (Caf)</c:v>
                </c:pt>
                <c:pt idx="1">
                  <c:v>Régime agricole (CMSA)</c:v>
                </c:pt>
                <c:pt idx="2">
                  <c:v>Participation aux AF</c:v>
                </c:pt>
                <c:pt idx="3">
                  <c:v>ICF</c:v>
                </c:pt>
                <c:pt idx="4">
                  <c:v>PF aux détachés</c:v>
                </c:pt>
                <c:pt idx="5">
                  <c:v>Prestations non ventilées = 443 €</c:v>
                </c:pt>
              </c:strCache>
            </c:strRef>
          </c:cat>
          <c:val>
            <c:numRef>
              <c:f>[11]VentilationPF!$B$13:$B$18</c:f>
              <c:numCache>
                <c:formatCode>General</c:formatCode>
                <c:ptCount val="6"/>
                <c:pt idx="2">
                  <c:v>1175560.96</c:v>
                </c:pt>
                <c:pt idx="3">
                  <c:v>1415074.6600000001</c:v>
                </c:pt>
                <c:pt idx="4">
                  <c:v>71524</c:v>
                </c:pt>
                <c:pt idx="5">
                  <c:v>442.89</c:v>
                </c:pt>
              </c:numCache>
            </c:numRef>
          </c:val>
        </c:ser>
        <c:ser>
          <c:idx val="1"/>
          <c:order val="1"/>
          <c:tx>
            <c:v>Régimes</c:v>
          </c:tx>
          <c:dLbls>
            <c:dLbl>
              <c:idx val="1"/>
              <c:layout>
                <c:manualLayout>
                  <c:x val="9.9132589838909491E-3"/>
                  <c:y val="-8.2559339525285005E-3"/>
                </c:manualLayout>
              </c:layout>
              <c:showPercent val="1"/>
            </c:dLbl>
            <c:numFmt formatCode="0%" sourceLinked="0"/>
            <c:txPr>
              <a:bodyPr/>
              <a:lstStyle/>
              <a:p>
                <a:pPr>
                  <a:defRPr>
                    <a:latin typeface="Times New Roman" pitchFamily="18" charset="0"/>
                    <a:cs typeface="Times New Roman" pitchFamily="18" charset="0"/>
                  </a:defRPr>
                </a:pPr>
                <a:endParaRPr lang="fr-FR"/>
              </a:p>
            </c:txPr>
            <c:showPercent val="1"/>
            <c:showLeaderLines val="1"/>
          </c:dLbls>
          <c:cat>
            <c:strRef>
              <c:f>[11]VentilationPF!$A$13:$A$18</c:f>
              <c:strCache>
                <c:ptCount val="6"/>
                <c:pt idx="0">
                  <c:v>Régime général (Caf)</c:v>
                </c:pt>
                <c:pt idx="1">
                  <c:v>Régime agricole (CMSA)</c:v>
                </c:pt>
                <c:pt idx="2">
                  <c:v>Participation aux AF</c:v>
                </c:pt>
                <c:pt idx="3">
                  <c:v>ICF</c:v>
                </c:pt>
                <c:pt idx="4">
                  <c:v>PF aux détachés</c:v>
                </c:pt>
                <c:pt idx="5">
                  <c:v>Prestations non ventilées = 443 €</c:v>
                </c:pt>
              </c:strCache>
            </c:strRef>
          </c:cat>
          <c:val>
            <c:numRef>
              <c:f>[11]VentilationPF!$D$13:$D$18</c:f>
              <c:numCache>
                <c:formatCode>General</c:formatCode>
                <c:ptCount val="6"/>
                <c:pt idx="0">
                  <c:v>1507989.4100000001</c:v>
                </c:pt>
                <c:pt idx="1">
                  <c:v>1154613.1599999999</c:v>
                </c:pt>
              </c:numCache>
            </c:numRef>
          </c:val>
        </c:ser>
        <c:dLbls>
          <c:showVal val="1"/>
        </c:dLbls>
        <c:firstSliceAng val="0"/>
        <c:holeSize val="50"/>
      </c:doughnutChart>
    </c:plotArea>
    <c:legend>
      <c:legendPos val="r"/>
      <c:layout>
        <c:manualLayout>
          <c:xMode val="edge"/>
          <c:yMode val="edge"/>
          <c:x val="0.64830569151829476"/>
          <c:y val="6.2803805774278229E-2"/>
          <c:w val="0.35169430848170979"/>
          <c:h val="0.83649837887911072"/>
        </c:manualLayout>
      </c:layout>
      <c:txPr>
        <a:bodyPr/>
        <a:lstStyle/>
        <a:p>
          <a:pPr>
            <a:defRPr>
              <a:latin typeface="Times New Roman" pitchFamily="18" charset="0"/>
              <a:cs typeface="Times New Roman" pitchFamily="18" charset="0"/>
            </a:defRPr>
          </a:pPr>
          <a:endParaRPr lang="fr-FR"/>
        </a:p>
      </c:txPr>
    </c:legend>
    <c:plotVisOnly val="1"/>
  </c:chart>
  <c:printSettings>
    <c:headerFooter/>
    <c:pageMargins b="0.75000000000000466" l="0.70000000000000062" r="0.70000000000000062" t="0.7500000000000046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000" b="0" i="0" u="none" strike="noStrike" baseline="0">
                <a:solidFill>
                  <a:srgbClr val="000000"/>
                </a:solidFill>
                <a:latin typeface="Calibri"/>
                <a:ea typeface="Calibri"/>
                <a:cs typeface="Calibri"/>
              </a:defRPr>
            </a:pPr>
            <a:r>
              <a:rPr lang="fr-FR" sz="1100" b="1" i="0" u="none" strike="noStrike" baseline="0">
                <a:solidFill>
                  <a:srgbClr val="008000"/>
                </a:solidFill>
                <a:latin typeface="Calibri"/>
                <a:cs typeface="Calibri"/>
              </a:rPr>
              <a:t>+3% </a:t>
            </a:r>
            <a:r>
              <a:rPr lang="fr-FR" sz="1100" b="0" i="0" u="none" strike="noStrike" baseline="0">
                <a:solidFill>
                  <a:srgbClr val="000000"/>
                </a:solidFill>
                <a:latin typeface="Calibri"/>
                <a:cs typeface="Calibri"/>
              </a:rPr>
              <a:t>de rentes, pensions et allocations (montant) sur la décennie</a:t>
            </a:r>
          </a:p>
        </c:rich>
      </c:tx>
      <c:layout>
        <c:manualLayout>
          <c:xMode val="edge"/>
          <c:yMode val="edge"/>
          <c:x val="0.18281482671808882"/>
          <c:y val="5.1141207349081362E-2"/>
        </c:manualLayout>
      </c:layout>
    </c:title>
    <c:plotArea>
      <c:layout>
        <c:manualLayout>
          <c:layoutTarget val="inner"/>
          <c:xMode val="edge"/>
          <c:yMode val="edge"/>
          <c:x val="3.3257747543461842E-2"/>
          <c:y val="7.7587732089044431E-2"/>
          <c:w val="0.93348450491307633"/>
          <c:h val="0.52056624866336099"/>
        </c:manualLayout>
      </c:layout>
      <c:barChart>
        <c:barDir val="col"/>
        <c:grouping val="stacked"/>
        <c:ser>
          <c:idx val="1"/>
          <c:order val="0"/>
          <c:tx>
            <c:strRef>
              <c:f>[18]Sources!$G$33</c:f>
              <c:strCache>
                <c:ptCount val="1"/>
                <c:pt idx="0">
                  <c:v>Pays de l'UE-EEE-Suisse 1</c:v>
                </c:pt>
              </c:strCache>
            </c:strRef>
          </c:tx>
          <c:spPr>
            <a:solidFill>
              <a:schemeClr val="accent3">
                <a:lumMod val="50000"/>
              </a:schemeClr>
            </a:solidFill>
          </c:spPr>
          <c:cat>
            <c:multiLvlStrRef>
              <c:f>[18]Sources!$B$3:$C$31</c:f>
              <c:multiLvlStrCache>
                <c:ptCount val="2"/>
                <c:lvl>
                  <c:pt idx="1">
                    <c:v>Type de prestation</c:v>
                  </c:pt>
                </c:lvl>
                <c:lvl>
                  <c:pt idx="0">
                    <c:v>2021</c:v>
                  </c:pt>
                  <c:pt idx="1">
                    <c:v>Zone de résidence</c:v>
                  </c:pt>
                </c:lvl>
                <c:lvl>
                  <c:pt idx="0">
                    <c:v>_</c:v>
                  </c:pt>
                </c:lvl>
                <c:lvl>
                  <c:pt idx="1">
                    <c:v>Type de prestation</c:v>
                  </c:pt>
                </c:lvl>
                <c:lvl>
                  <c:pt idx="0">
                    <c:v>2020</c:v>
                  </c:pt>
                  <c:pt idx="1">
                    <c:v>Zone de résidence</c:v>
                  </c:pt>
                </c:lvl>
                <c:lvl>
                  <c:pt idx="0">
                    <c:v>_</c:v>
                  </c:pt>
                </c:lvl>
                <c:lvl>
                  <c:pt idx="1">
                    <c:v>Type de prestation</c:v>
                  </c:pt>
                </c:lvl>
                <c:lvl>
                  <c:pt idx="0">
                    <c:v>2019</c:v>
                  </c:pt>
                  <c:pt idx="1">
                    <c:v>Zone de résidence</c:v>
                  </c:pt>
                </c:lvl>
                <c:lvl>
                  <c:pt idx="0">
                    <c:v>_</c:v>
                  </c:pt>
                </c:lvl>
                <c:lvl>
                  <c:pt idx="1">
                    <c:v>Type de prestation</c:v>
                  </c:pt>
                </c:lvl>
                <c:lvl>
                  <c:pt idx="0">
                    <c:v>2018</c:v>
                  </c:pt>
                  <c:pt idx="1">
                    <c:v>Zone de résidence</c:v>
                  </c:pt>
                </c:lvl>
                <c:lvl>
                  <c:pt idx="0">
                    <c:v>_</c:v>
                  </c:pt>
                </c:lvl>
                <c:lvl>
                  <c:pt idx="1">
                    <c:v>Type de prestation</c:v>
                  </c:pt>
                </c:lvl>
                <c:lvl>
                  <c:pt idx="0">
                    <c:v>2017</c:v>
                  </c:pt>
                  <c:pt idx="1">
                    <c:v>Zone de résidence</c:v>
                  </c:pt>
                </c:lvl>
                <c:lvl>
                  <c:pt idx="0">
                    <c:v>_</c:v>
                  </c:pt>
                </c:lvl>
                <c:lvl>
                  <c:pt idx="1">
                    <c:v>Type de prestation</c:v>
                  </c:pt>
                </c:lvl>
                <c:lvl>
                  <c:pt idx="0">
                    <c:v>2016</c:v>
                  </c:pt>
                  <c:pt idx="1">
                    <c:v>Zone de résidence</c:v>
                  </c:pt>
                </c:lvl>
                <c:lvl>
                  <c:pt idx="0">
                    <c:v>_</c:v>
                  </c:pt>
                </c:lvl>
                <c:lvl>
                  <c:pt idx="1">
                    <c:v>Type de prestation</c:v>
                  </c:pt>
                </c:lvl>
                <c:lvl>
                  <c:pt idx="0">
                    <c:v>2015</c:v>
                  </c:pt>
                  <c:pt idx="1">
                    <c:v>Zone de résidence</c:v>
                  </c:pt>
                </c:lvl>
                <c:lvl>
                  <c:pt idx="0">
                    <c:v>_</c:v>
                  </c:pt>
                </c:lvl>
                <c:lvl>
                  <c:pt idx="1">
                    <c:v>Type de prestation</c:v>
                  </c:pt>
                </c:lvl>
                <c:lvl>
                  <c:pt idx="0">
                    <c:v>2014</c:v>
                  </c:pt>
                  <c:pt idx="1">
                    <c:v>Zone de résidence</c:v>
                  </c:pt>
                </c:lvl>
                <c:lvl>
                  <c:pt idx="0">
                    <c:v>_</c:v>
                  </c:pt>
                </c:lvl>
                <c:lvl>
                  <c:pt idx="1">
                    <c:v>Type de prestation</c:v>
                  </c:pt>
                </c:lvl>
                <c:lvl>
                  <c:pt idx="0">
                    <c:v>2013</c:v>
                  </c:pt>
                  <c:pt idx="1">
                    <c:v>Zone de résidence</c:v>
                  </c:pt>
                </c:lvl>
                <c:lvl>
                  <c:pt idx="0">
                    <c:v>_</c:v>
                  </c:pt>
                </c:lvl>
                <c:lvl>
                  <c:pt idx="1">
                    <c:v>Type de prestation</c:v>
                  </c:pt>
                </c:lvl>
                <c:lvl>
                  <c:pt idx="0">
                    <c:v>2012</c:v>
                  </c:pt>
                  <c:pt idx="1">
                    <c:v>Zone de résidence</c:v>
                  </c:pt>
                </c:lvl>
              </c:multiLvlStrCache>
            </c:multiLvlStrRef>
          </c:cat>
          <c:val>
            <c:numRef>
              <c:f>[18]Sources!$G$34:$G$61</c:f>
              <c:numCache>
                <c:formatCode>General</c:formatCode>
                <c:ptCount val="28"/>
                <c:pt idx="0">
                  <c:v>3119584005.4899993</c:v>
                </c:pt>
                <c:pt idx="3">
                  <c:v>3184002769.5799994</c:v>
                </c:pt>
                <c:pt idx="6">
                  <c:v>3327882622.5100012</c:v>
                </c:pt>
                <c:pt idx="9">
                  <c:v>3367261414.320003</c:v>
                </c:pt>
                <c:pt idx="12">
                  <c:v>3376997611.3299999</c:v>
                </c:pt>
                <c:pt idx="15">
                  <c:v>3366654549.8900013</c:v>
                </c:pt>
                <c:pt idx="18">
                  <c:v>3400102409.2500052</c:v>
                </c:pt>
                <c:pt idx="21">
                  <c:v>3469839924.4100032</c:v>
                </c:pt>
                <c:pt idx="24">
                  <c:v>3451325700.3400011</c:v>
                </c:pt>
                <c:pt idx="27">
                  <c:v>3365774075.8900003</c:v>
                </c:pt>
              </c:numCache>
            </c:numRef>
          </c:val>
        </c:ser>
        <c:ser>
          <c:idx val="3"/>
          <c:order val="1"/>
          <c:tx>
            <c:strRef>
              <c:f>[18]Sources!$H$33</c:f>
              <c:strCache>
                <c:ptCount val="1"/>
                <c:pt idx="0">
                  <c:v>Pays avec accords bilatéraux 2</c:v>
                </c:pt>
              </c:strCache>
            </c:strRef>
          </c:tx>
          <c:spPr>
            <a:solidFill>
              <a:schemeClr val="accent4">
                <a:lumMod val="75000"/>
              </a:schemeClr>
            </a:solidFill>
          </c:spPr>
          <c:cat>
            <c:multiLvlStrRef>
              <c:f>[18]Sources!$B$3:$C$31</c:f>
              <c:multiLvlStrCache>
                <c:ptCount val="2"/>
                <c:lvl>
                  <c:pt idx="1">
                    <c:v>Type de prestation</c:v>
                  </c:pt>
                </c:lvl>
                <c:lvl>
                  <c:pt idx="0">
                    <c:v>2021</c:v>
                  </c:pt>
                  <c:pt idx="1">
                    <c:v>Zone de résidence</c:v>
                  </c:pt>
                </c:lvl>
                <c:lvl>
                  <c:pt idx="0">
                    <c:v>_</c:v>
                  </c:pt>
                </c:lvl>
                <c:lvl>
                  <c:pt idx="1">
                    <c:v>Type de prestation</c:v>
                  </c:pt>
                </c:lvl>
                <c:lvl>
                  <c:pt idx="0">
                    <c:v>2020</c:v>
                  </c:pt>
                  <c:pt idx="1">
                    <c:v>Zone de résidence</c:v>
                  </c:pt>
                </c:lvl>
                <c:lvl>
                  <c:pt idx="0">
                    <c:v>_</c:v>
                  </c:pt>
                </c:lvl>
                <c:lvl>
                  <c:pt idx="1">
                    <c:v>Type de prestation</c:v>
                  </c:pt>
                </c:lvl>
                <c:lvl>
                  <c:pt idx="0">
                    <c:v>2019</c:v>
                  </c:pt>
                  <c:pt idx="1">
                    <c:v>Zone de résidence</c:v>
                  </c:pt>
                </c:lvl>
                <c:lvl>
                  <c:pt idx="0">
                    <c:v>_</c:v>
                  </c:pt>
                </c:lvl>
                <c:lvl>
                  <c:pt idx="1">
                    <c:v>Type de prestation</c:v>
                  </c:pt>
                </c:lvl>
                <c:lvl>
                  <c:pt idx="0">
                    <c:v>2018</c:v>
                  </c:pt>
                  <c:pt idx="1">
                    <c:v>Zone de résidence</c:v>
                  </c:pt>
                </c:lvl>
                <c:lvl>
                  <c:pt idx="0">
                    <c:v>_</c:v>
                  </c:pt>
                </c:lvl>
                <c:lvl>
                  <c:pt idx="1">
                    <c:v>Type de prestation</c:v>
                  </c:pt>
                </c:lvl>
                <c:lvl>
                  <c:pt idx="0">
                    <c:v>2017</c:v>
                  </c:pt>
                  <c:pt idx="1">
                    <c:v>Zone de résidence</c:v>
                  </c:pt>
                </c:lvl>
                <c:lvl>
                  <c:pt idx="0">
                    <c:v>_</c:v>
                  </c:pt>
                </c:lvl>
                <c:lvl>
                  <c:pt idx="1">
                    <c:v>Type de prestation</c:v>
                  </c:pt>
                </c:lvl>
                <c:lvl>
                  <c:pt idx="0">
                    <c:v>2016</c:v>
                  </c:pt>
                  <c:pt idx="1">
                    <c:v>Zone de résidence</c:v>
                  </c:pt>
                </c:lvl>
                <c:lvl>
                  <c:pt idx="0">
                    <c:v>_</c:v>
                  </c:pt>
                </c:lvl>
                <c:lvl>
                  <c:pt idx="1">
                    <c:v>Type de prestation</c:v>
                  </c:pt>
                </c:lvl>
                <c:lvl>
                  <c:pt idx="0">
                    <c:v>2015</c:v>
                  </c:pt>
                  <c:pt idx="1">
                    <c:v>Zone de résidence</c:v>
                  </c:pt>
                </c:lvl>
                <c:lvl>
                  <c:pt idx="0">
                    <c:v>_</c:v>
                  </c:pt>
                </c:lvl>
                <c:lvl>
                  <c:pt idx="1">
                    <c:v>Type de prestation</c:v>
                  </c:pt>
                </c:lvl>
                <c:lvl>
                  <c:pt idx="0">
                    <c:v>2014</c:v>
                  </c:pt>
                  <c:pt idx="1">
                    <c:v>Zone de résidence</c:v>
                  </c:pt>
                </c:lvl>
                <c:lvl>
                  <c:pt idx="0">
                    <c:v>_</c:v>
                  </c:pt>
                </c:lvl>
                <c:lvl>
                  <c:pt idx="1">
                    <c:v>Type de prestation</c:v>
                  </c:pt>
                </c:lvl>
                <c:lvl>
                  <c:pt idx="0">
                    <c:v>2013</c:v>
                  </c:pt>
                  <c:pt idx="1">
                    <c:v>Zone de résidence</c:v>
                  </c:pt>
                </c:lvl>
                <c:lvl>
                  <c:pt idx="0">
                    <c:v>_</c:v>
                  </c:pt>
                </c:lvl>
                <c:lvl>
                  <c:pt idx="1">
                    <c:v>Type de prestation</c:v>
                  </c:pt>
                </c:lvl>
                <c:lvl>
                  <c:pt idx="0">
                    <c:v>2012</c:v>
                  </c:pt>
                  <c:pt idx="1">
                    <c:v>Zone de résidence</c:v>
                  </c:pt>
                </c:lvl>
              </c:multiLvlStrCache>
            </c:multiLvlStrRef>
          </c:cat>
          <c:val>
            <c:numRef>
              <c:f>[18]Sources!$H$34:$H$61</c:f>
              <c:numCache>
                <c:formatCode>General</c:formatCode>
                <c:ptCount val="28"/>
                <c:pt idx="0">
                  <c:v>2999523086.029994</c:v>
                </c:pt>
                <c:pt idx="3">
                  <c:v>3028243758.3700018</c:v>
                </c:pt>
                <c:pt idx="6">
                  <c:v>3107071036.2199993</c:v>
                </c:pt>
                <c:pt idx="9">
                  <c:v>3146196574.8100014</c:v>
                </c:pt>
                <c:pt idx="12">
                  <c:v>3124575399.0999956</c:v>
                </c:pt>
                <c:pt idx="15">
                  <c:v>3054692269.8899941</c:v>
                </c:pt>
                <c:pt idx="18">
                  <c:v>3156531480.6199975</c:v>
                </c:pt>
                <c:pt idx="21">
                  <c:v>3134263077.489996</c:v>
                </c:pt>
                <c:pt idx="24">
                  <c:v>3027788206.5599952</c:v>
                </c:pt>
                <c:pt idx="27">
                  <c:v>2880634885.1500034</c:v>
                </c:pt>
              </c:numCache>
            </c:numRef>
          </c:val>
        </c:ser>
        <c:ser>
          <c:idx val="5"/>
          <c:order val="2"/>
          <c:tx>
            <c:strRef>
              <c:f>[18]Sources!$I$33</c:f>
              <c:strCache>
                <c:ptCount val="1"/>
                <c:pt idx="0">
                  <c:v>Pays sans accords bilatéraux 3</c:v>
                </c:pt>
              </c:strCache>
            </c:strRef>
          </c:tx>
          <c:spPr>
            <a:solidFill>
              <a:srgbClr val="FF0000"/>
            </a:solidFill>
          </c:spPr>
          <c:cat>
            <c:multiLvlStrRef>
              <c:f>[18]Sources!$B$3:$C$31</c:f>
              <c:multiLvlStrCache>
                <c:ptCount val="2"/>
                <c:lvl>
                  <c:pt idx="1">
                    <c:v>Type de prestation</c:v>
                  </c:pt>
                </c:lvl>
                <c:lvl>
                  <c:pt idx="0">
                    <c:v>2021</c:v>
                  </c:pt>
                  <c:pt idx="1">
                    <c:v>Zone de résidence</c:v>
                  </c:pt>
                </c:lvl>
                <c:lvl>
                  <c:pt idx="0">
                    <c:v>_</c:v>
                  </c:pt>
                </c:lvl>
                <c:lvl>
                  <c:pt idx="1">
                    <c:v>Type de prestation</c:v>
                  </c:pt>
                </c:lvl>
                <c:lvl>
                  <c:pt idx="0">
                    <c:v>2020</c:v>
                  </c:pt>
                  <c:pt idx="1">
                    <c:v>Zone de résidence</c:v>
                  </c:pt>
                </c:lvl>
                <c:lvl>
                  <c:pt idx="0">
                    <c:v>_</c:v>
                  </c:pt>
                </c:lvl>
                <c:lvl>
                  <c:pt idx="1">
                    <c:v>Type de prestation</c:v>
                  </c:pt>
                </c:lvl>
                <c:lvl>
                  <c:pt idx="0">
                    <c:v>2019</c:v>
                  </c:pt>
                  <c:pt idx="1">
                    <c:v>Zone de résidence</c:v>
                  </c:pt>
                </c:lvl>
                <c:lvl>
                  <c:pt idx="0">
                    <c:v>_</c:v>
                  </c:pt>
                </c:lvl>
                <c:lvl>
                  <c:pt idx="1">
                    <c:v>Type de prestation</c:v>
                  </c:pt>
                </c:lvl>
                <c:lvl>
                  <c:pt idx="0">
                    <c:v>2018</c:v>
                  </c:pt>
                  <c:pt idx="1">
                    <c:v>Zone de résidence</c:v>
                  </c:pt>
                </c:lvl>
                <c:lvl>
                  <c:pt idx="0">
                    <c:v>_</c:v>
                  </c:pt>
                </c:lvl>
                <c:lvl>
                  <c:pt idx="1">
                    <c:v>Type de prestation</c:v>
                  </c:pt>
                </c:lvl>
                <c:lvl>
                  <c:pt idx="0">
                    <c:v>2017</c:v>
                  </c:pt>
                  <c:pt idx="1">
                    <c:v>Zone de résidence</c:v>
                  </c:pt>
                </c:lvl>
                <c:lvl>
                  <c:pt idx="0">
                    <c:v>_</c:v>
                  </c:pt>
                </c:lvl>
                <c:lvl>
                  <c:pt idx="1">
                    <c:v>Type de prestation</c:v>
                  </c:pt>
                </c:lvl>
                <c:lvl>
                  <c:pt idx="0">
                    <c:v>2016</c:v>
                  </c:pt>
                  <c:pt idx="1">
                    <c:v>Zone de résidence</c:v>
                  </c:pt>
                </c:lvl>
                <c:lvl>
                  <c:pt idx="0">
                    <c:v>_</c:v>
                  </c:pt>
                </c:lvl>
                <c:lvl>
                  <c:pt idx="1">
                    <c:v>Type de prestation</c:v>
                  </c:pt>
                </c:lvl>
                <c:lvl>
                  <c:pt idx="0">
                    <c:v>2015</c:v>
                  </c:pt>
                  <c:pt idx="1">
                    <c:v>Zone de résidence</c:v>
                  </c:pt>
                </c:lvl>
                <c:lvl>
                  <c:pt idx="0">
                    <c:v>_</c:v>
                  </c:pt>
                </c:lvl>
                <c:lvl>
                  <c:pt idx="1">
                    <c:v>Type de prestation</c:v>
                  </c:pt>
                </c:lvl>
                <c:lvl>
                  <c:pt idx="0">
                    <c:v>2014</c:v>
                  </c:pt>
                  <c:pt idx="1">
                    <c:v>Zone de résidence</c:v>
                  </c:pt>
                </c:lvl>
                <c:lvl>
                  <c:pt idx="0">
                    <c:v>_</c:v>
                  </c:pt>
                </c:lvl>
                <c:lvl>
                  <c:pt idx="1">
                    <c:v>Type de prestation</c:v>
                  </c:pt>
                </c:lvl>
                <c:lvl>
                  <c:pt idx="0">
                    <c:v>2013</c:v>
                  </c:pt>
                  <c:pt idx="1">
                    <c:v>Zone de résidence</c:v>
                  </c:pt>
                </c:lvl>
                <c:lvl>
                  <c:pt idx="0">
                    <c:v>_</c:v>
                  </c:pt>
                </c:lvl>
                <c:lvl>
                  <c:pt idx="1">
                    <c:v>Type de prestation</c:v>
                  </c:pt>
                </c:lvl>
                <c:lvl>
                  <c:pt idx="0">
                    <c:v>2012</c:v>
                  </c:pt>
                  <c:pt idx="1">
                    <c:v>Zone de résidence</c:v>
                  </c:pt>
                </c:lvl>
              </c:multiLvlStrCache>
            </c:multiLvlStrRef>
          </c:cat>
          <c:val>
            <c:numRef>
              <c:f>[18]Sources!$I$34:$I$61</c:f>
              <c:numCache>
                <c:formatCode>General</c:formatCode>
                <c:ptCount val="28"/>
                <c:pt idx="0">
                  <c:v>163719562.88</c:v>
                </c:pt>
                <c:pt idx="3">
                  <c:v>165677759.87</c:v>
                </c:pt>
                <c:pt idx="6">
                  <c:v>179440129.60999995</c:v>
                </c:pt>
                <c:pt idx="9">
                  <c:v>173797170.09000003</c:v>
                </c:pt>
                <c:pt idx="12">
                  <c:v>176892141.51999998</c:v>
                </c:pt>
                <c:pt idx="15">
                  <c:v>180541947.05000001</c:v>
                </c:pt>
                <c:pt idx="18">
                  <c:v>201918908.02000001</c:v>
                </c:pt>
                <c:pt idx="21">
                  <c:v>213553474.22000003</c:v>
                </c:pt>
                <c:pt idx="24">
                  <c:v>207186147.84999987</c:v>
                </c:pt>
                <c:pt idx="27">
                  <c:v>203565341.81999999</c:v>
                </c:pt>
              </c:numCache>
            </c:numRef>
          </c:val>
        </c:ser>
        <c:ser>
          <c:idx val="7"/>
          <c:order val="3"/>
          <c:tx>
            <c:strRef>
              <c:f>[18]Sources!$D$33</c:f>
              <c:strCache>
                <c:ptCount val="1"/>
                <c:pt idx="0">
                  <c:v>Pension de vieillesse</c:v>
                </c:pt>
              </c:strCache>
            </c:strRef>
          </c:tx>
          <c:spPr>
            <a:solidFill>
              <a:schemeClr val="accent2">
                <a:lumMod val="75000"/>
              </a:schemeClr>
            </a:solidFill>
          </c:spPr>
          <c:cat>
            <c:multiLvlStrRef>
              <c:f>[18]Sources!$B$3:$C$31</c:f>
              <c:multiLvlStrCache>
                <c:ptCount val="2"/>
                <c:lvl>
                  <c:pt idx="1">
                    <c:v>Type de prestation</c:v>
                  </c:pt>
                </c:lvl>
                <c:lvl>
                  <c:pt idx="0">
                    <c:v>2021</c:v>
                  </c:pt>
                  <c:pt idx="1">
                    <c:v>Zone de résidence</c:v>
                  </c:pt>
                </c:lvl>
                <c:lvl>
                  <c:pt idx="0">
                    <c:v>_</c:v>
                  </c:pt>
                </c:lvl>
                <c:lvl>
                  <c:pt idx="1">
                    <c:v>Type de prestation</c:v>
                  </c:pt>
                </c:lvl>
                <c:lvl>
                  <c:pt idx="0">
                    <c:v>2020</c:v>
                  </c:pt>
                  <c:pt idx="1">
                    <c:v>Zone de résidence</c:v>
                  </c:pt>
                </c:lvl>
                <c:lvl>
                  <c:pt idx="0">
                    <c:v>_</c:v>
                  </c:pt>
                </c:lvl>
                <c:lvl>
                  <c:pt idx="1">
                    <c:v>Type de prestation</c:v>
                  </c:pt>
                </c:lvl>
                <c:lvl>
                  <c:pt idx="0">
                    <c:v>2019</c:v>
                  </c:pt>
                  <c:pt idx="1">
                    <c:v>Zone de résidence</c:v>
                  </c:pt>
                </c:lvl>
                <c:lvl>
                  <c:pt idx="0">
                    <c:v>_</c:v>
                  </c:pt>
                </c:lvl>
                <c:lvl>
                  <c:pt idx="1">
                    <c:v>Type de prestation</c:v>
                  </c:pt>
                </c:lvl>
                <c:lvl>
                  <c:pt idx="0">
                    <c:v>2018</c:v>
                  </c:pt>
                  <c:pt idx="1">
                    <c:v>Zone de résidence</c:v>
                  </c:pt>
                </c:lvl>
                <c:lvl>
                  <c:pt idx="0">
                    <c:v>_</c:v>
                  </c:pt>
                </c:lvl>
                <c:lvl>
                  <c:pt idx="1">
                    <c:v>Type de prestation</c:v>
                  </c:pt>
                </c:lvl>
                <c:lvl>
                  <c:pt idx="0">
                    <c:v>2017</c:v>
                  </c:pt>
                  <c:pt idx="1">
                    <c:v>Zone de résidence</c:v>
                  </c:pt>
                </c:lvl>
                <c:lvl>
                  <c:pt idx="0">
                    <c:v>_</c:v>
                  </c:pt>
                </c:lvl>
                <c:lvl>
                  <c:pt idx="1">
                    <c:v>Type de prestation</c:v>
                  </c:pt>
                </c:lvl>
                <c:lvl>
                  <c:pt idx="0">
                    <c:v>2016</c:v>
                  </c:pt>
                  <c:pt idx="1">
                    <c:v>Zone de résidence</c:v>
                  </c:pt>
                </c:lvl>
                <c:lvl>
                  <c:pt idx="0">
                    <c:v>_</c:v>
                  </c:pt>
                </c:lvl>
                <c:lvl>
                  <c:pt idx="1">
                    <c:v>Type de prestation</c:v>
                  </c:pt>
                </c:lvl>
                <c:lvl>
                  <c:pt idx="0">
                    <c:v>2015</c:v>
                  </c:pt>
                  <c:pt idx="1">
                    <c:v>Zone de résidence</c:v>
                  </c:pt>
                </c:lvl>
                <c:lvl>
                  <c:pt idx="0">
                    <c:v>_</c:v>
                  </c:pt>
                </c:lvl>
                <c:lvl>
                  <c:pt idx="1">
                    <c:v>Type de prestation</c:v>
                  </c:pt>
                </c:lvl>
                <c:lvl>
                  <c:pt idx="0">
                    <c:v>2014</c:v>
                  </c:pt>
                  <c:pt idx="1">
                    <c:v>Zone de résidence</c:v>
                  </c:pt>
                </c:lvl>
                <c:lvl>
                  <c:pt idx="0">
                    <c:v>_</c:v>
                  </c:pt>
                </c:lvl>
                <c:lvl>
                  <c:pt idx="1">
                    <c:v>Type de prestation</c:v>
                  </c:pt>
                </c:lvl>
                <c:lvl>
                  <c:pt idx="0">
                    <c:v>2013</c:v>
                  </c:pt>
                  <c:pt idx="1">
                    <c:v>Zone de résidence</c:v>
                  </c:pt>
                </c:lvl>
                <c:lvl>
                  <c:pt idx="0">
                    <c:v>_</c:v>
                  </c:pt>
                </c:lvl>
                <c:lvl>
                  <c:pt idx="1">
                    <c:v>Type de prestation</c:v>
                  </c:pt>
                </c:lvl>
                <c:lvl>
                  <c:pt idx="0">
                    <c:v>2012</c:v>
                  </c:pt>
                  <c:pt idx="1">
                    <c:v>Zone de résidence</c:v>
                  </c:pt>
                </c:lvl>
              </c:multiLvlStrCache>
            </c:multiLvlStrRef>
          </c:cat>
          <c:val>
            <c:numRef>
              <c:f>[18]Sources!$D$34:$D$62</c:f>
              <c:numCache>
                <c:formatCode>General</c:formatCode>
                <c:ptCount val="29"/>
                <c:pt idx="1">
                  <c:v>4546611413.7399921</c:v>
                </c:pt>
                <c:pt idx="4">
                  <c:v>4624811287.7000017</c:v>
                </c:pt>
                <c:pt idx="7">
                  <c:v>4670538281.5600004</c:v>
                </c:pt>
                <c:pt idx="10">
                  <c:v>4677950328.4200039</c:v>
                </c:pt>
                <c:pt idx="13">
                  <c:v>4666347601.7999964</c:v>
                </c:pt>
                <c:pt idx="16">
                  <c:v>4620545918.8599958</c:v>
                </c:pt>
                <c:pt idx="19">
                  <c:v>4652526643.2200022</c:v>
                </c:pt>
                <c:pt idx="22">
                  <c:v>4604248680.6599989</c:v>
                </c:pt>
                <c:pt idx="25">
                  <c:v>4504155950.5199947</c:v>
                </c:pt>
                <c:pt idx="28">
                  <c:v>4265603215.0699911</c:v>
                </c:pt>
              </c:numCache>
            </c:numRef>
          </c:val>
        </c:ser>
        <c:ser>
          <c:idx val="8"/>
          <c:order val="4"/>
          <c:tx>
            <c:strRef>
              <c:f>[18]Sources!$E$33</c:f>
              <c:strCache>
                <c:ptCount val="1"/>
                <c:pt idx="0">
                  <c:v>Allocation de retraite complémentaire</c:v>
                </c:pt>
              </c:strCache>
            </c:strRef>
          </c:tx>
          <c:spPr>
            <a:solidFill>
              <a:schemeClr val="accent2">
                <a:lumMod val="40000"/>
                <a:lumOff val="60000"/>
              </a:schemeClr>
            </a:solidFill>
          </c:spPr>
          <c:cat>
            <c:multiLvlStrRef>
              <c:f>[18]Sources!$B$3:$C$31</c:f>
              <c:multiLvlStrCache>
                <c:ptCount val="2"/>
                <c:lvl>
                  <c:pt idx="1">
                    <c:v>Type de prestation</c:v>
                  </c:pt>
                </c:lvl>
                <c:lvl>
                  <c:pt idx="0">
                    <c:v>2021</c:v>
                  </c:pt>
                  <c:pt idx="1">
                    <c:v>Zone de résidence</c:v>
                  </c:pt>
                </c:lvl>
                <c:lvl>
                  <c:pt idx="0">
                    <c:v>_</c:v>
                  </c:pt>
                </c:lvl>
                <c:lvl>
                  <c:pt idx="1">
                    <c:v>Type de prestation</c:v>
                  </c:pt>
                </c:lvl>
                <c:lvl>
                  <c:pt idx="0">
                    <c:v>2020</c:v>
                  </c:pt>
                  <c:pt idx="1">
                    <c:v>Zone de résidence</c:v>
                  </c:pt>
                </c:lvl>
                <c:lvl>
                  <c:pt idx="0">
                    <c:v>_</c:v>
                  </c:pt>
                </c:lvl>
                <c:lvl>
                  <c:pt idx="1">
                    <c:v>Type de prestation</c:v>
                  </c:pt>
                </c:lvl>
                <c:lvl>
                  <c:pt idx="0">
                    <c:v>2019</c:v>
                  </c:pt>
                  <c:pt idx="1">
                    <c:v>Zone de résidence</c:v>
                  </c:pt>
                </c:lvl>
                <c:lvl>
                  <c:pt idx="0">
                    <c:v>_</c:v>
                  </c:pt>
                </c:lvl>
                <c:lvl>
                  <c:pt idx="1">
                    <c:v>Type de prestation</c:v>
                  </c:pt>
                </c:lvl>
                <c:lvl>
                  <c:pt idx="0">
                    <c:v>2018</c:v>
                  </c:pt>
                  <c:pt idx="1">
                    <c:v>Zone de résidence</c:v>
                  </c:pt>
                </c:lvl>
                <c:lvl>
                  <c:pt idx="0">
                    <c:v>_</c:v>
                  </c:pt>
                </c:lvl>
                <c:lvl>
                  <c:pt idx="1">
                    <c:v>Type de prestation</c:v>
                  </c:pt>
                </c:lvl>
                <c:lvl>
                  <c:pt idx="0">
                    <c:v>2017</c:v>
                  </c:pt>
                  <c:pt idx="1">
                    <c:v>Zone de résidence</c:v>
                  </c:pt>
                </c:lvl>
                <c:lvl>
                  <c:pt idx="0">
                    <c:v>_</c:v>
                  </c:pt>
                </c:lvl>
                <c:lvl>
                  <c:pt idx="1">
                    <c:v>Type de prestation</c:v>
                  </c:pt>
                </c:lvl>
                <c:lvl>
                  <c:pt idx="0">
                    <c:v>2016</c:v>
                  </c:pt>
                  <c:pt idx="1">
                    <c:v>Zone de résidence</c:v>
                  </c:pt>
                </c:lvl>
                <c:lvl>
                  <c:pt idx="0">
                    <c:v>_</c:v>
                  </c:pt>
                </c:lvl>
                <c:lvl>
                  <c:pt idx="1">
                    <c:v>Type de prestation</c:v>
                  </c:pt>
                </c:lvl>
                <c:lvl>
                  <c:pt idx="0">
                    <c:v>2015</c:v>
                  </c:pt>
                  <c:pt idx="1">
                    <c:v>Zone de résidence</c:v>
                  </c:pt>
                </c:lvl>
                <c:lvl>
                  <c:pt idx="0">
                    <c:v>_</c:v>
                  </c:pt>
                </c:lvl>
                <c:lvl>
                  <c:pt idx="1">
                    <c:v>Type de prestation</c:v>
                  </c:pt>
                </c:lvl>
                <c:lvl>
                  <c:pt idx="0">
                    <c:v>2014</c:v>
                  </c:pt>
                  <c:pt idx="1">
                    <c:v>Zone de résidence</c:v>
                  </c:pt>
                </c:lvl>
                <c:lvl>
                  <c:pt idx="0">
                    <c:v>_</c:v>
                  </c:pt>
                </c:lvl>
                <c:lvl>
                  <c:pt idx="1">
                    <c:v>Type de prestation</c:v>
                  </c:pt>
                </c:lvl>
                <c:lvl>
                  <c:pt idx="0">
                    <c:v>2013</c:v>
                  </c:pt>
                  <c:pt idx="1">
                    <c:v>Zone de résidence</c:v>
                  </c:pt>
                </c:lvl>
                <c:lvl>
                  <c:pt idx="0">
                    <c:v>_</c:v>
                  </c:pt>
                </c:lvl>
                <c:lvl>
                  <c:pt idx="1">
                    <c:v>Type de prestation</c:v>
                  </c:pt>
                </c:lvl>
                <c:lvl>
                  <c:pt idx="0">
                    <c:v>2012</c:v>
                  </c:pt>
                  <c:pt idx="1">
                    <c:v>Zone de résidence</c:v>
                  </c:pt>
                </c:lvl>
              </c:multiLvlStrCache>
            </c:multiLvlStrRef>
          </c:cat>
          <c:val>
            <c:numRef>
              <c:f>[18]Sources!$E$34:$E$62</c:f>
              <c:numCache>
                <c:formatCode>General</c:formatCode>
                <c:ptCount val="29"/>
                <c:pt idx="1">
                  <c:v>1535493094</c:v>
                </c:pt>
                <c:pt idx="4">
                  <c:v>1545267424</c:v>
                </c:pt>
                <c:pt idx="7">
                  <c:v>1730631283</c:v>
                </c:pt>
                <c:pt idx="10">
                  <c:v>1793802916</c:v>
                </c:pt>
                <c:pt idx="13">
                  <c:v>1800442283</c:v>
                </c:pt>
                <c:pt idx="16">
                  <c:v>1780626516</c:v>
                </c:pt>
                <c:pt idx="19">
                  <c:v>1910372071.5300007</c:v>
                </c:pt>
                <c:pt idx="22">
                  <c:v>2027711183.4000001</c:v>
                </c:pt>
                <c:pt idx="25">
                  <c:v>2004628893.9300001</c:v>
                </c:pt>
                <c:pt idx="28">
                  <c:v>2011895530.4700019</c:v>
                </c:pt>
              </c:numCache>
            </c:numRef>
          </c:val>
        </c:ser>
        <c:ser>
          <c:idx val="2"/>
          <c:order val="6"/>
          <c:tx>
            <c:strRef>
              <c:f>[18]Sources!$F$33</c:f>
              <c:strCache>
                <c:ptCount val="1"/>
                <c:pt idx="0">
                  <c:v>Autres prestations 4</c:v>
                </c:pt>
              </c:strCache>
            </c:strRef>
          </c:tx>
          <c:spPr>
            <a:solidFill>
              <a:schemeClr val="bg1">
                <a:lumMod val="50000"/>
              </a:schemeClr>
            </a:solidFill>
          </c:spPr>
          <c:cat>
            <c:multiLvlStrRef>
              <c:f>[18]Sources!$B$34:$C$62</c:f>
              <c:multiLvlStrCache>
                <c:ptCount val="2"/>
                <c:lvl>
                  <c:pt idx="1">
                    <c:v>Type de prestation</c:v>
                  </c:pt>
                </c:lvl>
                <c:lvl>
                  <c:pt idx="0">
                    <c:v>2021</c:v>
                  </c:pt>
                  <c:pt idx="1">
                    <c:v>Zone de résidence</c:v>
                  </c:pt>
                </c:lvl>
                <c:lvl>
                  <c:pt idx="0">
                    <c:v>_</c:v>
                  </c:pt>
                </c:lvl>
                <c:lvl>
                  <c:pt idx="1">
                    <c:v>Type de prestation</c:v>
                  </c:pt>
                </c:lvl>
                <c:lvl>
                  <c:pt idx="0">
                    <c:v>2020</c:v>
                  </c:pt>
                  <c:pt idx="1">
                    <c:v>Zone de résidence</c:v>
                  </c:pt>
                </c:lvl>
                <c:lvl>
                  <c:pt idx="0">
                    <c:v>_</c:v>
                  </c:pt>
                </c:lvl>
                <c:lvl>
                  <c:pt idx="1">
                    <c:v>Type de prestation</c:v>
                  </c:pt>
                </c:lvl>
                <c:lvl>
                  <c:pt idx="0">
                    <c:v>2019</c:v>
                  </c:pt>
                  <c:pt idx="1">
                    <c:v>Zone de résidence</c:v>
                  </c:pt>
                </c:lvl>
                <c:lvl>
                  <c:pt idx="0">
                    <c:v>_</c:v>
                  </c:pt>
                </c:lvl>
                <c:lvl>
                  <c:pt idx="1">
                    <c:v>Type de prestation</c:v>
                  </c:pt>
                </c:lvl>
                <c:lvl>
                  <c:pt idx="0">
                    <c:v>2018</c:v>
                  </c:pt>
                  <c:pt idx="1">
                    <c:v>Zone de résidence</c:v>
                  </c:pt>
                </c:lvl>
                <c:lvl>
                  <c:pt idx="0">
                    <c:v>_</c:v>
                  </c:pt>
                </c:lvl>
                <c:lvl>
                  <c:pt idx="1">
                    <c:v>Type de prestation</c:v>
                  </c:pt>
                </c:lvl>
                <c:lvl>
                  <c:pt idx="0">
                    <c:v>2017</c:v>
                  </c:pt>
                  <c:pt idx="1">
                    <c:v>Zone de résidence</c:v>
                  </c:pt>
                </c:lvl>
                <c:lvl>
                  <c:pt idx="0">
                    <c:v>_</c:v>
                  </c:pt>
                </c:lvl>
                <c:lvl>
                  <c:pt idx="1">
                    <c:v>Type de prestation</c:v>
                  </c:pt>
                </c:lvl>
                <c:lvl>
                  <c:pt idx="0">
                    <c:v>2016</c:v>
                  </c:pt>
                  <c:pt idx="1">
                    <c:v>Zone de résidence</c:v>
                  </c:pt>
                </c:lvl>
                <c:lvl>
                  <c:pt idx="0">
                    <c:v>_</c:v>
                  </c:pt>
                </c:lvl>
                <c:lvl>
                  <c:pt idx="1">
                    <c:v>Type de prestation</c:v>
                  </c:pt>
                </c:lvl>
                <c:lvl>
                  <c:pt idx="0">
                    <c:v>2015</c:v>
                  </c:pt>
                  <c:pt idx="1">
                    <c:v>Zone de résidence</c:v>
                  </c:pt>
                </c:lvl>
                <c:lvl>
                  <c:pt idx="0">
                    <c:v>_</c:v>
                  </c:pt>
                </c:lvl>
                <c:lvl>
                  <c:pt idx="1">
                    <c:v>Type de prestation</c:v>
                  </c:pt>
                </c:lvl>
                <c:lvl>
                  <c:pt idx="0">
                    <c:v>2014</c:v>
                  </c:pt>
                  <c:pt idx="1">
                    <c:v>Zone de résidence</c:v>
                  </c:pt>
                </c:lvl>
                <c:lvl>
                  <c:pt idx="0">
                    <c:v>_</c:v>
                  </c:pt>
                </c:lvl>
                <c:lvl>
                  <c:pt idx="1">
                    <c:v>Type de prestation</c:v>
                  </c:pt>
                </c:lvl>
                <c:lvl>
                  <c:pt idx="0">
                    <c:v>2013</c:v>
                  </c:pt>
                  <c:pt idx="1">
                    <c:v>Zone de résidence</c:v>
                  </c:pt>
                </c:lvl>
                <c:lvl>
                  <c:pt idx="0">
                    <c:v>_</c:v>
                  </c:pt>
                </c:lvl>
                <c:lvl>
                  <c:pt idx="1">
                    <c:v>Type de prestation</c:v>
                  </c:pt>
                </c:lvl>
                <c:lvl>
                  <c:pt idx="0">
                    <c:v>2012</c:v>
                  </c:pt>
                  <c:pt idx="1">
                    <c:v>Zone de résidence</c:v>
                  </c:pt>
                </c:lvl>
              </c:multiLvlStrCache>
            </c:multiLvlStrRef>
          </c:cat>
          <c:val>
            <c:numRef>
              <c:f>[18]Sources!$F$34:$F$62</c:f>
              <c:numCache>
                <c:formatCode>General</c:formatCode>
                <c:ptCount val="29"/>
                <c:pt idx="1">
                  <c:v>200722146.66000003</c:v>
                </c:pt>
                <c:pt idx="4">
                  <c:v>207845576.12</c:v>
                </c:pt>
                <c:pt idx="7">
                  <c:v>213224223.77999997</c:v>
                </c:pt>
                <c:pt idx="10">
                  <c:v>215501914.80000001</c:v>
                </c:pt>
                <c:pt idx="13">
                  <c:v>211675267.14999995</c:v>
                </c:pt>
                <c:pt idx="16">
                  <c:v>200716331.96999997</c:v>
                </c:pt>
                <c:pt idx="19">
                  <c:v>195654083.13999999</c:v>
                </c:pt>
                <c:pt idx="22">
                  <c:v>185696612.06</c:v>
                </c:pt>
                <c:pt idx="25">
                  <c:v>177515210.30000001</c:v>
                </c:pt>
                <c:pt idx="28">
                  <c:v>172475557.25</c:v>
                </c:pt>
              </c:numCache>
            </c:numRef>
          </c:val>
        </c:ser>
        <c:gapWidth val="10"/>
        <c:overlap val="100"/>
        <c:axId val="153018368"/>
        <c:axId val="153019904"/>
      </c:barChart>
      <c:lineChart>
        <c:grouping val="standard"/>
        <c:ser>
          <c:idx val="0"/>
          <c:order val="5"/>
          <c:spPr>
            <a:ln>
              <a:solidFill>
                <a:sysClr val="windowText" lastClr="000000"/>
              </a:solidFill>
            </a:ln>
          </c:spPr>
          <c:marker>
            <c:symbol val="none"/>
          </c:marker>
          <c:dLbls>
            <c:dLbl>
              <c:idx val="1"/>
              <c:layout>
                <c:manualLayout>
                  <c:x val="-7.3932441045251818E-2"/>
                  <c:y val="-1.3413816230717647E-2"/>
                </c:manualLayout>
              </c:layout>
              <c:dLblPos val="r"/>
              <c:showVal val="1"/>
            </c:dLbl>
            <c:dLbl>
              <c:idx val="4"/>
              <c:layout>
                <c:manualLayout>
                  <c:x val="-7.3932441045251818E-2"/>
                  <c:y val="-1.6096579476861179E-2"/>
                </c:manualLayout>
              </c:layout>
              <c:dLblPos val="r"/>
              <c:showVal val="1"/>
            </c:dLbl>
            <c:dLbl>
              <c:idx val="7"/>
              <c:layout>
                <c:manualLayout>
                  <c:x val="-7.3932441045251818E-2"/>
                  <c:y val="-1.6096579476861179E-2"/>
                </c:manualLayout>
              </c:layout>
              <c:dLblPos val="r"/>
              <c:showVal val="1"/>
            </c:dLbl>
            <c:dLbl>
              <c:idx val="10"/>
              <c:layout>
                <c:manualLayout>
                  <c:x val="-7.6481835564053496E-2"/>
                  <c:y val="-1.6096579476861179E-2"/>
                </c:manualLayout>
              </c:layout>
              <c:dLblPos val="r"/>
              <c:showVal val="1"/>
            </c:dLbl>
            <c:dLbl>
              <c:idx val="13"/>
              <c:layout>
                <c:manualLayout>
                  <c:x val="-7.6481835564053496E-2"/>
                  <c:y val="-1.8779342723004692E-2"/>
                </c:manualLayout>
              </c:layout>
              <c:dLblPos val="r"/>
              <c:showVal val="1"/>
            </c:dLbl>
            <c:dLbl>
              <c:idx val="16"/>
              <c:layout>
                <c:manualLayout>
                  <c:x val="-7.6481835564053496E-2"/>
                  <c:y val="-1.6096579476861179E-2"/>
                </c:manualLayout>
              </c:layout>
              <c:dLblPos val="r"/>
              <c:showVal val="1"/>
            </c:dLbl>
            <c:dLbl>
              <c:idx val="19"/>
              <c:layout>
                <c:manualLayout>
                  <c:x val="-7.1383046526449973E-2"/>
                  <c:y val="-1.3413816230717647E-2"/>
                </c:manualLayout>
              </c:layout>
              <c:dLblPos val="r"/>
              <c:showVal val="1"/>
            </c:dLbl>
            <c:dLbl>
              <c:idx val="22"/>
              <c:layout>
                <c:manualLayout>
                  <c:x val="-7.1383046526449973E-2"/>
                  <c:y val="-1.3413816230717647E-2"/>
                </c:manualLayout>
              </c:layout>
              <c:dLblPos val="r"/>
              <c:showVal val="1"/>
            </c:dLbl>
            <c:dLbl>
              <c:idx val="25"/>
              <c:layout>
                <c:manualLayout>
                  <c:x val="-7.6481835564053635E-2"/>
                  <c:y val="-1.3413816230717647E-2"/>
                </c:manualLayout>
              </c:layout>
              <c:dLblPos val="r"/>
              <c:showVal val="1"/>
            </c:dLbl>
            <c:dLbl>
              <c:idx val="28"/>
              <c:layout>
                <c:manualLayout>
                  <c:x val="-1.5296367112810707E-2"/>
                  <c:y val="-1.6096579476861179E-2"/>
                </c:manualLayout>
              </c:layout>
              <c:dLblPos val="r"/>
              <c:showVal val="1"/>
            </c:dLbl>
            <c:txPr>
              <a:bodyPr/>
              <a:lstStyle/>
              <a:p>
                <a:pPr>
                  <a:defRPr sz="800"/>
                </a:pPr>
                <a:endParaRPr lang="fr-FR"/>
              </a:p>
            </c:txPr>
            <c:showVal val="1"/>
          </c:dLbls>
          <c:cat>
            <c:multiLvlStrRef>
              <c:f>[18]Sources!$B$34:$C$62</c:f>
              <c:multiLvlStrCache>
                <c:ptCount val="2"/>
                <c:lvl>
                  <c:pt idx="1">
                    <c:v>Type de prestation</c:v>
                  </c:pt>
                </c:lvl>
                <c:lvl>
                  <c:pt idx="0">
                    <c:v>2021</c:v>
                  </c:pt>
                  <c:pt idx="1">
                    <c:v>Zone de résidence</c:v>
                  </c:pt>
                </c:lvl>
                <c:lvl>
                  <c:pt idx="0">
                    <c:v>_</c:v>
                  </c:pt>
                </c:lvl>
                <c:lvl>
                  <c:pt idx="1">
                    <c:v>Type de prestation</c:v>
                  </c:pt>
                </c:lvl>
                <c:lvl>
                  <c:pt idx="0">
                    <c:v>2020</c:v>
                  </c:pt>
                  <c:pt idx="1">
                    <c:v>Zone de résidence</c:v>
                  </c:pt>
                </c:lvl>
                <c:lvl>
                  <c:pt idx="0">
                    <c:v>_</c:v>
                  </c:pt>
                </c:lvl>
                <c:lvl>
                  <c:pt idx="1">
                    <c:v>Type de prestation</c:v>
                  </c:pt>
                </c:lvl>
                <c:lvl>
                  <c:pt idx="0">
                    <c:v>2019</c:v>
                  </c:pt>
                  <c:pt idx="1">
                    <c:v>Zone de résidence</c:v>
                  </c:pt>
                </c:lvl>
                <c:lvl>
                  <c:pt idx="0">
                    <c:v>_</c:v>
                  </c:pt>
                </c:lvl>
                <c:lvl>
                  <c:pt idx="1">
                    <c:v>Type de prestation</c:v>
                  </c:pt>
                </c:lvl>
                <c:lvl>
                  <c:pt idx="0">
                    <c:v>2018</c:v>
                  </c:pt>
                  <c:pt idx="1">
                    <c:v>Zone de résidence</c:v>
                  </c:pt>
                </c:lvl>
                <c:lvl>
                  <c:pt idx="0">
                    <c:v>_</c:v>
                  </c:pt>
                </c:lvl>
                <c:lvl>
                  <c:pt idx="1">
                    <c:v>Type de prestation</c:v>
                  </c:pt>
                </c:lvl>
                <c:lvl>
                  <c:pt idx="0">
                    <c:v>2017</c:v>
                  </c:pt>
                  <c:pt idx="1">
                    <c:v>Zone de résidence</c:v>
                  </c:pt>
                </c:lvl>
                <c:lvl>
                  <c:pt idx="0">
                    <c:v>_</c:v>
                  </c:pt>
                </c:lvl>
                <c:lvl>
                  <c:pt idx="1">
                    <c:v>Type de prestation</c:v>
                  </c:pt>
                </c:lvl>
                <c:lvl>
                  <c:pt idx="0">
                    <c:v>2016</c:v>
                  </c:pt>
                  <c:pt idx="1">
                    <c:v>Zone de résidence</c:v>
                  </c:pt>
                </c:lvl>
                <c:lvl>
                  <c:pt idx="0">
                    <c:v>_</c:v>
                  </c:pt>
                </c:lvl>
                <c:lvl>
                  <c:pt idx="1">
                    <c:v>Type de prestation</c:v>
                  </c:pt>
                </c:lvl>
                <c:lvl>
                  <c:pt idx="0">
                    <c:v>2015</c:v>
                  </c:pt>
                  <c:pt idx="1">
                    <c:v>Zone de résidence</c:v>
                  </c:pt>
                </c:lvl>
                <c:lvl>
                  <c:pt idx="0">
                    <c:v>_</c:v>
                  </c:pt>
                </c:lvl>
                <c:lvl>
                  <c:pt idx="1">
                    <c:v>Type de prestation</c:v>
                  </c:pt>
                </c:lvl>
                <c:lvl>
                  <c:pt idx="0">
                    <c:v>2014</c:v>
                  </c:pt>
                  <c:pt idx="1">
                    <c:v>Zone de résidence</c:v>
                  </c:pt>
                </c:lvl>
                <c:lvl>
                  <c:pt idx="0">
                    <c:v>_</c:v>
                  </c:pt>
                </c:lvl>
                <c:lvl>
                  <c:pt idx="1">
                    <c:v>Type de prestation</c:v>
                  </c:pt>
                </c:lvl>
                <c:lvl>
                  <c:pt idx="0">
                    <c:v>2013</c:v>
                  </c:pt>
                  <c:pt idx="1">
                    <c:v>Zone de résidence</c:v>
                  </c:pt>
                </c:lvl>
                <c:lvl>
                  <c:pt idx="0">
                    <c:v>_</c:v>
                  </c:pt>
                </c:lvl>
                <c:lvl>
                  <c:pt idx="1">
                    <c:v>Type de prestation</c:v>
                  </c:pt>
                </c:lvl>
                <c:lvl>
                  <c:pt idx="0">
                    <c:v>2012</c:v>
                  </c:pt>
                  <c:pt idx="1">
                    <c:v>Zone de résidence</c:v>
                  </c:pt>
                </c:lvl>
              </c:multiLvlStrCache>
            </c:multiLvlStrRef>
          </c:cat>
          <c:val>
            <c:numRef>
              <c:f>[18]Sources!$J$34:$J$62</c:f>
              <c:numCache>
                <c:formatCode>General</c:formatCode>
                <c:ptCount val="29"/>
                <c:pt idx="1">
                  <c:v>6282826654.399992</c:v>
                </c:pt>
                <c:pt idx="4">
                  <c:v>6377924287.8200016</c:v>
                </c:pt>
                <c:pt idx="7">
                  <c:v>6614393788.3400002</c:v>
                </c:pt>
                <c:pt idx="10">
                  <c:v>6687255159.2200041</c:v>
                </c:pt>
                <c:pt idx="13">
                  <c:v>6678465151.949996</c:v>
                </c:pt>
                <c:pt idx="16">
                  <c:v>6601888766.8299961</c:v>
                </c:pt>
                <c:pt idx="19">
                  <c:v>6758552797.8900032</c:v>
                </c:pt>
                <c:pt idx="22">
                  <c:v>6817656476.1199999</c:v>
                </c:pt>
                <c:pt idx="25">
                  <c:v>6686300054.7499952</c:v>
                </c:pt>
                <c:pt idx="28">
                  <c:v>6449974302.7899933</c:v>
                </c:pt>
              </c:numCache>
            </c:numRef>
          </c:val>
          <c:smooth val="1"/>
        </c:ser>
        <c:marker val="1"/>
        <c:axId val="153018368"/>
        <c:axId val="153019904"/>
      </c:lineChart>
      <c:catAx>
        <c:axId val="153018368"/>
        <c:scaling>
          <c:orientation val="minMax"/>
        </c:scaling>
        <c:axPos val="b"/>
        <c:numFmt formatCode="General" sourceLinked="1"/>
        <c:majorTickMark val="cross"/>
        <c:tickLblPos val="nextTo"/>
        <c:spPr>
          <a:ln>
            <a:noFill/>
          </a:ln>
        </c:spPr>
        <c:txPr>
          <a:bodyPr rot="-5400000" vert="horz"/>
          <a:lstStyle/>
          <a:p>
            <a:pPr>
              <a:defRPr sz="900" b="0" i="0" u="none" strike="noStrike" baseline="0">
                <a:solidFill>
                  <a:srgbClr val="000000"/>
                </a:solidFill>
                <a:latin typeface="Calibri"/>
                <a:ea typeface="Calibri"/>
                <a:cs typeface="Calibri"/>
              </a:defRPr>
            </a:pPr>
            <a:endParaRPr lang="fr-FR"/>
          </a:p>
        </c:txPr>
        <c:crossAx val="153019904"/>
        <c:crosses val="autoZero"/>
        <c:auto val="1"/>
        <c:lblAlgn val="ctr"/>
        <c:lblOffset val="100"/>
      </c:catAx>
      <c:valAx>
        <c:axId val="153019904"/>
        <c:scaling>
          <c:orientation val="minMax"/>
        </c:scaling>
        <c:delete val="1"/>
        <c:axPos val="l"/>
        <c:numFmt formatCode="General" sourceLinked="1"/>
        <c:tickLblPos val="none"/>
        <c:crossAx val="153018368"/>
        <c:crosses val="autoZero"/>
        <c:crossBetween val="between"/>
      </c:valAx>
    </c:plotArea>
    <c:legend>
      <c:legendPos val="b"/>
      <c:legendEntry>
        <c:idx val="0"/>
        <c:txPr>
          <a:bodyPr/>
          <a:lstStyle/>
          <a:p>
            <a:pPr>
              <a:defRPr sz="735" b="0" i="0" u="none" strike="noStrike" baseline="0">
                <a:solidFill>
                  <a:srgbClr val="000000"/>
                </a:solidFill>
                <a:latin typeface="Calibri"/>
                <a:ea typeface="Calibri"/>
                <a:cs typeface="Calibri"/>
              </a:defRPr>
            </a:pPr>
            <a:endParaRPr lang="fr-FR"/>
          </a:p>
        </c:txPr>
      </c:legendEntry>
      <c:legendEntry>
        <c:idx val="1"/>
        <c:txPr>
          <a:bodyPr/>
          <a:lstStyle/>
          <a:p>
            <a:pPr>
              <a:defRPr sz="735" b="0" i="0" u="none" strike="noStrike" baseline="0">
                <a:solidFill>
                  <a:srgbClr val="000000"/>
                </a:solidFill>
                <a:latin typeface="Calibri"/>
                <a:ea typeface="Calibri"/>
                <a:cs typeface="Calibri"/>
              </a:defRPr>
            </a:pPr>
            <a:endParaRPr lang="fr-FR"/>
          </a:p>
        </c:txPr>
      </c:legendEntry>
      <c:legendEntry>
        <c:idx val="2"/>
        <c:txPr>
          <a:bodyPr/>
          <a:lstStyle/>
          <a:p>
            <a:pPr>
              <a:defRPr sz="735" b="0" i="0" u="none" strike="noStrike" baseline="0">
                <a:solidFill>
                  <a:srgbClr val="000000"/>
                </a:solidFill>
                <a:latin typeface="Calibri"/>
                <a:ea typeface="Calibri"/>
                <a:cs typeface="Calibri"/>
              </a:defRPr>
            </a:pPr>
            <a:endParaRPr lang="fr-FR"/>
          </a:p>
        </c:txPr>
      </c:legendEntry>
      <c:legendEntry>
        <c:idx val="3"/>
        <c:txPr>
          <a:bodyPr/>
          <a:lstStyle/>
          <a:p>
            <a:pPr>
              <a:defRPr sz="735" b="0" i="0" u="none" strike="noStrike" baseline="0">
                <a:solidFill>
                  <a:srgbClr val="000000"/>
                </a:solidFill>
                <a:latin typeface="Calibri"/>
                <a:ea typeface="Calibri"/>
                <a:cs typeface="Calibri"/>
              </a:defRPr>
            </a:pPr>
            <a:endParaRPr lang="fr-FR"/>
          </a:p>
        </c:txPr>
      </c:legendEntry>
      <c:legendEntry>
        <c:idx val="6"/>
        <c:delete val="1"/>
      </c:legendEntry>
      <c:layout>
        <c:manualLayout>
          <c:xMode val="edge"/>
          <c:yMode val="edge"/>
          <c:x val="2.5480029282054041E-2"/>
          <c:y val="0.89351242859348468"/>
          <c:w val="0.97110254075383429"/>
          <c:h val="0.10648757140651539"/>
        </c:manualLayout>
      </c:layout>
      <c:txPr>
        <a:bodyPr/>
        <a:lstStyle/>
        <a:p>
          <a:pPr>
            <a:defRPr sz="735" b="0" i="0" u="none" strike="noStrike" baseline="0">
              <a:solidFill>
                <a:srgbClr val="000000"/>
              </a:solidFill>
              <a:latin typeface="Calibri"/>
              <a:ea typeface="Calibri"/>
              <a:cs typeface="Calibri"/>
            </a:defRPr>
          </a:pPr>
          <a:endParaRPr lang="fr-FR"/>
        </a:p>
      </c:txPr>
    </c:legend>
    <c:plotVisOnly val="1"/>
    <c:dispBlanksAs val="gap"/>
  </c:chart>
  <c:spPr>
    <a:noFill/>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155" l="0.70000000000000062" r="0.70000000000000062" t="0.7500000000000015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1.7190895147886475E-2"/>
          <c:y val="9.1143804392871966E-2"/>
          <c:w val="0.39162823655307566"/>
          <c:h val="0.83624146981627301"/>
        </c:manualLayout>
      </c:layout>
      <c:doughnutChart>
        <c:varyColors val="1"/>
        <c:ser>
          <c:idx val="0"/>
          <c:order val="0"/>
          <c:tx>
            <c:strRef>
              <c:f>'Carte 2021'!$D$34</c:f>
              <c:strCache>
                <c:ptCount val="1"/>
                <c:pt idx="0">
                  <c:v>A</c:v>
                </c:pt>
              </c:strCache>
            </c:strRef>
          </c:tx>
          <c:dPt>
            <c:idx val="0"/>
            <c:spPr>
              <a:solidFill>
                <a:schemeClr val="accent2">
                  <a:lumMod val="75000"/>
                </a:schemeClr>
              </a:solidFill>
            </c:spPr>
          </c:dPt>
          <c:dPt>
            <c:idx val="1"/>
            <c:spPr>
              <a:solidFill>
                <a:schemeClr val="accent2">
                  <a:lumMod val="40000"/>
                  <a:lumOff val="60000"/>
                </a:schemeClr>
              </a:solidFill>
            </c:spPr>
          </c:dPt>
          <c:dPt>
            <c:idx val="2"/>
            <c:spPr>
              <a:solidFill>
                <a:schemeClr val="bg2">
                  <a:lumMod val="90000"/>
                </a:schemeClr>
              </a:solidFill>
            </c:spPr>
          </c:dPt>
          <c:dPt>
            <c:idx val="3"/>
            <c:spPr>
              <a:solidFill>
                <a:schemeClr val="bg1"/>
              </a:solidFill>
            </c:spPr>
          </c:dPt>
          <c:dPt>
            <c:idx val="4"/>
            <c:spPr>
              <a:solidFill>
                <a:schemeClr val="accent3">
                  <a:lumMod val="75000"/>
                </a:schemeClr>
              </a:solidFill>
            </c:spPr>
          </c:dPt>
          <c:dPt>
            <c:idx val="5"/>
            <c:spPr>
              <a:solidFill>
                <a:schemeClr val="accent3">
                  <a:lumMod val="60000"/>
                  <a:lumOff val="40000"/>
                </a:schemeClr>
              </a:solidFill>
            </c:spPr>
          </c:dPt>
          <c:cat>
            <c:strRef>
              <c:f>'Carte 2021'!$C$35:$C$41</c:f>
              <c:strCache>
                <c:ptCount val="6"/>
                <c:pt idx="4">
                  <c:v>Europe (UE-EEE-Suisse)</c:v>
                </c:pt>
                <c:pt idx="5">
                  <c:v>Europe (hors UE-EEE-Suisse)</c:v>
                </c:pt>
              </c:strCache>
            </c:strRef>
          </c:cat>
          <c:val>
            <c:numRef>
              <c:f>'Carte 2021'!$D$35:$D$41</c:f>
              <c:numCache>
                <c:formatCode>0.0%</c:formatCode>
                <c:ptCount val="7"/>
              </c:numCache>
            </c:numRef>
          </c:val>
        </c:ser>
        <c:ser>
          <c:idx val="1"/>
          <c:order val="1"/>
          <c:tx>
            <c:strRef>
              <c:f>'Carte 2021'!$E$34</c:f>
              <c:strCache>
                <c:ptCount val="1"/>
                <c:pt idx="0">
                  <c:v>B</c:v>
                </c:pt>
              </c:strCache>
            </c:strRef>
          </c:tx>
          <c:dPt>
            <c:idx val="2"/>
            <c:spPr>
              <a:solidFill>
                <a:schemeClr val="accent3">
                  <a:lumMod val="50000"/>
                </a:schemeClr>
              </a:solidFill>
            </c:spPr>
          </c:dPt>
          <c:dPt>
            <c:idx val="3"/>
            <c:spPr>
              <a:solidFill>
                <a:schemeClr val="accent3">
                  <a:lumMod val="50000"/>
                </a:schemeClr>
              </a:solidFill>
            </c:spPr>
          </c:dPt>
          <c:dPt>
            <c:idx val="4"/>
            <c:spPr>
              <a:solidFill>
                <a:schemeClr val="accent3">
                  <a:lumMod val="75000"/>
                </a:schemeClr>
              </a:solidFill>
            </c:spPr>
          </c:dPt>
          <c:dPt>
            <c:idx val="5"/>
            <c:spPr>
              <a:solidFill>
                <a:schemeClr val="accent3">
                  <a:lumMod val="60000"/>
                  <a:lumOff val="40000"/>
                </a:schemeClr>
              </a:solidFill>
            </c:spPr>
          </c:dPt>
          <c:dLbls>
            <c:dLbl>
              <c:idx val="4"/>
              <c:spPr/>
              <c:txPr>
                <a:bodyPr/>
                <a:lstStyle/>
                <a:p>
                  <a:pPr>
                    <a:defRPr sz="800" b="1" i="0" u="none" strike="noStrike" baseline="0">
                      <a:solidFill>
                        <a:srgbClr val="000000"/>
                      </a:solidFill>
                      <a:latin typeface="Calibri"/>
                      <a:ea typeface="Calibri"/>
                      <a:cs typeface="Calibri"/>
                    </a:defRPr>
                  </a:pPr>
                  <a:endParaRPr lang="fr-FR"/>
                </a:p>
              </c:txPr>
              <c:showVal val="1"/>
            </c:dLbl>
            <c:dLbl>
              <c:idx val="5"/>
              <c:spPr/>
              <c:txPr>
                <a:bodyPr/>
                <a:lstStyle/>
                <a:p>
                  <a:pPr>
                    <a:defRPr sz="800" b="1" i="0" u="none" strike="noStrike" baseline="0">
                      <a:solidFill>
                        <a:srgbClr val="000000"/>
                      </a:solidFill>
                      <a:latin typeface="Calibri"/>
                      <a:ea typeface="Calibri"/>
                      <a:cs typeface="Calibri"/>
                    </a:defRPr>
                  </a:pPr>
                  <a:endParaRPr lang="fr-FR"/>
                </a:p>
              </c:txPr>
              <c:showVal val="1"/>
            </c:dLbl>
            <c:delete val="1"/>
          </c:dLbls>
          <c:cat>
            <c:strRef>
              <c:f>'Carte 2021'!$C$34:$C$40</c:f>
              <c:strCache>
                <c:ptCount val="7"/>
                <c:pt idx="5">
                  <c:v>Europe (UE-EEE-Suisse)</c:v>
                </c:pt>
                <c:pt idx="6">
                  <c:v>Europe (hors UE-EEE-Suisse)</c:v>
                </c:pt>
              </c:strCache>
            </c:strRef>
          </c:cat>
          <c:val>
            <c:numRef>
              <c:f>'Carte 2021'!$E$35:$E$41</c:f>
              <c:numCache>
                <c:formatCode>0%</c:formatCode>
                <c:ptCount val="7"/>
                <c:pt idx="4">
                  <c:v>0.96</c:v>
                </c:pt>
                <c:pt idx="5">
                  <c:v>0.04</c:v>
                </c:pt>
              </c:numCache>
            </c:numRef>
          </c:val>
        </c:ser>
        <c:firstSliceAng val="350"/>
        <c:holeSize val="39"/>
      </c:doughnutChart>
      <c:spPr>
        <a:noFill/>
        <a:ln w="25400">
          <a:noFill/>
        </a:ln>
      </c:spPr>
    </c:plotArea>
    <c:legend>
      <c:legendPos val="r"/>
      <c:legendEntry>
        <c:idx val="0"/>
        <c:delete val="1"/>
      </c:legendEntry>
      <c:legendEntry>
        <c:idx val="1"/>
        <c:delete val="1"/>
      </c:legendEntry>
      <c:legendEntry>
        <c:idx val="2"/>
        <c:delete val="1"/>
      </c:legendEntry>
      <c:legendEntry>
        <c:idx val="6"/>
        <c:delete val="1"/>
      </c:legendEntry>
      <c:layout>
        <c:manualLayout>
          <c:xMode val="edge"/>
          <c:yMode val="edge"/>
          <c:x val="0.37248042341814736"/>
          <c:y val="0.46695676198369979"/>
          <c:w val="0.34524601780149383"/>
          <c:h val="0.23341069208454215"/>
        </c:manualLayout>
      </c:layout>
      <c:txPr>
        <a:bodyPr/>
        <a:lstStyle/>
        <a:p>
          <a:pPr>
            <a:defRPr sz="735" b="0" i="0" u="none" strike="noStrike" baseline="0">
              <a:solidFill>
                <a:srgbClr val="000000"/>
              </a:solidFill>
              <a:latin typeface="Calibri"/>
              <a:ea typeface="Calibri"/>
              <a:cs typeface="Calibri"/>
            </a:defRPr>
          </a:pPr>
          <a:endParaRPr lang="fr-FR"/>
        </a:p>
      </c:txPr>
    </c:legend>
    <c:plotVisOnly val="1"/>
    <c:dispBlanksAs val="zero"/>
  </c:chart>
  <c:spPr>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33" l="0.70000000000000029" r="0.70000000000000029" t="0.75000000000000033" header="0.30000000000000016" footer="0.30000000000000016"/>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1.7190895147886482E-2"/>
          <c:y val="0.13608784457686446"/>
          <c:w val="0.3612424893169347"/>
          <c:h val="0.73669157845502931"/>
        </c:manualLayout>
      </c:layout>
      <c:doughnutChart>
        <c:varyColors val="1"/>
        <c:ser>
          <c:idx val="0"/>
          <c:order val="0"/>
          <c:dPt>
            <c:idx val="0"/>
            <c:spPr>
              <a:solidFill>
                <a:schemeClr val="accent2">
                  <a:lumMod val="60000"/>
                  <a:lumOff val="40000"/>
                </a:schemeClr>
              </a:solidFill>
            </c:spPr>
          </c:dPt>
          <c:dPt>
            <c:idx val="1"/>
            <c:spPr>
              <a:solidFill>
                <a:schemeClr val="bg1">
                  <a:lumMod val="85000"/>
                </a:schemeClr>
              </a:solidFill>
            </c:spPr>
          </c:dPt>
          <c:dPt>
            <c:idx val="2"/>
            <c:spPr>
              <a:solidFill>
                <a:schemeClr val="bg1"/>
              </a:solidFill>
            </c:spPr>
          </c:dPt>
          <c:dPt>
            <c:idx val="3"/>
            <c:spPr>
              <a:solidFill>
                <a:schemeClr val="accent4">
                  <a:lumMod val="75000"/>
                </a:schemeClr>
              </a:solidFill>
            </c:spPr>
          </c:dPt>
          <c:dPt>
            <c:idx val="4"/>
            <c:spPr>
              <a:solidFill>
                <a:schemeClr val="accent4">
                  <a:lumMod val="40000"/>
                  <a:lumOff val="60000"/>
                </a:schemeClr>
              </a:solidFill>
            </c:spPr>
          </c:dPt>
          <c:dPt>
            <c:idx val="5"/>
            <c:spPr>
              <a:solidFill>
                <a:schemeClr val="accent4">
                  <a:lumMod val="20000"/>
                  <a:lumOff val="80000"/>
                </a:schemeClr>
              </a:solidFill>
            </c:spPr>
          </c:dPt>
          <c:dLbls>
            <c:dLbl>
              <c:idx val="0"/>
              <c:layout>
                <c:manualLayout>
                  <c:x val="-7.3461891643709833E-3"/>
                  <c:y val="2.3457673851374652E-3"/>
                </c:manualLayout>
              </c:layout>
              <c:showVal val="1"/>
            </c:dLbl>
            <c:dLbl>
              <c:idx val="1"/>
              <c:layout>
                <c:manualLayout>
                  <c:x val="7.3461891643709833E-3"/>
                  <c:y val="3.1899042922665017E-3"/>
                </c:manualLayout>
              </c:layout>
              <c:showVal val="1"/>
            </c:dLbl>
            <c:dLbl>
              <c:idx val="2"/>
              <c:delete val="1"/>
            </c:dLbl>
            <c:dLbl>
              <c:idx val="3"/>
              <c:delete val="1"/>
            </c:dLbl>
            <c:dLbl>
              <c:idx val="4"/>
              <c:delete val="1"/>
            </c:dLbl>
            <c:dLbl>
              <c:idx val="5"/>
              <c:delete val="1"/>
            </c:dLbl>
            <c:txPr>
              <a:bodyPr/>
              <a:lstStyle/>
              <a:p>
                <a:pPr>
                  <a:defRPr sz="800" b="1" i="0" u="none" strike="noStrike" baseline="0">
                    <a:solidFill>
                      <a:srgbClr val="000000"/>
                    </a:solidFill>
                    <a:latin typeface="Calibri"/>
                    <a:ea typeface="Calibri"/>
                    <a:cs typeface="Calibri"/>
                  </a:defRPr>
                </a:pPr>
                <a:endParaRPr lang="fr-FR"/>
              </a:p>
            </c:txPr>
            <c:showVal val="1"/>
          </c:dLbls>
          <c:cat>
            <c:strRef>
              <c:f>'Carte 2021'!$F$38:$F$43</c:f>
              <c:strCache>
                <c:ptCount val="6"/>
                <c:pt idx="0">
                  <c:v>Pays avec accords bilatéraux</c:v>
                </c:pt>
                <c:pt idx="1">
                  <c:v>Pays sans accord bilatéraux</c:v>
                </c:pt>
                <c:pt idx="3">
                  <c:v>Maghreb</c:v>
                </c:pt>
                <c:pt idx="4">
                  <c:v>Afrique francophone</c:v>
                </c:pt>
                <c:pt idx="5">
                  <c:v>Afrique non francophone</c:v>
                </c:pt>
              </c:strCache>
            </c:strRef>
          </c:cat>
          <c:val>
            <c:numRef>
              <c:f>'Carte 2021'!$G$38:$G$43</c:f>
              <c:numCache>
                <c:formatCode>0%</c:formatCode>
                <c:ptCount val="6"/>
                <c:pt idx="0">
                  <c:v>0.98</c:v>
                </c:pt>
                <c:pt idx="1">
                  <c:v>0.02</c:v>
                </c:pt>
              </c:numCache>
            </c:numRef>
          </c:val>
        </c:ser>
        <c:ser>
          <c:idx val="1"/>
          <c:order val="1"/>
          <c:dPt>
            <c:idx val="2"/>
            <c:spPr>
              <a:solidFill>
                <a:schemeClr val="accent5">
                  <a:lumMod val="60000"/>
                  <a:lumOff val="40000"/>
                </a:schemeClr>
              </a:solidFill>
            </c:spPr>
          </c:dPt>
          <c:dPt>
            <c:idx val="3"/>
            <c:spPr>
              <a:solidFill>
                <a:schemeClr val="accent4">
                  <a:lumMod val="75000"/>
                </a:schemeClr>
              </a:solidFill>
            </c:spPr>
          </c:dPt>
          <c:dPt>
            <c:idx val="4"/>
            <c:spPr>
              <a:solidFill>
                <a:schemeClr val="accent4">
                  <a:lumMod val="60000"/>
                  <a:lumOff val="40000"/>
                </a:schemeClr>
              </a:solidFill>
            </c:spPr>
          </c:dPt>
          <c:dPt>
            <c:idx val="5"/>
            <c:spPr>
              <a:solidFill>
                <a:schemeClr val="accent4">
                  <a:lumMod val="20000"/>
                  <a:lumOff val="80000"/>
                </a:schemeClr>
              </a:solidFill>
            </c:spPr>
          </c:dPt>
          <c:dLbls>
            <c:dLbl>
              <c:idx val="0"/>
              <c:delete val="1"/>
            </c:dLbl>
            <c:dLbl>
              <c:idx val="1"/>
              <c:delete val="1"/>
            </c:dLbl>
            <c:dLbl>
              <c:idx val="2"/>
              <c:delete val="1"/>
            </c:dLbl>
            <c:dLbl>
              <c:idx val="4"/>
              <c:spPr/>
              <c:txPr>
                <a:bodyPr/>
                <a:lstStyle/>
                <a:p>
                  <a:pPr>
                    <a:defRPr sz="800" b="1" i="0" u="none" strike="noStrike" baseline="0">
                      <a:solidFill>
                        <a:srgbClr val="000000"/>
                      </a:solidFill>
                      <a:latin typeface="Calibri"/>
                      <a:ea typeface="Calibri"/>
                      <a:cs typeface="Calibri"/>
                    </a:defRPr>
                  </a:pPr>
                  <a:endParaRPr lang="fr-FR"/>
                </a:p>
              </c:txPr>
            </c:dLbl>
            <c:dLbl>
              <c:idx val="5"/>
              <c:spPr/>
              <c:txPr>
                <a:bodyPr/>
                <a:lstStyle/>
                <a:p>
                  <a:pPr>
                    <a:defRPr sz="800" b="1" i="0" u="none" strike="noStrike" baseline="0">
                      <a:solidFill>
                        <a:srgbClr val="000000"/>
                      </a:solidFill>
                      <a:latin typeface="Calibri"/>
                      <a:ea typeface="Calibri"/>
                      <a:cs typeface="Calibri"/>
                    </a:defRPr>
                  </a:pPr>
                  <a:endParaRPr lang="fr-FR"/>
                </a:p>
              </c:txPr>
            </c:dLbl>
            <c:txPr>
              <a:bodyPr/>
              <a:lstStyle/>
              <a:p>
                <a:pPr>
                  <a:defRPr sz="800" b="1" i="0" u="none" strike="noStrike" baseline="0">
                    <a:solidFill>
                      <a:srgbClr val="FFFFFF"/>
                    </a:solidFill>
                    <a:latin typeface="Calibri"/>
                    <a:ea typeface="Calibri"/>
                    <a:cs typeface="Calibri"/>
                  </a:defRPr>
                </a:pPr>
                <a:endParaRPr lang="fr-FR"/>
              </a:p>
            </c:txPr>
            <c:showVal val="1"/>
          </c:dLbls>
          <c:cat>
            <c:strRef>
              <c:f>'Carte 2021'!$F$38:$F$43</c:f>
              <c:strCache>
                <c:ptCount val="6"/>
                <c:pt idx="0">
                  <c:v>Pays avec accords bilatéraux</c:v>
                </c:pt>
                <c:pt idx="1">
                  <c:v>Pays sans accord bilatéraux</c:v>
                </c:pt>
                <c:pt idx="3">
                  <c:v>Maghreb</c:v>
                </c:pt>
                <c:pt idx="4">
                  <c:v>Afrique francophone</c:v>
                </c:pt>
                <c:pt idx="5">
                  <c:v>Afrique non francophone</c:v>
                </c:pt>
              </c:strCache>
            </c:strRef>
          </c:cat>
          <c:val>
            <c:numRef>
              <c:f>'Carte 2021'!$H$38:$H$43</c:f>
              <c:numCache>
                <c:formatCode>0%</c:formatCode>
                <c:ptCount val="6"/>
                <c:pt idx="3">
                  <c:v>0.93</c:v>
                </c:pt>
                <c:pt idx="4">
                  <c:v>0.05</c:v>
                </c:pt>
                <c:pt idx="5">
                  <c:v>0.02</c:v>
                </c:pt>
              </c:numCache>
            </c:numRef>
          </c:val>
        </c:ser>
        <c:firstSliceAng val="350"/>
        <c:holeSize val="39"/>
      </c:doughnutChart>
      <c:spPr>
        <a:noFill/>
        <a:ln w="25400">
          <a:noFill/>
        </a:ln>
      </c:spPr>
    </c:plotArea>
    <c:legend>
      <c:legendPos val="r"/>
      <c:legendEntry>
        <c:idx val="2"/>
        <c:txPr>
          <a:bodyPr/>
          <a:lstStyle/>
          <a:p>
            <a:pPr>
              <a:defRPr sz="735" b="0" i="0" u="none" strike="noStrike" baseline="0">
                <a:solidFill>
                  <a:srgbClr val="FFFFFF"/>
                </a:solidFill>
                <a:latin typeface="Calibri"/>
                <a:ea typeface="Calibri"/>
                <a:cs typeface="Calibri"/>
              </a:defRPr>
            </a:pPr>
            <a:endParaRPr lang="fr-FR"/>
          </a:p>
        </c:txPr>
      </c:legendEntry>
      <c:layout>
        <c:manualLayout>
          <c:xMode val="edge"/>
          <c:yMode val="edge"/>
          <c:x val="0.37248042341814736"/>
          <c:y val="0.21243670298788417"/>
          <c:w val="0.51420836858202612"/>
          <c:h val="0.58096237970253628"/>
        </c:manualLayout>
      </c:layout>
      <c:txPr>
        <a:bodyPr/>
        <a:lstStyle/>
        <a:p>
          <a:pPr>
            <a:defRPr sz="735" b="0" i="0" u="none" strike="noStrike" baseline="0">
              <a:solidFill>
                <a:srgbClr val="000000"/>
              </a:solidFill>
              <a:latin typeface="Calibri"/>
              <a:ea typeface="Calibri"/>
              <a:cs typeface="Calibri"/>
            </a:defRPr>
          </a:pPr>
          <a:endParaRPr lang="fr-FR"/>
        </a:p>
      </c:txPr>
    </c:legend>
    <c:plotVisOnly val="1"/>
    <c:dispBlanksAs val="zero"/>
  </c:chart>
  <c:spPr>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56" l="0.70000000000000051" r="0.70000000000000051" t="0.75000000000000056" header="0.30000000000000027" footer="0.30000000000000027"/>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1.7190895147886482E-2"/>
          <c:y val="9.1143804392871966E-2"/>
          <c:w val="0.34862613247724217"/>
          <c:h val="0.66605940046967893"/>
        </c:manualLayout>
      </c:layout>
      <c:doughnutChart>
        <c:varyColors val="1"/>
        <c:ser>
          <c:idx val="0"/>
          <c:order val="0"/>
          <c:tx>
            <c:strRef>
              <c:f>'Carte 2021'!$D$52</c:f>
              <c:strCache>
                <c:ptCount val="1"/>
                <c:pt idx="0">
                  <c:v>A</c:v>
                </c:pt>
              </c:strCache>
            </c:strRef>
          </c:tx>
          <c:dPt>
            <c:idx val="0"/>
            <c:spPr>
              <a:solidFill>
                <a:schemeClr val="accent2">
                  <a:lumMod val="60000"/>
                  <a:lumOff val="40000"/>
                </a:schemeClr>
              </a:solidFill>
            </c:spPr>
          </c:dPt>
          <c:dPt>
            <c:idx val="1"/>
            <c:spPr>
              <a:solidFill>
                <a:schemeClr val="bg1">
                  <a:lumMod val="85000"/>
                </a:schemeClr>
              </a:solidFill>
            </c:spPr>
          </c:dPt>
          <c:dPt>
            <c:idx val="2"/>
            <c:spPr>
              <a:solidFill>
                <a:schemeClr val="bg1"/>
              </a:solidFill>
            </c:spPr>
          </c:dPt>
          <c:dPt>
            <c:idx val="3"/>
            <c:spPr>
              <a:solidFill>
                <a:schemeClr val="accent6">
                  <a:lumMod val="75000"/>
                </a:schemeClr>
              </a:solidFill>
            </c:spPr>
          </c:dPt>
          <c:dPt>
            <c:idx val="4"/>
            <c:spPr>
              <a:solidFill>
                <a:schemeClr val="accent6">
                  <a:lumMod val="60000"/>
                  <a:lumOff val="40000"/>
                </a:schemeClr>
              </a:solidFill>
            </c:spPr>
          </c:dPt>
          <c:dPt>
            <c:idx val="5"/>
            <c:spPr>
              <a:solidFill>
                <a:schemeClr val="accent6">
                  <a:lumMod val="20000"/>
                  <a:lumOff val="80000"/>
                </a:schemeClr>
              </a:solidFill>
            </c:spPr>
          </c:dPt>
          <c:dLbls>
            <c:dLbl>
              <c:idx val="0"/>
              <c:layout>
                <c:manualLayout>
                  <c:x val="-5.7929849677881139E-2"/>
                  <c:y val="8.4303422468231096E-2"/>
                </c:manualLayout>
              </c:layout>
              <c:showVal val="1"/>
            </c:dLbl>
            <c:dLbl>
              <c:idx val="1"/>
              <c:layout>
                <c:manualLayout>
                  <c:x val="3.4632034632034632E-3"/>
                  <c:y val="6.6006600660066337E-3"/>
                </c:manualLayout>
              </c:layout>
              <c:showVal val="1"/>
            </c:dLbl>
            <c:dLbl>
              <c:idx val="2"/>
              <c:delete val="1"/>
            </c:dLbl>
            <c:dLbl>
              <c:idx val="3"/>
              <c:delete val="1"/>
            </c:dLbl>
            <c:dLbl>
              <c:idx val="4"/>
              <c:delete val="1"/>
            </c:dLbl>
            <c:dLbl>
              <c:idx val="5"/>
              <c:delete val="1"/>
            </c:dLbl>
            <c:txPr>
              <a:bodyPr/>
              <a:lstStyle/>
              <a:p>
                <a:pPr>
                  <a:defRPr sz="800" b="1" i="0" u="none" strike="noStrike" baseline="0">
                    <a:solidFill>
                      <a:srgbClr val="000000"/>
                    </a:solidFill>
                    <a:latin typeface="Calibri"/>
                    <a:ea typeface="Calibri"/>
                    <a:cs typeface="Calibri"/>
                  </a:defRPr>
                </a:pPr>
                <a:endParaRPr lang="fr-FR"/>
              </a:p>
            </c:txPr>
            <c:showVal val="1"/>
          </c:dLbls>
          <c:cat>
            <c:strRef>
              <c:f>'Carte 2021'!$C$53:$C$58</c:f>
              <c:strCache>
                <c:ptCount val="6"/>
                <c:pt idx="0">
                  <c:v>Pays avec accords bilatéraux</c:v>
                </c:pt>
                <c:pt idx="1">
                  <c:v>Pays sans accord bilatéraux</c:v>
                </c:pt>
                <c:pt idx="3">
                  <c:v>Proche et Moyen-Orient</c:v>
                </c:pt>
                <c:pt idx="4">
                  <c:v>Asie du Sud-Est</c:v>
                </c:pt>
                <c:pt idx="5">
                  <c:v>Autres Asie</c:v>
                </c:pt>
              </c:strCache>
            </c:strRef>
          </c:cat>
          <c:val>
            <c:numRef>
              <c:f>'Carte 2021'!$D$53:$D$58</c:f>
              <c:numCache>
                <c:formatCode>0%</c:formatCode>
                <c:ptCount val="6"/>
                <c:pt idx="0">
                  <c:v>0.7</c:v>
                </c:pt>
                <c:pt idx="1">
                  <c:v>0.3</c:v>
                </c:pt>
              </c:numCache>
            </c:numRef>
          </c:val>
        </c:ser>
        <c:ser>
          <c:idx val="1"/>
          <c:order val="1"/>
          <c:tx>
            <c:strRef>
              <c:f>'Carte 2021'!$E$52</c:f>
              <c:strCache>
                <c:ptCount val="1"/>
                <c:pt idx="0">
                  <c:v>B</c:v>
                </c:pt>
              </c:strCache>
            </c:strRef>
          </c:tx>
          <c:dPt>
            <c:idx val="0"/>
            <c:spPr>
              <a:solidFill>
                <a:schemeClr val="accent4">
                  <a:lumMod val="20000"/>
                  <a:lumOff val="80000"/>
                </a:schemeClr>
              </a:solidFill>
            </c:spPr>
          </c:dPt>
          <c:dPt>
            <c:idx val="2"/>
            <c:spPr>
              <a:solidFill>
                <a:schemeClr val="accent4">
                  <a:lumMod val="75000"/>
                </a:schemeClr>
              </a:solidFill>
            </c:spPr>
          </c:dPt>
          <c:dPt>
            <c:idx val="3"/>
            <c:spPr>
              <a:solidFill>
                <a:schemeClr val="accent6">
                  <a:lumMod val="75000"/>
                </a:schemeClr>
              </a:solidFill>
            </c:spPr>
          </c:dPt>
          <c:dPt>
            <c:idx val="4"/>
            <c:spPr>
              <a:solidFill>
                <a:schemeClr val="accent6">
                  <a:lumMod val="60000"/>
                  <a:lumOff val="40000"/>
                </a:schemeClr>
              </a:solidFill>
            </c:spPr>
          </c:dPt>
          <c:dPt>
            <c:idx val="5"/>
            <c:spPr>
              <a:solidFill>
                <a:schemeClr val="accent6">
                  <a:lumMod val="20000"/>
                  <a:lumOff val="80000"/>
                </a:schemeClr>
              </a:solidFill>
            </c:spPr>
          </c:dPt>
          <c:dLbls>
            <c:dLbl>
              <c:idx val="3"/>
              <c:spPr/>
              <c:txPr>
                <a:bodyPr/>
                <a:lstStyle/>
                <a:p>
                  <a:pPr>
                    <a:defRPr sz="800" b="1" i="0" u="none" strike="noStrike" baseline="0">
                      <a:solidFill>
                        <a:srgbClr val="000000"/>
                      </a:solidFill>
                      <a:latin typeface="Calibri"/>
                      <a:ea typeface="Calibri"/>
                      <a:cs typeface="Calibri"/>
                    </a:defRPr>
                  </a:pPr>
                  <a:endParaRPr lang="fr-FR"/>
                </a:p>
              </c:txPr>
              <c:showVal val="1"/>
            </c:dLbl>
            <c:dLbl>
              <c:idx val="4"/>
              <c:spPr/>
              <c:txPr>
                <a:bodyPr/>
                <a:lstStyle/>
                <a:p>
                  <a:pPr>
                    <a:defRPr sz="800" b="1" i="0" u="none" strike="noStrike" baseline="0">
                      <a:solidFill>
                        <a:srgbClr val="000000"/>
                      </a:solidFill>
                      <a:latin typeface="Calibri"/>
                      <a:ea typeface="Calibri"/>
                      <a:cs typeface="Calibri"/>
                    </a:defRPr>
                  </a:pPr>
                  <a:endParaRPr lang="fr-FR"/>
                </a:p>
              </c:txPr>
              <c:showVal val="1"/>
            </c:dLbl>
            <c:dLbl>
              <c:idx val="5"/>
              <c:spPr/>
              <c:txPr>
                <a:bodyPr/>
                <a:lstStyle/>
                <a:p>
                  <a:pPr>
                    <a:defRPr sz="800" b="1" i="0" u="none" strike="noStrike" baseline="0">
                      <a:solidFill>
                        <a:srgbClr val="000000"/>
                      </a:solidFill>
                      <a:latin typeface="Calibri"/>
                      <a:ea typeface="Calibri"/>
                      <a:cs typeface="Calibri"/>
                    </a:defRPr>
                  </a:pPr>
                  <a:endParaRPr lang="fr-FR"/>
                </a:p>
              </c:txPr>
              <c:showVal val="1"/>
            </c:dLbl>
            <c:delete val="1"/>
          </c:dLbls>
          <c:cat>
            <c:strRef>
              <c:f>'Carte 2021'!$C$53:$C$58</c:f>
              <c:strCache>
                <c:ptCount val="6"/>
                <c:pt idx="0">
                  <c:v>Pays avec accords bilatéraux</c:v>
                </c:pt>
                <c:pt idx="1">
                  <c:v>Pays sans accord bilatéraux</c:v>
                </c:pt>
                <c:pt idx="3">
                  <c:v>Proche et Moyen-Orient</c:v>
                </c:pt>
                <c:pt idx="4">
                  <c:v>Asie du Sud-Est</c:v>
                </c:pt>
                <c:pt idx="5">
                  <c:v>Autres Asie</c:v>
                </c:pt>
              </c:strCache>
            </c:strRef>
          </c:cat>
          <c:val>
            <c:numRef>
              <c:f>'Carte 2021'!$E$53:$E$58</c:f>
              <c:numCache>
                <c:formatCode>0%</c:formatCode>
                <c:ptCount val="6"/>
                <c:pt idx="3">
                  <c:v>0.66</c:v>
                </c:pt>
                <c:pt idx="4">
                  <c:v>0.23</c:v>
                </c:pt>
                <c:pt idx="5">
                  <c:v>0.11</c:v>
                </c:pt>
              </c:numCache>
            </c:numRef>
          </c:val>
        </c:ser>
        <c:firstSliceAng val="350"/>
        <c:holeSize val="39"/>
      </c:doughnutChart>
      <c:spPr>
        <a:noFill/>
        <a:ln w="25400">
          <a:noFill/>
        </a:ln>
      </c:spPr>
    </c:plotArea>
    <c:legend>
      <c:legendPos val="r"/>
      <c:layout>
        <c:manualLayout>
          <c:xMode val="edge"/>
          <c:yMode val="edge"/>
          <c:x val="0.36523925418413589"/>
          <c:y val="0.1251609885397989"/>
          <c:w val="0.47537839588233316"/>
          <c:h val="0.58096255294820787"/>
        </c:manualLayout>
      </c:layout>
      <c:txPr>
        <a:bodyPr/>
        <a:lstStyle/>
        <a:p>
          <a:pPr>
            <a:defRPr sz="735" b="0" i="0" u="none" strike="noStrike" baseline="0">
              <a:solidFill>
                <a:srgbClr val="000000"/>
              </a:solidFill>
              <a:latin typeface="Calibri"/>
              <a:ea typeface="Calibri"/>
              <a:cs typeface="Calibri"/>
            </a:defRPr>
          </a:pPr>
          <a:endParaRPr lang="fr-FR"/>
        </a:p>
      </c:txPr>
    </c:legend>
    <c:plotVisOnly val="1"/>
    <c:dispBlanksAs val="zero"/>
  </c:chart>
  <c:spPr>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56" l="0.70000000000000051" r="0.70000000000000051" t="0.75000000000000056" header="0.30000000000000027" footer="0.30000000000000027"/>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1.7190895147886485E-2"/>
          <c:y val="9.1143804392871966E-2"/>
          <c:w val="0.33136085262069553"/>
          <c:h val="0.61684130390540703"/>
        </c:manualLayout>
      </c:layout>
      <c:doughnutChart>
        <c:varyColors val="1"/>
        <c:ser>
          <c:idx val="0"/>
          <c:order val="0"/>
          <c:dPt>
            <c:idx val="0"/>
            <c:spPr>
              <a:solidFill>
                <a:schemeClr val="accent2">
                  <a:lumMod val="60000"/>
                  <a:lumOff val="40000"/>
                </a:schemeClr>
              </a:solidFill>
            </c:spPr>
          </c:dPt>
          <c:dPt>
            <c:idx val="1"/>
            <c:spPr>
              <a:solidFill>
                <a:schemeClr val="bg1">
                  <a:lumMod val="85000"/>
                </a:schemeClr>
              </a:solidFill>
            </c:spPr>
          </c:dPt>
          <c:dPt>
            <c:idx val="2"/>
            <c:spPr>
              <a:solidFill>
                <a:sysClr val="window" lastClr="FFFFFF"/>
              </a:solidFill>
            </c:spPr>
          </c:dPt>
          <c:dPt>
            <c:idx val="3"/>
            <c:spPr>
              <a:solidFill>
                <a:schemeClr val="accent5">
                  <a:lumMod val="50000"/>
                </a:schemeClr>
              </a:solidFill>
            </c:spPr>
          </c:dPt>
          <c:dPt>
            <c:idx val="5"/>
            <c:spPr>
              <a:solidFill>
                <a:schemeClr val="accent5">
                  <a:lumMod val="40000"/>
                  <a:lumOff val="60000"/>
                </a:schemeClr>
              </a:solidFill>
            </c:spPr>
          </c:dPt>
          <c:dLbls>
            <c:dLbl>
              <c:idx val="0"/>
              <c:layout>
                <c:manualLayout>
                  <c:x val="-3.3840947546531323E-2"/>
                  <c:y val="1.8867924528301886E-2"/>
                </c:manualLayout>
              </c:layout>
              <c:showVal val="1"/>
            </c:dLbl>
            <c:dLbl>
              <c:idx val="1"/>
              <c:layout>
                <c:manualLayout>
                  <c:x val="6.7679230451523536E-3"/>
                  <c:y val="4.5233496756301745E-3"/>
                </c:manualLayout>
              </c:layout>
              <c:showVal val="1"/>
            </c:dLbl>
            <c:dLbl>
              <c:idx val="2"/>
              <c:delete val="1"/>
            </c:dLbl>
            <c:dLbl>
              <c:idx val="3"/>
              <c:delete val="1"/>
            </c:dLbl>
            <c:dLbl>
              <c:idx val="4"/>
              <c:delete val="1"/>
            </c:dLbl>
            <c:dLbl>
              <c:idx val="5"/>
              <c:delete val="1"/>
            </c:dLbl>
            <c:txPr>
              <a:bodyPr/>
              <a:lstStyle/>
              <a:p>
                <a:pPr>
                  <a:defRPr sz="800" b="1" i="0" u="none" strike="noStrike" baseline="0">
                    <a:solidFill>
                      <a:srgbClr val="000000"/>
                    </a:solidFill>
                    <a:latin typeface="Calibri"/>
                    <a:ea typeface="Calibri"/>
                    <a:cs typeface="Calibri"/>
                  </a:defRPr>
                </a:pPr>
                <a:endParaRPr lang="fr-FR"/>
              </a:p>
            </c:txPr>
            <c:showVal val="1"/>
          </c:dLbls>
          <c:cat>
            <c:strRef>
              <c:f>'Carte 2021'!$F$52:$F$57</c:f>
              <c:strCache>
                <c:ptCount val="6"/>
                <c:pt idx="0">
                  <c:v>Pays avec accords bilatéraux</c:v>
                </c:pt>
                <c:pt idx="1">
                  <c:v>Pays sans accord bilatéraux</c:v>
                </c:pt>
                <c:pt idx="3">
                  <c:v>Amérique du Nord</c:v>
                </c:pt>
                <c:pt idx="4">
                  <c:v>Almérique du Sud</c:v>
                </c:pt>
                <c:pt idx="5">
                  <c:v>Amérique centrale</c:v>
                </c:pt>
              </c:strCache>
            </c:strRef>
          </c:cat>
          <c:val>
            <c:numRef>
              <c:f>'Carte 2021'!$G$52:$G$57</c:f>
              <c:numCache>
                <c:formatCode>0%</c:formatCode>
                <c:ptCount val="6"/>
                <c:pt idx="0">
                  <c:v>0.83</c:v>
                </c:pt>
                <c:pt idx="1">
                  <c:v>0.17</c:v>
                </c:pt>
              </c:numCache>
            </c:numRef>
          </c:val>
        </c:ser>
        <c:ser>
          <c:idx val="1"/>
          <c:order val="1"/>
          <c:dPt>
            <c:idx val="2"/>
            <c:spPr>
              <a:solidFill>
                <a:schemeClr val="accent6">
                  <a:lumMod val="75000"/>
                </a:schemeClr>
              </a:solidFill>
            </c:spPr>
          </c:dPt>
          <c:dPt>
            <c:idx val="3"/>
            <c:spPr>
              <a:solidFill>
                <a:schemeClr val="accent5">
                  <a:lumMod val="50000"/>
                </a:schemeClr>
              </a:solidFill>
            </c:spPr>
          </c:dPt>
          <c:dPt>
            <c:idx val="5"/>
            <c:spPr>
              <a:solidFill>
                <a:schemeClr val="accent5">
                  <a:lumMod val="40000"/>
                  <a:lumOff val="60000"/>
                </a:schemeClr>
              </a:solidFill>
            </c:spPr>
          </c:dPt>
          <c:dLbls>
            <c:dLbl>
              <c:idx val="0"/>
              <c:delete val="1"/>
            </c:dLbl>
            <c:dLbl>
              <c:idx val="1"/>
              <c:delete val="1"/>
            </c:dLbl>
            <c:dLbl>
              <c:idx val="2"/>
              <c:delete val="1"/>
            </c:dLbl>
            <c:txPr>
              <a:bodyPr/>
              <a:lstStyle/>
              <a:p>
                <a:pPr>
                  <a:defRPr sz="800" b="1" i="0" u="none" strike="noStrike" baseline="0">
                    <a:solidFill>
                      <a:srgbClr val="000000"/>
                    </a:solidFill>
                    <a:latin typeface="Calibri"/>
                    <a:ea typeface="Calibri"/>
                    <a:cs typeface="Calibri"/>
                  </a:defRPr>
                </a:pPr>
                <a:endParaRPr lang="fr-FR"/>
              </a:p>
            </c:txPr>
            <c:showVal val="1"/>
          </c:dLbls>
          <c:cat>
            <c:strRef>
              <c:f>'Carte 2021'!$F$52:$F$57</c:f>
              <c:strCache>
                <c:ptCount val="6"/>
                <c:pt idx="0">
                  <c:v>Pays avec accords bilatéraux</c:v>
                </c:pt>
                <c:pt idx="1">
                  <c:v>Pays sans accord bilatéraux</c:v>
                </c:pt>
                <c:pt idx="3">
                  <c:v>Amérique du Nord</c:v>
                </c:pt>
                <c:pt idx="4">
                  <c:v>Almérique du Sud</c:v>
                </c:pt>
                <c:pt idx="5">
                  <c:v>Amérique centrale</c:v>
                </c:pt>
              </c:strCache>
            </c:strRef>
          </c:cat>
          <c:val>
            <c:numRef>
              <c:f>'Carte 2021'!$H$52:$H$57</c:f>
              <c:numCache>
                <c:formatCode>0%</c:formatCode>
                <c:ptCount val="6"/>
                <c:pt idx="3">
                  <c:v>0.82</c:v>
                </c:pt>
                <c:pt idx="4">
                  <c:v>0.16</c:v>
                </c:pt>
                <c:pt idx="5">
                  <c:v>0.02</c:v>
                </c:pt>
              </c:numCache>
            </c:numRef>
          </c:val>
        </c:ser>
        <c:firstSliceAng val="350"/>
        <c:holeSize val="39"/>
      </c:doughnutChart>
      <c:spPr>
        <a:noFill/>
        <a:ln w="25400">
          <a:noFill/>
        </a:ln>
      </c:spPr>
    </c:plotArea>
    <c:legend>
      <c:legendPos val="r"/>
      <c:layout>
        <c:manualLayout>
          <c:xMode val="edge"/>
          <c:yMode val="edge"/>
          <c:x val="0.35989501312335975"/>
          <c:y val="0.27672757886396282"/>
          <c:w val="0.47120321888697925"/>
          <c:h val="0.48662308720843872"/>
        </c:manualLayout>
      </c:layout>
      <c:txPr>
        <a:bodyPr/>
        <a:lstStyle/>
        <a:p>
          <a:pPr>
            <a:defRPr sz="735" b="0" i="0" u="none" strike="noStrike" baseline="0">
              <a:solidFill>
                <a:srgbClr val="000000"/>
              </a:solidFill>
              <a:latin typeface="Calibri"/>
              <a:ea typeface="Calibri"/>
              <a:cs typeface="Calibri"/>
            </a:defRPr>
          </a:pPr>
          <a:endParaRPr lang="fr-FR"/>
        </a:p>
      </c:txPr>
    </c:legend>
    <c:plotVisOnly val="1"/>
    <c:dispBlanksAs val="zero"/>
  </c:chart>
  <c:spPr>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2.4688101487314106E-2"/>
          <c:y val="0.1388888888888889"/>
          <c:w val="0.36666666666666697"/>
          <c:h val="0.6111111111111116"/>
        </c:manualLayout>
      </c:layout>
      <c:doughnutChart>
        <c:varyColors val="1"/>
        <c:ser>
          <c:idx val="0"/>
          <c:order val="0"/>
          <c:dPt>
            <c:idx val="0"/>
            <c:spPr>
              <a:solidFill>
                <a:schemeClr val="accent1">
                  <a:lumMod val="50000"/>
                </a:schemeClr>
              </a:solidFill>
            </c:spPr>
          </c:dPt>
          <c:dPt>
            <c:idx val="1"/>
            <c:spPr>
              <a:solidFill>
                <a:schemeClr val="accent1">
                  <a:lumMod val="60000"/>
                  <a:lumOff val="40000"/>
                </a:schemeClr>
              </a:solidFill>
            </c:spPr>
          </c:dPt>
          <c:dPt>
            <c:idx val="2"/>
            <c:spPr>
              <a:solidFill>
                <a:schemeClr val="accent4"/>
              </a:solidFill>
            </c:spPr>
          </c:dPt>
          <c:dPt>
            <c:idx val="3"/>
            <c:spPr>
              <a:solidFill>
                <a:schemeClr val="accent2">
                  <a:lumMod val="40000"/>
                  <a:lumOff val="60000"/>
                </a:schemeClr>
              </a:solidFill>
            </c:spPr>
          </c:dPt>
          <c:dPt>
            <c:idx val="4"/>
            <c:spPr>
              <a:solidFill>
                <a:schemeClr val="bg2">
                  <a:lumMod val="75000"/>
                </a:schemeClr>
              </a:solidFill>
            </c:spPr>
          </c:dPt>
          <c:dLbls>
            <c:dLbl>
              <c:idx val="0"/>
              <c:layout>
                <c:manualLayout>
                  <c:x val="2.7777777777777835E-3"/>
                  <c:y val="-1.8518518518518576E-2"/>
                </c:manualLayout>
              </c:layout>
              <c:spPr/>
              <c:txPr>
                <a:bodyPr/>
                <a:lstStyle/>
                <a:p>
                  <a:pPr>
                    <a:defRPr sz="1400" b="1">
                      <a:solidFill>
                        <a:schemeClr val="bg1"/>
                      </a:solidFill>
                    </a:defRPr>
                  </a:pPr>
                  <a:endParaRPr lang="fr-FR"/>
                </a:p>
              </c:txPr>
              <c:showPercent val="1"/>
            </c:dLbl>
            <c:dLbl>
              <c:idx val="1"/>
              <c:spPr/>
              <c:txPr>
                <a:bodyPr/>
                <a:lstStyle/>
                <a:p>
                  <a:pPr>
                    <a:defRPr sz="1200" b="1">
                      <a:solidFill>
                        <a:schemeClr val="bg1"/>
                      </a:solidFill>
                    </a:defRPr>
                  </a:pPr>
                  <a:endParaRPr lang="fr-FR"/>
                </a:p>
              </c:txPr>
            </c:dLbl>
            <c:dLbl>
              <c:idx val="2"/>
              <c:spPr/>
              <c:txPr>
                <a:bodyPr/>
                <a:lstStyle/>
                <a:p>
                  <a:pPr>
                    <a:defRPr sz="1000" b="1">
                      <a:solidFill>
                        <a:schemeClr val="bg1"/>
                      </a:solidFill>
                    </a:defRPr>
                  </a:pPr>
                  <a:endParaRPr lang="fr-FR"/>
                </a:p>
              </c:txPr>
            </c:dLbl>
            <c:dLbl>
              <c:idx val="3"/>
              <c:spPr/>
              <c:txPr>
                <a:bodyPr/>
                <a:lstStyle/>
                <a:p>
                  <a:pPr>
                    <a:defRPr sz="800" b="1">
                      <a:solidFill>
                        <a:schemeClr val="tx1"/>
                      </a:solidFill>
                    </a:defRPr>
                  </a:pPr>
                  <a:endParaRPr lang="fr-FR"/>
                </a:p>
              </c:txPr>
            </c:dLbl>
            <c:dLbl>
              <c:idx val="4"/>
              <c:layout>
                <c:manualLayout>
                  <c:x val="-2.7778670523327469E-3"/>
                  <c:y val="-3.2120854600015389E-2"/>
                </c:manualLayout>
              </c:layout>
              <c:spPr/>
              <c:txPr>
                <a:bodyPr/>
                <a:lstStyle/>
                <a:p>
                  <a:pPr>
                    <a:defRPr sz="800" b="1">
                      <a:solidFill>
                        <a:schemeClr val="tx1"/>
                      </a:solidFill>
                    </a:defRPr>
                  </a:pPr>
                  <a:endParaRPr lang="fr-FR"/>
                </a:p>
              </c:txPr>
              <c:showPercent val="1"/>
            </c:dLbl>
            <c:txPr>
              <a:bodyPr/>
              <a:lstStyle/>
              <a:p>
                <a:pPr>
                  <a:defRPr b="1">
                    <a:solidFill>
                      <a:schemeClr val="bg1"/>
                    </a:solidFill>
                  </a:defRPr>
                </a:pPr>
                <a:endParaRPr lang="fr-FR"/>
              </a:p>
            </c:txPr>
            <c:showPercent val="1"/>
          </c:dLbls>
          <c:cat>
            <c:strRef>
              <c:f>[16]Sources!$B$3:$B$7</c:f>
              <c:strCache>
                <c:ptCount val="5"/>
                <c:pt idx="0">
                  <c:v>Pensions de retraite (base)</c:v>
                </c:pt>
                <c:pt idx="1">
                  <c:v>Pensions de retraite (complémentaire)</c:v>
                </c:pt>
                <c:pt idx="2">
                  <c:v>Prestations chômage</c:v>
                </c:pt>
                <c:pt idx="3">
                  <c:v>Soins de santé</c:v>
                </c:pt>
                <c:pt idx="4">
                  <c:v>Autres prestations</c:v>
                </c:pt>
              </c:strCache>
            </c:strRef>
          </c:cat>
          <c:val>
            <c:numRef>
              <c:f>[16]Sources!$C$3:$C$7</c:f>
              <c:numCache>
                <c:formatCode>General</c:formatCode>
                <c:ptCount val="5"/>
                <c:pt idx="0">
                  <c:v>4265603215.0700002</c:v>
                </c:pt>
                <c:pt idx="1">
                  <c:v>2011895530.4699998</c:v>
                </c:pt>
                <c:pt idx="2">
                  <c:v>1152972062.97</c:v>
                </c:pt>
                <c:pt idx="3">
                  <c:v>420516573.0884819</c:v>
                </c:pt>
                <c:pt idx="4">
                  <c:v>220430291.59999996</c:v>
                </c:pt>
              </c:numCache>
            </c:numRef>
          </c:val>
        </c:ser>
        <c:firstSliceAng val="0"/>
        <c:holeSize val="50"/>
      </c:doughnutChart>
      <c:spPr>
        <a:noFill/>
        <a:ln w="25400">
          <a:noFill/>
        </a:ln>
      </c:spPr>
    </c:plotArea>
    <c:legend>
      <c:legendPos val="r"/>
      <c:layout>
        <c:manualLayout>
          <c:xMode val="edge"/>
          <c:yMode val="edge"/>
          <c:x val="0.38548758328285965"/>
          <c:y val="0.29437711071099071"/>
          <c:w val="0.49506799815703539"/>
          <c:h val="0.39272759846998673"/>
        </c:manualLayout>
      </c:layout>
    </c:legend>
    <c:plotVisOnly val="1"/>
    <c:dispBlanksAs val="zero"/>
  </c:chart>
  <c:spPr>
    <a:noFill/>
    <a:ln>
      <a:noFill/>
    </a:ln>
  </c:spPr>
  <c:printSettings>
    <c:headerFooter/>
    <c:pageMargins b="0.75000000000000044" l="0.7000000000000004" r="0.7000000000000004" t="0.75000000000000044" header="0.30000000000000021" footer="0.3000000000000002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000" b="0" i="0" u="none" strike="noStrike" baseline="0">
                <a:solidFill>
                  <a:srgbClr val="000000"/>
                </a:solidFill>
                <a:latin typeface="Calibri"/>
                <a:ea typeface="Calibri"/>
                <a:cs typeface="Calibri"/>
              </a:defRPr>
            </a:pPr>
            <a:r>
              <a:rPr lang="fr-FR" sz="1200" b="1" i="0" u="none" strike="noStrike" baseline="0">
                <a:solidFill>
                  <a:srgbClr val="FF0000"/>
                </a:solidFill>
                <a:latin typeface="Calibri"/>
                <a:cs typeface="Calibri"/>
              </a:rPr>
              <a:t>-12% </a:t>
            </a:r>
            <a:r>
              <a:rPr lang="fr-FR" sz="1200" b="0" i="0" u="none" strike="noStrike" baseline="0">
                <a:solidFill>
                  <a:srgbClr val="000000"/>
                </a:solidFill>
                <a:latin typeface="Calibri"/>
                <a:cs typeface="Calibri"/>
              </a:rPr>
              <a:t>en nombre sur la décennie</a:t>
            </a:r>
          </a:p>
        </c:rich>
      </c:tx>
      <c:layout>
        <c:manualLayout>
          <c:xMode val="edge"/>
          <c:yMode val="edge"/>
          <c:x val="0.22966724397545546"/>
          <c:y val="1.5245810619826381E-3"/>
        </c:manualLayout>
      </c:layout>
    </c:title>
    <c:plotArea>
      <c:layout>
        <c:manualLayout>
          <c:layoutTarget val="inner"/>
          <c:xMode val="edge"/>
          <c:yMode val="edge"/>
          <c:x val="3.3257747543461842E-2"/>
          <c:y val="7.3076941519518893E-2"/>
          <c:w val="0.92441421012849645"/>
          <c:h val="0.52507710606629954"/>
        </c:manualLayout>
      </c:layout>
      <c:barChart>
        <c:barDir val="col"/>
        <c:grouping val="stacked"/>
        <c:ser>
          <c:idx val="1"/>
          <c:order val="0"/>
          <c:tx>
            <c:strRef>
              <c:f>[9]Sources!$F$2</c:f>
              <c:strCache>
                <c:ptCount val="1"/>
                <c:pt idx="0">
                  <c:v>Pension au titre de la législation française</c:v>
                </c:pt>
              </c:strCache>
            </c:strRef>
          </c:tx>
          <c:spPr>
            <a:solidFill>
              <a:schemeClr val="accent3">
                <a:lumMod val="50000"/>
              </a:schemeClr>
            </a:solidFill>
          </c:spPr>
          <c:cat>
            <c:multiLvlStrRef>
              <c:f>[9]Sources!$B$3:$C$31</c:f>
              <c:multiLvlStrCache>
                <c:ptCount val="2"/>
                <c:lvl>
                  <c:pt idx="1">
                    <c:v>Type de droit</c:v>
                  </c:pt>
                </c:lvl>
                <c:lvl>
                  <c:pt idx="0">
                    <c:v>2021</c:v>
                  </c:pt>
                  <c:pt idx="1">
                    <c:v>Nature de la pension</c:v>
                  </c:pt>
                </c:lvl>
                <c:lvl>
                  <c:pt idx="0">
                    <c:v>_</c:v>
                  </c:pt>
                </c:lvl>
                <c:lvl>
                  <c:pt idx="1">
                    <c:v>Type de droit</c:v>
                  </c:pt>
                </c:lvl>
                <c:lvl>
                  <c:pt idx="0">
                    <c:v>2020</c:v>
                  </c:pt>
                  <c:pt idx="1">
                    <c:v>Nature de la pension</c:v>
                  </c:pt>
                </c:lvl>
                <c:lvl>
                  <c:pt idx="0">
                    <c:v>_</c:v>
                  </c:pt>
                </c:lvl>
                <c:lvl>
                  <c:pt idx="1">
                    <c:v>Type de droit</c:v>
                  </c:pt>
                </c:lvl>
                <c:lvl>
                  <c:pt idx="0">
                    <c:v>2019</c:v>
                  </c:pt>
                  <c:pt idx="1">
                    <c:v>Nature de la pension</c:v>
                  </c:pt>
                </c:lvl>
                <c:lvl>
                  <c:pt idx="0">
                    <c:v>_</c:v>
                  </c:pt>
                </c:lvl>
                <c:lvl>
                  <c:pt idx="1">
                    <c:v>Type de droit</c:v>
                  </c:pt>
                </c:lvl>
                <c:lvl>
                  <c:pt idx="0">
                    <c:v>2018</c:v>
                  </c:pt>
                  <c:pt idx="1">
                    <c:v>Nature de la pension</c:v>
                  </c:pt>
                </c:lvl>
                <c:lvl>
                  <c:pt idx="0">
                    <c:v>_</c:v>
                  </c:pt>
                </c:lvl>
                <c:lvl>
                  <c:pt idx="1">
                    <c:v>Type de droit</c:v>
                  </c:pt>
                </c:lvl>
                <c:lvl>
                  <c:pt idx="0">
                    <c:v>2017</c:v>
                  </c:pt>
                  <c:pt idx="1">
                    <c:v>Nature de la pension</c:v>
                  </c:pt>
                </c:lvl>
                <c:lvl>
                  <c:pt idx="0">
                    <c:v>_</c:v>
                  </c:pt>
                </c:lvl>
                <c:lvl>
                  <c:pt idx="1">
                    <c:v>Type de droit</c:v>
                  </c:pt>
                </c:lvl>
                <c:lvl>
                  <c:pt idx="0">
                    <c:v>2016</c:v>
                  </c:pt>
                  <c:pt idx="1">
                    <c:v>Nature de la pension</c:v>
                  </c:pt>
                </c:lvl>
                <c:lvl>
                  <c:pt idx="0">
                    <c:v>_</c:v>
                  </c:pt>
                </c:lvl>
                <c:lvl>
                  <c:pt idx="1">
                    <c:v>Type de droit</c:v>
                  </c:pt>
                </c:lvl>
                <c:lvl>
                  <c:pt idx="0">
                    <c:v>2015</c:v>
                  </c:pt>
                  <c:pt idx="1">
                    <c:v>Nature de la pension</c:v>
                  </c:pt>
                </c:lvl>
                <c:lvl>
                  <c:pt idx="0">
                    <c:v>_</c:v>
                  </c:pt>
                </c:lvl>
                <c:lvl>
                  <c:pt idx="1">
                    <c:v>Type de droit</c:v>
                  </c:pt>
                </c:lvl>
                <c:lvl>
                  <c:pt idx="0">
                    <c:v>2014</c:v>
                  </c:pt>
                  <c:pt idx="1">
                    <c:v>Nature de la pension</c:v>
                  </c:pt>
                </c:lvl>
                <c:lvl>
                  <c:pt idx="0">
                    <c:v>_</c:v>
                  </c:pt>
                </c:lvl>
                <c:lvl>
                  <c:pt idx="1">
                    <c:v>Type de droit</c:v>
                  </c:pt>
                </c:lvl>
                <c:lvl>
                  <c:pt idx="0">
                    <c:v>2013</c:v>
                  </c:pt>
                  <c:pt idx="1">
                    <c:v>Nature de la pension</c:v>
                  </c:pt>
                </c:lvl>
                <c:lvl>
                  <c:pt idx="0">
                    <c:v>_</c:v>
                  </c:pt>
                </c:lvl>
                <c:lvl>
                  <c:pt idx="1">
                    <c:v>Type de droit</c:v>
                  </c:pt>
                </c:lvl>
                <c:lvl>
                  <c:pt idx="0">
                    <c:v>2012</c:v>
                  </c:pt>
                  <c:pt idx="1">
                    <c:v>Nature de la pension</c:v>
                  </c:pt>
                </c:lvl>
              </c:multiLvlStrCache>
            </c:multiLvlStrRef>
          </c:cat>
          <c:val>
            <c:numRef>
              <c:f>[9]Sources!$F$3:$F$31</c:f>
              <c:numCache>
                <c:formatCode>General</c:formatCode>
                <c:ptCount val="29"/>
                <c:pt idx="0">
                  <c:v>1387890</c:v>
                </c:pt>
                <c:pt idx="3">
                  <c:v>1376799</c:v>
                </c:pt>
                <c:pt idx="6">
                  <c:v>1363964</c:v>
                </c:pt>
                <c:pt idx="9">
                  <c:v>1347815</c:v>
                </c:pt>
                <c:pt idx="12">
                  <c:v>1327769</c:v>
                </c:pt>
                <c:pt idx="15">
                  <c:v>1298839</c:v>
                </c:pt>
                <c:pt idx="18">
                  <c:v>1270602</c:v>
                </c:pt>
                <c:pt idx="21">
                  <c:v>1231534</c:v>
                </c:pt>
                <c:pt idx="24">
                  <c:v>1178213</c:v>
                </c:pt>
                <c:pt idx="27">
                  <c:v>1121713</c:v>
                </c:pt>
              </c:numCache>
            </c:numRef>
          </c:val>
        </c:ser>
        <c:ser>
          <c:idx val="3"/>
          <c:order val="1"/>
          <c:tx>
            <c:strRef>
              <c:f>[9]Sources!$G$2</c:f>
              <c:strCache>
                <c:ptCount val="1"/>
                <c:pt idx="0">
                  <c:v>Pension au titre des accords internationaux</c:v>
                </c:pt>
              </c:strCache>
            </c:strRef>
          </c:tx>
          <c:spPr>
            <a:solidFill>
              <a:schemeClr val="accent4">
                <a:lumMod val="75000"/>
              </a:schemeClr>
            </a:solidFill>
          </c:spPr>
          <c:cat>
            <c:multiLvlStrRef>
              <c:f>[9]Sources!$B$3:$C$31</c:f>
              <c:multiLvlStrCache>
                <c:ptCount val="2"/>
                <c:lvl>
                  <c:pt idx="1">
                    <c:v>Type de droit</c:v>
                  </c:pt>
                </c:lvl>
                <c:lvl>
                  <c:pt idx="0">
                    <c:v>2021</c:v>
                  </c:pt>
                  <c:pt idx="1">
                    <c:v>Nature de la pension</c:v>
                  </c:pt>
                </c:lvl>
                <c:lvl>
                  <c:pt idx="0">
                    <c:v>_</c:v>
                  </c:pt>
                </c:lvl>
                <c:lvl>
                  <c:pt idx="1">
                    <c:v>Type de droit</c:v>
                  </c:pt>
                </c:lvl>
                <c:lvl>
                  <c:pt idx="0">
                    <c:v>2020</c:v>
                  </c:pt>
                  <c:pt idx="1">
                    <c:v>Nature de la pension</c:v>
                  </c:pt>
                </c:lvl>
                <c:lvl>
                  <c:pt idx="0">
                    <c:v>_</c:v>
                  </c:pt>
                </c:lvl>
                <c:lvl>
                  <c:pt idx="1">
                    <c:v>Type de droit</c:v>
                  </c:pt>
                </c:lvl>
                <c:lvl>
                  <c:pt idx="0">
                    <c:v>2019</c:v>
                  </c:pt>
                  <c:pt idx="1">
                    <c:v>Nature de la pension</c:v>
                  </c:pt>
                </c:lvl>
                <c:lvl>
                  <c:pt idx="0">
                    <c:v>_</c:v>
                  </c:pt>
                </c:lvl>
                <c:lvl>
                  <c:pt idx="1">
                    <c:v>Type de droit</c:v>
                  </c:pt>
                </c:lvl>
                <c:lvl>
                  <c:pt idx="0">
                    <c:v>2018</c:v>
                  </c:pt>
                  <c:pt idx="1">
                    <c:v>Nature de la pension</c:v>
                  </c:pt>
                </c:lvl>
                <c:lvl>
                  <c:pt idx="0">
                    <c:v>_</c:v>
                  </c:pt>
                </c:lvl>
                <c:lvl>
                  <c:pt idx="1">
                    <c:v>Type de droit</c:v>
                  </c:pt>
                </c:lvl>
                <c:lvl>
                  <c:pt idx="0">
                    <c:v>2017</c:v>
                  </c:pt>
                  <c:pt idx="1">
                    <c:v>Nature de la pension</c:v>
                  </c:pt>
                </c:lvl>
                <c:lvl>
                  <c:pt idx="0">
                    <c:v>_</c:v>
                  </c:pt>
                </c:lvl>
                <c:lvl>
                  <c:pt idx="1">
                    <c:v>Type de droit</c:v>
                  </c:pt>
                </c:lvl>
                <c:lvl>
                  <c:pt idx="0">
                    <c:v>2016</c:v>
                  </c:pt>
                  <c:pt idx="1">
                    <c:v>Nature de la pension</c:v>
                  </c:pt>
                </c:lvl>
                <c:lvl>
                  <c:pt idx="0">
                    <c:v>_</c:v>
                  </c:pt>
                </c:lvl>
                <c:lvl>
                  <c:pt idx="1">
                    <c:v>Type de droit</c:v>
                  </c:pt>
                </c:lvl>
                <c:lvl>
                  <c:pt idx="0">
                    <c:v>2015</c:v>
                  </c:pt>
                  <c:pt idx="1">
                    <c:v>Nature de la pension</c:v>
                  </c:pt>
                </c:lvl>
                <c:lvl>
                  <c:pt idx="0">
                    <c:v>_</c:v>
                  </c:pt>
                </c:lvl>
                <c:lvl>
                  <c:pt idx="1">
                    <c:v>Type de droit</c:v>
                  </c:pt>
                </c:lvl>
                <c:lvl>
                  <c:pt idx="0">
                    <c:v>2014</c:v>
                  </c:pt>
                  <c:pt idx="1">
                    <c:v>Nature de la pension</c:v>
                  </c:pt>
                </c:lvl>
                <c:lvl>
                  <c:pt idx="0">
                    <c:v>_</c:v>
                  </c:pt>
                </c:lvl>
                <c:lvl>
                  <c:pt idx="1">
                    <c:v>Type de droit</c:v>
                  </c:pt>
                </c:lvl>
                <c:lvl>
                  <c:pt idx="0">
                    <c:v>2013</c:v>
                  </c:pt>
                  <c:pt idx="1">
                    <c:v>Nature de la pension</c:v>
                  </c:pt>
                </c:lvl>
                <c:lvl>
                  <c:pt idx="0">
                    <c:v>_</c:v>
                  </c:pt>
                </c:lvl>
                <c:lvl>
                  <c:pt idx="1">
                    <c:v>Type de droit</c:v>
                  </c:pt>
                </c:lvl>
                <c:lvl>
                  <c:pt idx="0">
                    <c:v>2012</c:v>
                  </c:pt>
                  <c:pt idx="1">
                    <c:v>Nature de la pension</c:v>
                  </c:pt>
                </c:lvl>
              </c:multiLvlStrCache>
            </c:multiLvlStrRef>
          </c:cat>
          <c:val>
            <c:numRef>
              <c:f>[9]Sources!$G$3:$G$30</c:f>
              <c:numCache>
                <c:formatCode>General</c:formatCode>
                <c:ptCount val="28"/>
                <c:pt idx="0">
                  <c:v>255484</c:v>
                </c:pt>
                <c:pt idx="3">
                  <c:v>271229</c:v>
                </c:pt>
                <c:pt idx="6">
                  <c:v>285307</c:v>
                </c:pt>
                <c:pt idx="9">
                  <c:v>298445</c:v>
                </c:pt>
                <c:pt idx="12">
                  <c:v>308423</c:v>
                </c:pt>
                <c:pt idx="15">
                  <c:v>317671</c:v>
                </c:pt>
                <c:pt idx="18">
                  <c:v>324333</c:v>
                </c:pt>
                <c:pt idx="21">
                  <c:v>329857</c:v>
                </c:pt>
                <c:pt idx="24">
                  <c:v>334370</c:v>
                </c:pt>
                <c:pt idx="27">
                  <c:v>327971</c:v>
                </c:pt>
              </c:numCache>
            </c:numRef>
          </c:val>
        </c:ser>
        <c:ser>
          <c:idx val="7"/>
          <c:order val="2"/>
          <c:tx>
            <c:strRef>
              <c:f>[9]Sources!$D$2</c:f>
              <c:strCache>
                <c:ptCount val="1"/>
                <c:pt idx="0">
                  <c:v>Pension de vieillesse</c:v>
                </c:pt>
              </c:strCache>
            </c:strRef>
          </c:tx>
          <c:spPr>
            <a:solidFill>
              <a:schemeClr val="accent2">
                <a:lumMod val="75000"/>
              </a:schemeClr>
            </a:solidFill>
          </c:spPr>
          <c:cat>
            <c:multiLvlStrRef>
              <c:f>[9]Sources!$B$3:$C$31</c:f>
              <c:multiLvlStrCache>
                <c:ptCount val="2"/>
                <c:lvl>
                  <c:pt idx="1">
                    <c:v>Type de droit</c:v>
                  </c:pt>
                </c:lvl>
                <c:lvl>
                  <c:pt idx="0">
                    <c:v>2021</c:v>
                  </c:pt>
                  <c:pt idx="1">
                    <c:v>Nature de la pension</c:v>
                  </c:pt>
                </c:lvl>
                <c:lvl>
                  <c:pt idx="0">
                    <c:v>_</c:v>
                  </c:pt>
                </c:lvl>
                <c:lvl>
                  <c:pt idx="1">
                    <c:v>Type de droit</c:v>
                  </c:pt>
                </c:lvl>
                <c:lvl>
                  <c:pt idx="0">
                    <c:v>2020</c:v>
                  </c:pt>
                  <c:pt idx="1">
                    <c:v>Nature de la pension</c:v>
                  </c:pt>
                </c:lvl>
                <c:lvl>
                  <c:pt idx="0">
                    <c:v>_</c:v>
                  </c:pt>
                </c:lvl>
                <c:lvl>
                  <c:pt idx="1">
                    <c:v>Type de droit</c:v>
                  </c:pt>
                </c:lvl>
                <c:lvl>
                  <c:pt idx="0">
                    <c:v>2019</c:v>
                  </c:pt>
                  <c:pt idx="1">
                    <c:v>Nature de la pension</c:v>
                  </c:pt>
                </c:lvl>
                <c:lvl>
                  <c:pt idx="0">
                    <c:v>_</c:v>
                  </c:pt>
                </c:lvl>
                <c:lvl>
                  <c:pt idx="1">
                    <c:v>Type de droit</c:v>
                  </c:pt>
                </c:lvl>
                <c:lvl>
                  <c:pt idx="0">
                    <c:v>2018</c:v>
                  </c:pt>
                  <c:pt idx="1">
                    <c:v>Nature de la pension</c:v>
                  </c:pt>
                </c:lvl>
                <c:lvl>
                  <c:pt idx="0">
                    <c:v>_</c:v>
                  </c:pt>
                </c:lvl>
                <c:lvl>
                  <c:pt idx="1">
                    <c:v>Type de droit</c:v>
                  </c:pt>
                </c:lvl>
                <c:lvl>
                  <c:pt idx="0">
                    <c:v>2017</c:v>
                  </c:pt>
                  <c:pt idx="1">
                    <c:v>Nature de la pension</c:v>
                  </c:pt>
                </c:lvl>
                <c:lvl>
                  <c:pt idx="0">
                    <c:v>_</c:v>
                  </c:pt>
                </c:lvl>
                <c:lvl>
                  <c:pt idx="1">
                    <c:v>Type de droit</c:v>
                  </c:pt>
                </c:lvl>
                <c:lvl>
                  <c:pt idx="0">
                    <c:v>2016</c:v>
                  </c:pt>
                  <c:pt idx="1">
                    <c:v>Nature de la pension</c:v>
                  </c:pt>
                </c:lvl>
                <c:lvl>
                  <c:pt idx="0">
                    <c:v>_</c:v>
                  </c:pt>
                </c:lvl>
                <c:lvl>
                  <c:pt idx="1">
                    <c:v>Type de droit</c:v>
                  </c:pt>
                </c:lvl>
                <c:lvl>
                  <c:pt idx="0">
                    <c:v>2015</c:v>
                  </c:pt>
                  <c:pt idx="1">
                    <c:v>Nature de la pension</c:v>
                  </c:pt>
                </c:lvl>
                <c:lvl>
                  <c:pt idx="0">
                    <c:v>_</c:v>
                  </c:pt>
                </c:lvl>
                <c:lvl>
                  <c:pt idx="1">
                    <c:v>Type de droit</c:v>
                  </c:pt>
                </c:lvl>
                <c:lvl>
                  <c:pt idx="0">
                    <c:v>2014</c:v>
                  </c:pt>
                  <c:pt idx="1">
                    <c:v>Nature de la pension</c:v>
                  </c:pt>
                </c:lvl>
                <c:lvl>
                  <c:pt idx="0">
                    <c:v>_</c:v>
                  </c:pt>
                </c:lvl>
                <c:lvl>
                  <c:pt idx="1">
                    <c:v>Type de droit</c:v>
                  </c:pt>
                </c:lvl>
                <c:lvl>
                  <c:pt idx="0">
                    <c:v>2013</c:v>
                  </c:pt>
                  <c:pt idx="1">
                    <c:v>Nature de la pension</c:v>
                  </c:pt>
                </c:lvl>
                <c:lvl>
                  <c:pt idx="0">
                    <c:v>_</c:v>
                  </c:pt>
                </c:lvl>
                <c:lvl>
                  <c:pt idx="1">
                    <c:v>Type de droit</c:v>
                  </c:pt>
                </c:lvl>
                <c:lvl>
                  <c:pt idx="0">
                    <c:v>2012</c:v>
                  </c:pt>
                  <c:pt idx="1">
                    <c:v>Nature de la pension</c:v>
                  </c:pt>
                </c:lvl>
              </c:multiLvlStrCache>
            </c:multiLvlStrRef>
          </c:cat>
          <c:val>
            <c:numRef>
              <c:f>[9]Sources!$D$3:$D$31</c:f>
              <c:numCache>
                <c:formatCode>General</c:formatCode>
                <c:ptCount val="29"/>
                <c:pt idx="1">
                  <c:v>1134509</c:v>
                </c:pt>
                <c:pt idx="4">
                  <c:v>1135143</c:v>
                </c:pt>
                <c:pt idx="7">
                  <c:v>1131498</c:v>
                </c:pt>
                <c:pt idx="10">
                  <c:v>1123132</c:v>
                </c:pt>
                <c:pt idx="13">
                  <c:v>1109762</c:v>
                </c:pt>
                <c:pt idx="16">
                  <c:v>1091544</c:v>
                </c:pt>
                <c:pt idx="19">
                  <c:v>1068555</c:v>
                </c:pt>
                <c:pt idx="22">
                  <c:v>1040188</c:v>
                </c:pt>
                <c:pt idx="25">
                  <c:v>1002533</c:v>
                </c:pt>
                <c:pt idx="28">
                  <c:v>918126</c:v>
                </c:pt>
              </c:numCache>
            </c:numRef>
          </c:val>
        </c:ser>
        <c:ser>
          <c:idx val="8"/>
          <c:order val="3"/>
          <c:tx>
            <c:strRef>
              <c:f>[9]Sources!$E$2</c:f>
              <c:strCache>
                <c:ptCount val="1"/>
                <c:pt idx="0">
                  <c:v>Pension de réversion</c:v>
                </c:pt>
              </c:strCache>
            </c:strRef>
          </c:tx>
          <c:spPr>
            <a:solidFill>
              <a:schemeClr val="accent2">
                <a:lumMod val="40000"/>
                <a:lumOff val="60000"/>
              </a:schemeClr>
            </a:solidFill>
          </c:spPr>
          <c:cat>
            <c:multiLvlStrRef>
              <c:f>[9]Sources!$B$3:$C$31</c:f>
              <c:multiLvlStrCache>
                <c:ptCount val="2"/>
                <c:lvl>
                  <c:pt idx="1">
                    <c:v>Type de droit</c:v>
                  </c:pt>
                </c:lvl>
                <c:lvl>
                  <c:pt idx="0">
                    <c:v>2021</c:v>
                  </c:pt>
                  <c:pt idx="1">
                    <c:v>Nature de la pension</c:v>
                  </c:pt>
                </c:lvl>
                <c:lvl>
                  <c:pt idx="0">
                    <c:v>_</c:v>
                  </c:pt>
                </c:lvl>
                <c:lvl>
                  <c:pt idx="1">
                    <c:v>Type de droit</c:v>
                  </c:pt>
                </c:lvl>
                <c:lvl>
                  <c:pt idx="0">
                    <c:v>2020</c:v>
                  </c:pt>
                  <c:pt idx="1">
                    <c:v>Nature de la pension</c:v>
                  </c:pt>
                </c:lvl>
                <c:lvl>
                  <c:pt idx="0">
                    <c:v>_</c:v>
                  </c:pt>
                </c:lvl>
                <c:lvl>
                  <c:pt idx="1">
                    <c:v>Type de droit</c:v>
                  </c:pt>
                </c:lvl>
                <c:lvl>
                  <c:pt idx="0">
                    <c:v>2019</c:v>
                  </c:pt>
                  <c:pt idx="1">
                    <c:v>Nature de la pension</c:v>
                  </c:pt>
                </c:lvl>
                <c:lvl>
                  <c:pt idx="0">
                    <c:v>_</c:v>
                  </c:pt>
                </c:lvl>
                <c:lvl>
                  <c:pt idx="1">
                    <c:v>Type de droit</c:v>
                  </c:pt>
                </c:lvl>
                <c:lvl>
                  <c:pt idx="0">
                    <c:v>2018</c:v>
                  </c:pt>
                  <c:pt idx="1">
                    <c:v>Nature de la pension</c:v>
                  </c:pt>
                </c:lvl>
                <c:lvl>
                  <c:pt idx="0">
                    <c:v>_</c:v>
                  </c:pt>
                </c:lvl>
                <c:lvl>
                  <c:pt idx="1">
                    <c:v>Type de droit</c:v>
                  </c:pt>
                </c:lvl>
                <c:lvl>
                  <c:pt idx="0">
                    <c:v>2017</c:v>
                  </c:pt>
                  <c:pt idx="1">
                    <c:v>Nature de la pension</c:v>
                  </c:pt>
                </c:lvl>
                <c:lvl>
                  <c:pt idx="0">
                    <c:v>_</c:v>
                  </c:pt>
                </c:lvl>
                <c:lvl>
                  <c:pt idx="1">
                    <c:v>Type de droit</c:v>
                  </c:pt>
                </c:lvl>
                <c:lvl>
                  <c:pt idx="0">
                    <c:v>2016</c:v>
                  </c:pt>
                  <c:pt idx="1">
                    <c:v>Nature de la pension</c:v>
                  </c:pt>
                </c:lvl>
                <c:lvl>
                  <c:pt idx="0">
                    <c:v>_</c:v>
                  </c:pt>
                </c:lvl>
                <c:lvl>
                  <c:pt idx="1">
                    <c:v>Type de droit</c:v>
                  </c:pt>
                </c:lvl>
                <c:lvl>
                  <c:pt idx="0">
                    <c:v>2015</c:v>
                  </c:pt>
                  <c:pt idx="1">
                    <c:v>Nature de la pension</c:v>
                  </c:pt>
                </c:lvl>
                <c:lvl>
                  <c:pt idx="0">
                    <c:v>_</c:v>
                  </c:pt>
                </c:lvl>
                <c:lvl>
                  <c:pt idx="1">
                    <c:v>Type de droit</c:v>
                  </c:pt>
                </c:lvl>
                <c:lvl>
                  <c:pt idx="0">
                    <c:v>2014</c:v>
                  </c:pt>
                  <c:pt idx="1">
                    <c:v>Nature de la pension</c:v>
                  </c:pt>
                </c:lvl>
                <c:lvl>
                  <c:pt idx="0">
                    <c:v>_</c:v>
                  </c:pt>
                </c:lvl>
                <c:lvl>
                  <c:pt idx="1">
                    <c:v>Type de droit</c:v>
                  </c:pt>
                </c:lvl>
                <c:lvl>
                  <c:pt idx="0">
                    <c:v>2013</c:v>
                  </c:pt>
                  <c:pt idx="1">
                    <c:v>Nature de la pension</c:v>
                  </c:pt>
                </c:lvl>
                <c:lvl>
                  <c:pt idx="0">
                    <c:v>_</c:v>
                  </c:pt>
                </c:lvl>
                <c:lvl>
                  <c:pt idx="1">
                    <c:v>Type de droit</c:v>
                  </c:pt>
                </c:lvl>
                <c:lvl>
                  <c:pt idx="0">
                    <c:v>2012</c:v>
                  </c:pt>
                  <c:pt idx="1">
                    <c:v>Nature de la pension</c:v>
                  </c:pt>
                </c:lvl>
              </c:multiLvlStrCache>
            </c:multiLvlStrRef>
          </c:cat>
          <c:val>
            <c:numRef>
              <c:f>[9]Sources!$E$3:$E$31</c:f>
              <c:numCache>
                <c:formatCode>General</c:formatCode>
                <c:ptCount val="29"/>
                <c:pt idx="1">
                  <c:v>508865</c:v>
                </c:pt>
                <c:pt idx="4">
                  <c:v>512885</c:v>
                </c:pt>
                <c:pt idx="7">
                  <c:v>517773</c:v>
                </c:pt>
                <c:pt idx="10">
                  <c:v>523128</c:v>
                </c:pt>
                <c:pt idx="13">
                  <c:v>526430</c:v>
                </c:pt>
                <c:pt idx="16">
                  <c:v>524966</c:v>
                </c:pt>
                <c:pt idx="19">
                  <c:v>526380</c:v>
                </c:pt>
                <c:pt idx="22">
                  <c:v>521203</c:v>
                </c:pt>
                <c:pt idx="25">
                  <c:v>510050</c:v>
                </c:pt>
                <c:pt idx="28">
                  <c:v>531558</c:v>
                </c:pt>
              </c:numCache>
            </c:numRef>
          </c:val>
        </c:ser>
        <c:gapWidth val="10"/>
        <c:overlap val="100"/>
        <c:axId val="219066752"/>
        <c:axId val="219068288"/>
      </c:barChart>
      <c:lineChart>
        <c:grouping val="standard"/>
        <c:ser>
          <c:idx val="0"/>
          <c:order val="4"/>
          <c:spPr>
            <a:ln>
              <a:solidFill>
                <a:sysClr val="windowText" lastClr="000000"/>
              </a:solidFill>
            </a:ln>
          </c:spPr>
          <c:marker>
            <c:symbol val="none"/>
          </c:marker>
          <c:dLbls>
            <c:dLbl>
              <c:idx val="0"/>
              <c:layout>
                <c:manualLayout>
                  <c:x val="-4.5773087887823707E-2"/>
                  <c:y val="-1.5910928582332461E-2"/>
                </c:manualLayout>
              </c:layout>
              <c:dLblPos val="r"/>
              <c:showVal val="1"/>
            </c:dLbl>
            <c:dLbl>
              <c:idx val="1"/>
              <c:layout>
                <c:manualLayout>
                  <c:x val="-7.7226061028085824E-2"/>
                  <c:y val="-1.1983085447652418E-2"/>
                </c:manualLayout>
              </c:layout>
              <c:dLblPos val="r"/>
              <c:showVal val="1"/>
            </c:dLbl>
            <c:dLbl>
              <c:idx val="3"/>
              <c:layout>
                <c:manualLayout>
                  <c:x val="-4.0351622713827438E-2"/>
                  <c:y val="-1.3409365105159231E-2"/>
                </c:manualLayout>
              </c:layout>
              <c:dLblPos val="r"/>
              <c:showVal val="1"/>
            </c:dLbl>
            <c:dLbl>
              <c:idx val="4"/>
              <c:layout>
                <c:manualLayout>
                  <c:x val="-7.1179197838365432E-2"/>
                  <c:y val="-1.5069505200738825E-2"/>
                </c:manualLayout>
              </c:layout>
              <c:dLblPos val="r"/>
              <c:showVal val="1"/>
            </c:dLbl>
            <c:dLbl>
              <c:idx val="6"/>
              <c:layout>
                <c:manualLayout>
                  <c:x val="-4.4152100035114723E-2"/>
                  <c:y val="-1.3409365105159231E-2"/>
                </c:manualLayout>
              </c:layout>
              <c:dLblPos val="r"/>
              <c:showVal val="1"/>
            </c:dLbl>
            <c:dLbl>
              <c:idx val="7"/>
              <c:layout>
                <c:manualLayout>
                  <c:x val="-6.513233464864529E-2"/>
                  <c:y val="-1.8155924953825217E-2"/>
                </c:manualLayout>
              </c:layout>
              <c:dLblPos val="r"/>
              <c:showVal val="1"/>
            </c:dLbl>
            <c:dLbl>
              <c:idx val="9"/>
              <c:layout>
                <c:manualLayout>
                  <c:x val="-4.3763339106421398E-2"/>
                  <c:y val="-1.3409365105159231E-2"/>
                </c:manualLayout>
              </c:layout>
              <c:dLblPos val="r"/>
              <c:showVal val="1"/>
            </c:dLbl>
            <c:dLbl>
              <c:idx val="10"/>
              <c:layout>
                <c:manualLayout>
                  <c:x val="-6.8155766243505292E-2"/>
                  <c:y val="-1.1983085447652404E-2"/>
                </c:manualLayout>
              </c:layout>
              <c:dLblPos val="r"/>
              <c:showVal val="1"/>
            </c:dLbl>
            <c:dLbl>
              <c:idx val="12"/>
              <c:layout>
                <c:manualLayout>
                  <c:x val="-4.3763339106421398E-2"/>
                  <c:y val="-1.3409365105159221E-2"/>
                </c:manualLayout>
              </c:layout>
              <c:dLblPos val="r"/>
              <c:showVal val="1"/>
            </c:dLbl>
            <c:dLbl>
              <c:idx val="13"/>
              <c:layout>
                <c:manualLayout>
                  <c:x val="-6.8155766243505292E-2"/>
                  <c:y val="-1.5069748225916205E-2"/>
                </c:manualLayout>
              </c:layout>
              <c:dLblPos val="r"/>
              <c:showVal val="1"/>
            </c:dLbl>
            <c:dLbl>
              <c:idx val="15"/>
              <c:layout>
                <c:manualLayout>
                  <c:x val="-4.274965629296338E-2"/>
                  <c:y val="-1.3692809974738171E-2"/>
                </c:manualLayout>
              </c:layout>
              <c:dLblPos val="r"/>
              <c:showVal val="1"/>
            </c:dLbl>
            <c:dLbl>
              <c:idx val="16"/>
              <c:layout>
                <c:manualLayout>
                  <c:x val="-7.117919783836546E-2"/>
                  <c:y val="-1.8155924953825217E-2"/>
                </c:manualLayout>
              </c:layout>
              <c:dLblPos val="r"/>
              <c:showVal val="1"/>
            </c:dLbl>
            <c:dLbl>
              <c:idx val="18"/>
              <c:layout>
                <c:manualLayout>
                  <c:x val="-4.7545723451235304E-2"/>
                  <c:y val="-1.5769304634294049E-2"/>
                </c:manualLayout>
              </c:layout>
              <c:dLblPos val="r"/>
              <c:showVal val="1"/>
            </c:dLbl>
            <c:dLbl>
              <c:idx val="19"/>
              <c:layout>
                <c:manualLayout>
                  <c:x val="-6.5132334648645235E-2"/>
                  <c:y val="-1.8155924953825217E-2"/>
                </c:manualLayout>
              </c:layout>
              <c:dLblPos val="r"/>
              <c:showVal val="1"/>
            </c:dLbl>
            <c:dLbl>
              <c:idx val="21"/>
              <c:layout>
                <c:manualLayout>
                  <c:x val="-3.9100826682378992E-2"/>
                  <c:y val="-1.5910928582332461E-2"/>
                </c:manualLayout>
              </c:layout>
              <c:dLblPos val="r"/>
              <c:showVal val="1"/>
            </c:dLbl>
            <c:dLbl>
              <c:idx val="22"/>
              <c:layout>
                <c:manualLayout>
                  <c:x val="-6.8155766243505292E-2"/>
                  <c:y val="-1.1983085447652418E-2"/>
                </c:manualLayout>
              </c:layout>
              <c:dLblPos val="r"/>
              <c:showVal val="1"/>
            </c:dLbl>
            <c:dLbl>
              <c:idx val="24"/>
              <c:layout>
                <c:manualLayout>
                  <c:x val="-4.3375054308687606E-2"/>
                  <c:y val="-1.3409365105159231E-2"/>
                </c:manualLayout>
              </c:layout>
              <c:dLblPos val="r"/>
              <c:showVal val="1"/>
            </c:dLbl>
            <c:dLbl>
              <c:idx val="25"/>
              <c:layout>
                <c:manualLayout>
                  <c:x val="-6.5132334648645124E-2"/>
                  <c:y val="-1.1983085447652418E-2"/>
                </c:manualLayout>
              </c:layout>
              <c:dLblPos val="r"/>
              <c:showVal val="1"/>
            </c:dLbl>
            <c:dLbl>
              <c:idx val="27"/>
              <c:layout>
                <c:manualLayout>
                  <c:x val="-1.2302033674362141E-2"/>
                  <c:y val="-1.3409365105159231E-2"/>
                </c:manualLayout>
              </c:layout>
              <c:dLblPos val="r"/>
              <c:showVal val="1"/>
            </c:dLbl>
            <c:dLbl>
              <c:idx val="28"/>
              <c:layout>
                <c:manualLayout>
                  <c:x val="-3.7130358705161876E-2"/>
                  <c:y val="-1.8274530587522722E-2"/>
                </c:manualLayout>
              </c:layout>
              <c:dLblPos val="r"/>
              <c:showVal val="1"/>
            </c:dLbl>
            <c:txPr>
              <a:bodyPr/>
              <a:lstStyle/>
              <a:p>
                <a:pPr>
                  <a:defRPr sz="800" b="0" i="0" u="none" strike="noStrike" baseline="0">
                    <a:solidFill>
                      <a:srgbClr val="000000"/>
                    </a:solidFill>
                    <a:latin typeface="Calibri"/>
                    <a:ea typeface="Calibri"/>
                    <a:cs typeface="Calibri"/>
                  </a:defRPr>
                </a:pPr>
                <a:endParaRPr lang="fr-FR"/>
              </a:p>
            </c:txPr>
            <c:dLblPos val="t"/>
            <c:showVal val="1"/>
          </c:dLbls>
          <c:cat>
            <c:multiLvlStrRef>
              <c:f>[9]Sources!$B$3:$C$31</c:f>
              <c:multiLvlStrCache>
                <c:ptCount val="2"/>
                <c:lvl>
                  <c:pt idx="1">
                    <c:v>Type de droit</c:v>
                  </c:pt>
                </c:lvl>
                <c:lvl>
                  <c:pt idx="0">
                    <c:v>2021</c:v>
                  </c:pt>
                  <c:pt idx="1">
                    <c:v>Nature de la pension</c:v>
                  </c:pt>
                </c:lvl>
                <c:lvl>
                  <c:pt idx="0">
                    <c:v>_</c:v>
                  </c:pt>
                </c:lvl>
                <c:lvl>
                  <c:pt idx="1">
                    <c:v>Type de droit</c:v>
                  </c:pt>
                </c:lvl>
                <c:lvl>
                  <c:pt idx="0">
                    <c:v>2020</c:v>
                  </c:pt>
                  <c:pt idx="1">
                    <c:v>Nature de la pension</c:v>
                  </c:pt>
                </c:lvl>
                <c:lvl>
                  <c:pt idx="0">
                    <c:v>_</c:v>
                  </c:pt>
                </c:lvl>
                <c:lvl>
                  <c:pt idx="1">
                    <c:v>Type de droit</c:v>
                  </c:pt>
                </c:lvl>
                <c:lvl>
                  <c:pt idx="0">
                    <c:v>2019</c:v>
                  </c:pt>
                  <c:pt idx="1">
                    <c:v>Nature de la pension</c:v>
                  </c:pt>
                </c:lvl>
                <c:lvl>
                  <c:pt idx="0">
                    <c:v>_</c:v>
                  </c:pt>
                </c:lvl>
                <c:lvl>
                  <c:pt idx="1">
                    <c:v>Type de droit</c:v>
                  </c:pt>
                </c:lvl>
                <c:lvl>
                  <c:pt idx="0">
                    <c:v>2018</c:v>
                  </c:pt>
                  <c:pt idx="1">
                    <c:v>Nature de la pension</c:v>
                  </c:pt>
                </c:lvl>
                <c:lvl>
                  <c:pt idx="0">
                    <c:v>_</c:v>
                  </c:pt>
                </c:lvl>
                <c:lvl>
                  <c:pt idx="1">
                    <c:v>Type de droit</c:v>
                  </c:pt>
                </c:lvl>
                <c:lvl>
                  <c:pt idx="0">
                    <c:v>2017</c:v>
                  </c:pt>
                  <c:pt idx="1">
                    <c:v>Nature de la pension</c:v>
                  </c:pt>
                </c:lvl>
                <c:lvl>
                  <c:pt idx="0">
                    <c:v>_</c:v>
                  </c:pt>
                </c:lvl>
                <c:lvl>
                  <c:pt idx="1">
                    <c:v>Type de droit</c:v>
                  </c:pt>
                </c:lvl>
                <c:lvl>
                  <c:pt idx="0">
                    <c:v>2016</c:v>
                  </c:pt>
                  <c:pt idx="1">
                    <c:v>Nature de la pension</c:v>
                  </c:pt>
                </c:lvl>
                <c:lvl>
                  <c:pt idx="0">
                    <c:v>_</c:v>
                  </c:pt>
                </c:lvl>
                <c:lvl>
                  <c:pt idx="1">
                    <c:v>Type de droit</c:v>
                  </c:pt>
                </c:lvl>
                <c:lvl>
                  <c:pt idx="0">
                    <c:v>2015</c:v>
                  </c:pt>
                  <c:pt idx="1">
                    <c:v>Nature de la pension</c:v>
                  </c:pt>
                </c:lvl>
                <c:lvl>
                  <c:pt idx="0">
                    <c:v>_</c:v>
                  </c:pt>
                </c:lvl>
                <c:lvl>
                  <c:pt idx="1">
                    <c:v>Type de droit</c:v>
                  </c:pt>
                </c:lvl>
                <c:lvl>
                  <c:pt idx="0">
                    <c:v>2014</c:v>
                  </c:pt>
                  <c:pt idx="1">
                    <c:v>Nature de la pension</c:v>
                  </c:pt>
                </c:lvl>
                <c:lvl>
                  <c:pt idx="0">
                    <c:v>_</c:v>
                  </c:pt>
                </c:lvl>
                <c:lvl>
                  <c:pt idx="1">
                    <c:v>Type de droit</c:v>
                  </c:pt>
                </c:lvl>
                <c:lvl>
                  <c:pt idx="0">
                    <c:v>2013</c:v>
                  </c:pt>
                  <c:pt idx="1">
                    <c:v>Nature de la pension</c:v>
                  </c:pt>
                </c:lvl>
                <c:lvl>
                  <c:pt idx="0">
                    <c:v>_</c:v>
                  </c:pt>
                </c:lvl>
                <c:lvl>
                  <c:pt idx="1">
                    <c:v>Type de droit</c:v>
                  </c:pt>
                </c:lvl>
                <c:lvl>
                  <c:pt idx="0">
                    <c:v>2012</c:v>
                  </c:pt>
                  <c:pt idx="1">
                    <c:v>Nature de la pension</c:v>
                  </c:pt>
                </c:lvl>
              </c:multiLvlStrCache>
            </c:multiLvlStrRef>
          </c:cat>
          <c:val>
            <c:numRef>
              <c:f>[9]Sources!$H$3:$H$31</c:f>
              <c:numCache>
                <c:formatCode>General</c:formatCode>
                <c:ptCount val="29"/>
                <c:pt idx="1">
                  <c:v>1643374</c:v>
                </c:pt>
                <c:pt idx="4">
                  <c:v>1648028</c:v>
                </c:pt>
                <c:pt idx="7">
                  <c:v>1649271</c:v>
                </c:pt>
                <c:pt idx="10">
                  <c:v>1646260</c:v>
                </c:pt>
                <c:pt idx="13">
                  <c:v>1636192</c:v>
                </c:pt>
                <c:pt idx="16">
                  <c:v>1616510</c:v>
                </c:pt>
                <c:pt idx="19">
                  <c:v>1594935</c:v>
                </c:pt>
                <c:pt idx="22">
                  <c:v>1561391</c:v>
                </c:pt>
                <c:pt idx="25">
                  <c:v>1512583</c:v>
                </c:pt>
                <c:pt idx="28">
                  <c:v>1449684</c:v>
                </c:pt>
              </c:numCache>
            </c:numRef>
          </c:val>
          <c:smooth val="1"/>
        </c:ser>
        <c:marker val="1"/>
        <c:axId val="219066752"/>
        <c:axId val="219068288"/>
      </c:lineChart>
      <c:catAx>
        <c:axId val="219066752"/>
        <c:scaling>
          <c:orientation val="minMax"/>
        </c:scaling>
        <c:axPos val="b"/>
        <c:numFmt formatCode="General" sourceLinked="1"/>
        <c:majorTickMark val="cross"/>
        <c:tickLblPos val="nextTo"/>
        <c:spPr>
          <a:ln>
            <a:noFill/>
          </a:ln>
        </c:spPr>
        <c:txPr>
          <a:bodyPr rot="-5400000" vert="horz"/>
          <a:lstStyle/>
          <a:p>
            <a:pPr>
              <a:defRPr sz="900" b="0" i="0" u="none" strike="noStrike" baseline="0">
                <a:solidFill>
                  <a:srgbClr val="000000"/>
                </a:solidFill>
                <a:latin typeface="Calibri"/>
                <a:ea typeface="Calibri"/>
                <a:cs typeface="Calibri"/>
              </a:defRPr>
            </a:pPr>
            <a:endParaRPr lang="fr-FR"/>
          </a:p>
        </c:txPr>
        <c:crossAx val="219068288"/>
        <c:crosses val="autoZero"/>
        <c:auto val="1"/>
        <c:lblAlgn val="ctr"/>
        <c:lblOffset val="100"/>
      </c:catAx>
      <c:valAx>
        <c:axId val="219068288"/>
        <c:scaling>
          <c:orientation val="minMax"/>
        </c:scaling>
        <c:delete val="1"/>
        <c:axPos val="l"/>
        <c:numFmt formatCode="General" sourceLinked="1"/>
        <c:tickLblPos val="none"/>
        <c:crossAx val="219066752"/>
        <c:crosses val="autoZero"/>
        <c:crossBetween val="between"/>
      </c:valAx>
    </c:plotArea>
    <c:plotVisOnly val="1"/>
    <c:dispBlanksAs val="gap"/>
  </c:chart>
  <c:spPr>
    <a:noFill/>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155" l="0.70000000000000062" r="0.70000000000000062" t="0.7500000000000015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000" b="0" i="0" u="none" strike="noStrike" baseline="0">
                <a:solidFill>
                  <a:srgbClr val="000000"/>
                </a:solidFill>
                <a:latin typeface="Calibri"/>
                <a:ea typeface="Calibri"/>
                <a:cs typeface="Calibri"/>
              </a:defRPr>
            </a:pPr>
            <a:r>
              <a:rPr lang="fr-FR" sz="1200" b="1" i="0" u="none" strike="noStrike" baseline="0">
                <a:solidFill>
                  <a:srgbClr val="FF0000"/>
                </a:solidFill>
                <a:latin typeface="Calibri"/>
                <a:cs typeface="Calibri"/>
              </a:rPr>
              <a:t>-6% </a:t>
            </a:r>
            <a:r>
              <a:rPr lang="fr-FR" sz="1200" b="0" i="0" u="none" strike="noStrike" baseline="0">
                <a:solidFill>
                  <a:srgbClr val="000000"/>
                </a:solidFill>
                <a:latin typeface="Calibri"/>
                <a:cs typeface="Calibri"/>
              </a:rPr>
              <a:t>en montant sur la décennie</a:t>
            </a:r>
          </a:p>
        </c:rich>
      </c:tx>
      <c:layout>
        <c:manualLayout>
          <c:xMode val="edge"/>
          <c:yMode val="edge"/>
          <c:x val="0.23888133030990183"/>
          <c:y val="0"/>
        </c:manualLayout>
      </c:layout>
    </c:title>
    <c:plotArea>
      <c:layout>
        <c:manualLayout>
          <c:layoutTarget val="inner"/>
          <c:xMode val="edge"/>
          <c:yMode val="edge"/>
          <c:x val="3.3257747543461842E-2"/>
          <c:y val="0.12697044813842731"/>
          <c:w val="0.91836734693877553"/>
          <c:h val="0.47118353261397877"/>
        </c:manualLayout>
      </c:layout>
      <c:barChart>
        <c:barDir val="col"/>
        <c:grouping val="stacked"/>
        <c:ser>
          <c:idx val="1"/>
          <c:order val="0"/>
          <c:tx>
            <c:strRef>
              <c:f>[9]Sources!$F$2</c:f>
              <c:strCache>
                <c:ptCount val="1"/>
                <c:pt idx="0">
                  <c:v>Pension au titre de la législation française</c:v>
                </c:pt>
              </c:strCache>
            </c:strRef>
          </c:tx>
          <c:spPr>
            <a:solidFill>
              <a:schemeClr val="accent3">
                <a:lumMod val="50000"/>
              </a:schemeClr>
            </a:solidFill>
          </c:spPr>
          <c:cat>
            <c:multiLvlStrRef>
              <c:f>[9]Sources!$B$34:$C$62</c:f>
              <c:multiLvlStrCache>
                <c:ptCount val="2"/>
                <c:lvl>
                  <c:pt idx="1">
                    <c:v>Type de droit</c:v>
                  </c:pt>
                </c:lvl>
                <c:lvl>
                  <c:pt idx="0">
                    <c:v>2021</c:v>
                  </c:pt>
                  <c:pt idx="1">
                    <c:v>Nature de la pension</c:v>
                  </c:pt>
                </c:lvl>
                <c:lvl>
                  <c:pt idx="0">
                    <c:v>_</c:v>
                  </c:pt>
                </c:lvl>
                <c:lvl>
                  <c:pt idx="1">
                    <c:v>Type de droit</c:v>
                  </c:pt>
                </c:lvl>
                <c:lvl>
                  <c:pt idx="0">
                    <c:v>2020</c:v>
                  </c:pt>
                  <c:pt idx="1">
                    <c:v>Nature de la pension</c:v>
                  </c:pt>
                </c:lvl>
                <c:lvl>
                  <c:pt idx="0">
                    <c:v>_</c:v>
                  </c:pt>
                </c:lvl>
                <c:lvl>
                  <c:pt idx="1">
                    <c:v>Type de droit</c:v>
                  </c:pt>
                </c:lvl>
                <c:lvl>
                  <c:pt idx="0">
                    <c:v>2019</c:v>
                  </c:pt>
                  <c:pt idx="1">
                    <c:v>Nature de la pension</c:v>
                  </c:pt>
                </c:lvl>
                <c:lvl>
                  <c:pt idx="0">
                    <c:v>_</c:v>
                  </c:pt>
                </c:lvl>
                <c:lvl>
                  <c:pt idx="1">
                    <c:v>Type de droit</c:v>
                  </c:pt>
                </c:lvl>
                <c:lvl>
                  <c:pt idx="0">
                    <c:v>2018</c:v>
                  </c:pt>
                  <c:pt idx="1">
                    <c:v>Nature de la pension</c:v>
                  </c:pt>
                </c:lvl>
                <c:lvl>
                  <c:pt idx="0">
                    <c:v>_</c:v>
                  </c:pt>
                </c:lvl>
                <c:lvl>
                  <c:pt idx="1">
                    <c:v>Type de droit</c:v>
                  </c:pt>
                </c:lvl>
                <c:lvl>
                  <c:pt idx="0">
                    <c:v>2017</c:v>
                  </c:pt>
                  <c:pt idx="1">
                    <c:v>Nature de la pension</c:v>
                  </c:pt>
                </c:lvl>
                <c:lvl>
                  <c:pt idx="0">
                    <c:v>_</c:v>
                  </c:pt>
                </c:lvl>
                <c:lvl>
                  <c:pt idx="1">
                    <c:v>Type de droit</c:v>
                  </c:pt>
                </c:lvl>
                <c:lvl>
                  <c:pt idx="0">
                    <c:v>2016</c:v>
                  </c:pt>
                  <c:pt idx="1">
                    <c:v>Nature de la pension</c:v>
                  </c:pt>
                </c:lvl>
                <c:lvl>
                  <c:pt idx="0">
                    <c:v>_</c:v>
                  </c:pt>
                </c:lvl>
                <c:lvl>
                  <c:pt idx="1">
                    <c:v>Type de droit</c:v>
                  </c:pt>
                </c:lvl>
                <c:lvl>
                  <c:pt idx="0">
                    <c:v>2015</c:v>
                  </c:pt>
                  <c:pt idx="1">
                    <c:v>Nature de la pension</c:v>
                  </c:pt>
                </c:lvl>
                <c:lvl>
                  <c:pt idx="0">
                    <c:v>_</c:v>
                  </c:pt>
                </c:lvl>
                <c:lvl>
                  <c:pt idx="1">
                    <c:v>Type de droit</c:v>
                  </c:pt>
                </c:lvl>
                <c:lvl>
                  <c:pt idx="0">
                    <c:v>2014</c:v>
                  </c:pt>
                  <c:pt idx="1">
                    <c:v>Nature de la pension</c:v>
                  </c:pt>
                </c:lvl>
                <c:lvl>
                  <c:pt idx="0">
                    <c:v>_</c:v>
                  </c:pt>
                </c:lvl>
                <c:lvl>
                  <c:pt idx="1">
                    <c:v>Type de droit</c:v>
                  </c:pt>
                </c:lvl>
                <c:lvl>
                  <c:pt idx="0">
                    <c:v>2013</c:v>
                  </c:pt>
                  <c:pt idx="1">
                    <c:v>Nature de la pension</c:v>
                  </c:pt>
                </c:lvl>
                <c:lvl>
                  <c:pt idx="0">
                    <c:v>_</c:v>
                  </c:pt>
                </c:lvl>
                <c:lvl>
                  <c:pt idx="1">
                    <c:v>Type de droit</c:v>
                  </c:pt>
                </c:lvl>
                <c:lvl>
                  <c:pt idx="0">
                    <c:v>2012</c:v>
                  </c:pt>
                  <c:pt idx="1">
                    <c:v>Nature de la pension</c:v>
                  </c:pt>
                </c:lvl>
              </c:multiLvlStrCache>
            </c:multiLvlStrRef>
          </c:cat>
          <c:val>
            <c:numRef>
              <c:f>[9]Sources!$F$34:$F$62</c:f>
              <c:numCache>
                <c:formatCode>General</c:formatCode>
                <c:ptCount val="29"/>
                <c:pt idx="0">
                  <c:v>3934716910.430007</c:v>
                </c:pt>
                <c:pt idx="3">
                  <c:v>3964018185.8300071</c:v>
                </c:pt>
                <c:pt idx="6">
                  <c:v>3971783694.420001</c:v>
                </c:pt>
                <c:pt idx="9">
                  <c:v>3949505994.8200002</c:v>
                </c:pt>
                <c:pt idx="12">
                  <c:v>3912429758.2699971</c:v>
                </c:pt>
                <c:pt idx="15">
                  <c:v>3838873237.6499991</c:v>
                </c:pt>
                <c:pt idx="18">
                  <c:v>3853008737.2099981</c:v>
                </c:pt>
                <c:pt idx="21">
                  <c:v>3777663344.9100051</c:v>
                </c:pt>
                <c:pt idx="24">
                  <c:v>3654823734.5300078</c:v>
                </c:pt>
                <c:pt idx="27">
                  <c:v>3477037824.4500041</c:v>
                </c:pt>
              </c:numCache>
            </c:numRef>
          </c:val>
        </c:ser>
        <c:ser>
          <c:idx val="3"/>
          <c:order val="1"/>
          <c:tx>
            <c:strRef>
              <c:f>[9]Sources!$G$2</c:f>
              <c:strCache>
                <c:ptCount val="1"/>
                <c:pt idx="0">
                  <c:v>Pension au titre des accords internationaux</c:v>
                </c:pt>
              </c:strCache>
            </c:strRef>
          </c:tx>
          <c:spPr>
            <a:solidFill>
              <a:schemeClr val="accent4">
                <a:lumMod val="75000"/>
              </a:schemeClr>
            </a:solidFill>
          </c:spPr>
          <c:cat>
            <c:multiLvlStrRef>
              <c:f>[9]Sources!$B$34:$C$62</c:f>
              <c:multiLvlStrCache>
                <c:ptCount val="2"/>
                <c:lvl>
                  <c:pt idx="1">
                    <c:v>Type de droit</c:v>
                  </c:pt>
                </c:lvl>
                <c:lvl>
                  <c:pt idx="0">
                    <c:v>2021</c:v>
                  </c:pt>
                  <c:pt idx="1">
                    <c:v>Nature de la pension</c:v>
                  </c:pt>
                </c:lvl>
                <c:lvl>
                  <c:pt idx="0">
                    <c:v>_</c:v>
                  </c:pt>
                </c:lvl>
                <c:lvl>
                  <c:pt idx="1">
                    <c:v>Type de droit</c:v>
                  </c:pt>
                </c:lvl>
                <c:lvl>
                  <c:pt idx="0">
                    <c:v>2020</c:v>
                  </c:pt>
                  <c:pt idx="1">
                    <c:v>Nature de la pension</c:v>
                  </c:pt>
                </c:lvl>
                <c:lvl>
                  <c:pt idx="0">
                    <c:v>_</c:v>
                  </c:pt>
                </c:lvl>
                <c:lvl>
                  <c:pt idx="1">
                    <c:v>Type de droit</c:v>
                  </c:pt>
                </c:lvl>
                <c:lvl>
                  <c:pt idx="0">
                    <c:v>2019</c:v>
                  </c:pt>
                  <c:pt idx="1">
                    <c:v>Nature de la pension</c:v>
                  </c:pt>
                </c:lvl>
                <c:lvl>
                  <c:pt idx="0">
                    <c:v>_</c:v>
                  </c:pt>
                </c:lvl>
                <c:lvl>
                  <c:pt idx="1">
                    <c:v>Type de droit</c:v>
                  </c:pt>
                </c:lvl>
                <c:lvl>
                  <c:pt idx="0">
                    <c:v>2018</c:v>
                  </c:pt>
                  <c:pt idx="1">
                    <c:v>Nature de la pension</c:v>
                  </c:pt>
                </c:lvl>
                <c:lvl>
                  <c:pt idx="0">
                    <c:v>_</c:v>
                  </c:pt>
                </c:lvl>
                <c:lvl>
                  <c:pt idx="1">
                    <c:v>Type de droit</c:v>
                  </c:pt>
                </c:lvl>
                <c:lvl>
                  <c:pt idx="0">
                    <c:v>2017</c:v>
                  </c:pt>
                  <c:pt idx="1">
                    <c:v>Nature de la pension</c:v>
                  </c:pt>
                </c:lvl>
                <c:lvl>
                  <c:pt idx="0">
                    <c:v>_</c:v>
                  </c:pt>
                </c:lvl>
                <c:lvl>
                  <c:pt idx="1">
                    <c:v>Type de droit</c:v>
                  </c:pt>
                </c:lvl>
                <c:lvl>
                  <c:pt idx="0">
                    <c:v>2016</c:v>
                  </c:pt>
                  <c:pt idx="1">
                    <c:v>Nature de la pension</c:v>
                  </c:pt>
                </c:lvl>
                <c:lvl>
                  <c:pt idx="0">
                    <c:v>_</c:v>
                  </c:pt>
                </c:lvl>
                <c:lvl>
                  <c:pt idx="1">
                    <c:v>Type de droit</c:v>
                  </c:pt>
                </c:lvl>
                <c:lvl>
                  <c:pt idx="0">
                    <c:v>2015</c:v>
                  </c:pt>
                  <c:pt idx="1">
                    <c:v>Nature de la pension</c:v>
                  </c:pt>
                </c:lvl>
                <c:lvl>
                  <c:pt idx="0">
                    <c:v>_</c:v>
                  </c:pt>
                </c:lvl>
                <c:lvl>
                  <c:pt idx="1">
                    <c:v>Type de droit</c:v>
                  </c:pt>
                </c:lvl>
                <c:lvl>
                  <c:pt idx="0">
                    <c:v>2014</c:v>
                  </c:pt>
                  <c:pt idx="1">
                    <c:v>Nature de la pension</c:v>
                  </c:pt>
                </c:lvl>
                <c:lvl>
                  <c:pt idx="0">
                    <c:v>_</c:v>
                  </c:pt>
                </c:lvl>
                <c:lvl>
                  <c:pt idx="1">
                    <c:v>Type de droit</c:v>
                  </c:pt>
                </c:lvl>
                <c:lvl>
                  <c:pt idx="0">
                    <c:v>2013</c:v>
                  </c:pt>
                  <c:pt idx="1">
                    <c:v>Nature de la pension</c:v>
                  </c:pt>
                </c:lvl>
                <c:lvl>
                  <c:pt idx="0">
                    <c:v>_</c:v>
                  </c:pt>
                </c:lvl>
                <c:lvl>
                  <c:pt idx="1">
                    <c:v>Type de droit</c:v>
                  </c:pt>
                </c:lvl>
                <c:lvl>
                  <c:pt idx="0">
                    <c:v>2012</c:v>
                  </c:pt>
                  <c:pt idx="1">
                    <c:v>Nature de la pension</c:v>
                  </c:pt>
                </c:lvl>
              </c:multiLvlStrCache>
            </c:multiLvlStrRef>
          </c:cat>
          <c:val>
            <c:numRef>
              <c:f>[9]Sources!$G$34:$G$62</c:f>
              <c:numCache>
                <c:formatCode>General</c:formatCode>
                <c:ptCount val="29"/>
                <c:pt idx="0">
                  <c:v>611894503.31000018</c:v>
                </c:pt>
                <c:pt idx="3">
                  <c:v>660793101.87000012</c:v>
                </c:pt>
                <c:pt idx="6">
                  <c:v>698754587.1400001</c:v>
                </c:pt>
                <c:pt idx="9">
                  <c:v>728444333.59999895</c:v>
                </c:pt>
                <c:pt idx="12">
                  <c:v>753917843.52999985</c:v>
                </c:pt>
                <c:pt idx="15">
                  <c:v>781672681.2100004</c:v>
                </c:pt>
                <c:pt idx="18">
                  <c:v>799517906.01000059</c:v>
                </c:pt>
                <c:pt idx="21">
                  <c:v>826669534.75000012</c:v>
                </c:pt>
                <c:pt idx="24">
                  <c:v>849348293.59999979</c:v>
                </c:pt>
                <c:pt idx="27">
                  <c:v>788565390.61999977</c:v>
                </c:pt>
              </c:numCache>
            </c:numRef>
          </c:val>
        </c:ser>
        <c:ser>
          <c:idx val="7"/>
          <c:order val="2"/>
          <c:tx>
            <c:strRef>
              <c:f>[9]Sources!$D$2</c:f>
              <c:strCache>
                <c:ptCount val="1"/>
                <c:pt idx="0">
                  <c:v>Pension de vieillesse</c:v>
                </c:pt>
              </c:strCache>
            </c:strRef>
          </c:tx>
          <c:spPr>
            <a:solidFill>
              <a:schemeClr val="accent2">
                <a:lumMod val="75000"/>
              </a:schemeClr>
            </a:solidFill>
          </c:spPr>
          <c:cat>
            <c:multiLvlStrRef>
              <c:f>[9]Sources!$B$34:$C$62</c:f>
              <c:multiLvlStrCache>
                <c:ptCount val="2"/>
                <c:lvl>
                  <c:pt idx="1">
                    <c:v>Type de droit</c:v>
                  </c:pt>
                </c:lvl>
                <c:lvl>
                  <c:pt idx="0">
                    <c:v>2021</c:v>
                  </c:pt>
                  <c:pt idx="1">
                    <c:v>Nature de la pension</c:v>
                  </c:pt>
                </c:lvl>
                <c:lvl>
                  <c:pt idx="0">
                    <c:v>_</c:v>
                  </c:pt>
                </c:lvl>
                <c:lvl>
                  <c:pt idx="1">
                    <c:v>Type de droit</c:v>
                  </c:pt>
                </c:lvl>
                <c:lvl>
                  <c:pt idx="0">
                    <c:v>2020</c:v>
                  </c:pt>
                  <c:pt idx="1">
                    <c:v>Nature de la pension</c:v>
                  </c:pt>
                </c:lvl>
                <c:lvl>
                  <c:pt idx="0">
                    <c:v>_</c:v>
                  </c:pt>
                </c:lvl>
                <c:lvl>
                  <c:pt idx="1">
                    <c:v>Type de droit</c:v>
                  </c:pt>
                </c:lvl>
                <c:lvl>
                  <c:pt idx="0">
                    <c:v>2019</c:v>
                  </c:pt>
                  <c:pt idx="1">
                    <c:v>Nature de la pension</c:v>
                  </c:pt>
                </c:lvl>
                <c:lvl>
                  <c:pt idx="0">
                    <c:v>_</c:v>
                  </c:pt>
                </c:lvl>
                <c:lvl>
                  <c:pt idx="1">
                    <c:v>Type de droit</c:v>
                  </c:pt>
                </c:lvl>
                <c:lvl>
                  <c:pt idx="0">
                    <c:v>2018</c:v>
                  </c:pt>
                  <c:pt idx="1">
                    <c:v>Nature de la pension</c:v>
                  </c:pt>
                </c:lvl>
                <c:lvl>
                  <c:pt idx="0">
                    <c:v>_</c:v>
                  </c:pt>
                </c:lvl>
                <c:lvl>
                  <c:pt idx="1">
                    <c:v>Type de droit</c:v>
                  </c:pt>
                </c:lvl>
                <c:lvl>
                  <c:pt idx="0">
                    <c:v>2017</c:v>
                  </c:pt>
                  <c:pt idx="1">
                    <c:v>Nature de la pension</c:v>
                  </c:pt>
                </c:lvl>
                <c:lvl>
                  <c:pt idx="0">
                    <c:v>_</c:v>
                  </c:pt>
                </c:lvl>
                <c:lvl>
                  <c:pt idx="1">
                    <c:v>Type de droit</c:v>
                  </c:pt>
                </c:lvl>
                <c:lvl>
                  <c:pt idx="0">
                    <c:v>2016</c:v>
                  </c:pt>
                  <c:pt idx="1">
                    <c:v>Nature de la pension</c:v>
                  </c:pt>
                </c:lvl>
                <c:lvl>
                  <c:pt idx="0">
                    <c:v>_</c:v>
                  </c:pt>
                </c:lvl>
                <c:lvl>
                  <c:pt idx="1">
                    <c:v>Type de droit</c:v>
                  </c:pt>
                </c:lvl>
                <c:lvl>
                  <c:pt idx="0">
                    <c:v>2015</c:v>
                  </c:pt>
                  <c:pt idx="1">
                    <c:v>Nature de la pension</c:v>
                  </c:pt>
                </c:lvl>
                <c:lvl>
                  <c:pt idx="0">
                    <c:v>_</c:v>
                  </c:pt>
                </c:lvl>
                <c:lvl>
                  <c:pt idx="1">
                    <c:v>Type de droit</c:v>
                  </c:pt>
                </c:lvl>
                <c:lvl>
                  <c:pt idx="0">
                    <c:v>2014</c:v>
                  </c:pt>
                  <c:pt idx="1">
                    <c:v>Nature de la pension</c:v>
                  </c:pt>
                </c:lvl>
                <c:lvl>
                  <c:pt idx="0">
                    <c:v>_</c:v>
                  </c:pt>
                </c:lvl>
                <c:lvl>
                  <c:pt idx="1">
                    <c:v>Type de droit</c:v>
                  </c:pt>
                </c:lvl>
                <c:lvl>
                  <c:pt idx="0">
                    <c:v>2013</c:v>
                  </c:pt>
                  <c:pt idx="1">
                    <c:v>Nature de la pension</c:v>
                  </c:pt>
                </c:lvl>
                <c:lvl>
                  <c:pt idx="0">
                    <c:v>_</c:v>
                  </c:pt>
                </c:lvl>
                <c:lvl>
                  <c:pt idx="1">
                    <c:v>Type de droit</c:v>
                  </c:pt>
                </c:lvl>
                <c:lvl>
                  <c:pt idx="0">
                    <c:v>2012</c:v>
                  </c:pt>
                  <c:pt idx="1">
                    <c:v>Nature de la pension</c:v>
                  </c:pt>
                </c:lvl>
              </c:multiLvlStrCache>
            </c:multiLvlStrRef>
          </c:cat>
          <c:val>
            <c:numRef>
              <c:f>[9]Sources!$D$34:$D$62</c:f>
              <c:numCache>
                <c:formatCode>General</c:formatCode>
                <c:ptCount val="29"/>
                <c:pt idx="1">
                  <c:v>3373569997.6700091</c:v>
                </c:pt>
                <c:pt idx="4">
                  <c:v>3428838228.3899989</c:v>
                </c:pt>
                <c:pt idx="7">
                  <c:v>3443451835.0499949</c:v>
                </c:pt>
                <c:pt idx="10">
                  <c:v>3438682977.9800019</c:v>
                </c:pt>
                <c:pt idx="13">
                  <c:v>3418664246.8800001</c:v>
                </c:pt>
                <c:pt idx="16">
                  <c:v>3385885707.6399922</c:v>
                </c:pt>
                <c:pt idx="19">
                  <c:v>3379421495.5699949</c:v>
                </c:pt>
                <c:pt idx="22">
                  <c:v>3346775906.460011</c:v>
                </c:pt>
                <c:pt idx="25">
                  <c:v>3282815124.720005</c:v>
                </c:pt>
                <c:pt idx="28">
                  <c:v>2937546977.1999979</c:v>
                </c:pt>
              </c:numCache>
            </c:numRef>
          </c:val>
        </c:ser>
        <c:ser>
          <c:idx val="8"/>
          <c:order val="3"/>
          <c:tx>
            <c:strRef>
              <c:f>[9]Sources!$E$2</c:f>
              <c:strCache>
                <c:ptCount val="1"/>
                <c:pt idx="0">
                  <c:v>Pension de réversion</c:v>
                </c:pt>
              </c:strCache>
            </c:strRef>
          </c:tx>
          <c:spPr>
            <a:solidFill>
              <a:schemeClr val="accent2">
                <a:lumMod val="40000"/>
                <a:lumOff val="60000"/>
              </a:schemeClr>
            </a:solidFill>
          </c:spPr>
          <c:cat>
            <c:multiLvlStrRef>
              <c:f>[9]Sources!$B$34:$C$62</c:f>
              <c:multiLvlStrCache>
                <c:ptCount val="2"/>
                <c:lvl>
                  <c:pt idx="1">
                    <c:v>Type de droit</c:v>
                  </c:pt>
                </c:lvl>
                <c:lvl>
                  <c:pt idx="0">
                    <c:v>2021</c:v>
                  </c:pt>
                  <c:pt idx="1">
                    <c:v>Nature de la pension</c:v>
                  </c:pt>
                </c:lvl>
                <c:lvl>
                  <c:pt idx="0">
                    <c:v>_</c:v>
                  </c:pt>
                </c:lvl>
                <c:lvl>
                  <c:pt idx="1">
                    <c:v>Type de droit</c:v>
                  </c:pt>
                </c:lvl>
                <c:lvl>
                  <c:pt idx="0">
                    <c:v>2020</c:v>
                  </c:pt>
                  <c:pt idx="1">
                    <c:v>Nature de la pension</c:v>
                  </c:pt>
                </c:lvl>
                <c:lvl>
                  <c:pt idx="0">
                    <c:v>_</c:v>
                  </c:pt>
                </c:lvl>
                <c:lvl>
                  <c:pt idx="1">
                    <c:v>Type de droit</c:v>
                  </c:pt>
                </c:lvl>
                <c:lvl>
                  <c:pt idx="0">
                    <c:v>2019</c:v>
                  </c:pt>
                  <c:pt idx="1">
                    <c:v>Nature de la pension</c:v>
                  </c:pt>
                </c:lvl>
                <c:lvl>
                  <c:pt idx="0">
                    <c:v>_</c:v>
                  </c:pt>
                </c:lvl>
                <c:lvl>
                  <c:pt idx="1">
                    <c:v>Type de droit</c:v>
                  </c:pt>
                </c:lvl>
                <c:lvl>
                  <c:pt idx="0">
                    <c:v>2018</c:v>
                  </c:pt>
                  <c:pt idx="1">
                    <c:v>Nature de la pension</c:v>
                  </c:pt>
                </c:lvl>
                <c:lvl>
                  <c:pt idx="0">
                    <c:v>_</c:v>
                  </c:pt>
                </c:lvl>
                <c:lvl>
                  <c:pt idx="1">
                    <c:v>Type de droit</c:v>
                  </c:pt>
                </c:lvl>
                <c:lvl>
                  <c:pt idx="0">
                    <c:v>2017</c:v>
                  </c:pt>
                  <c:pt idx="1">
                    <c:v>Nature de la pension</c:v>
                  </c:pt>
                </c:lvl>
                <c:lvl>
                  <c:pt idx="0">
                    <c:v>_</c:v>
                  </c:pt>
                </c:lvl>
                <c:lvl>
                  <c:pt idx="1">
                    <c:v>Type de droit</c:v>
                  </c:pt>
                </c:lvl>
                <c:lvl>
                  <c:pt idx="0">
                    <c:v>2016</c:v>
                  </c:pt>
                  <c:pt idx="1">
                    <c:v>Nature de la pension</c:v>
                  </c:pt>
                </c:lvl>
                <c:lvl>
                  <c:pt idx="0">
                    <c:v>_</c:v>
                  </c:pt>
                </c:lvl>
                <c:lvl>
                  <c:pt idx="1">
                    <c:v>Type de droit</c:v>
                  </c:pt>
                </c:lvl>
                <c:lvl>
                  <c:pt idx="0">
                    <c:v>2015</c:v>
                  </c:pt>
                  <c:pt idx="1">
                    <c:v>Nature de la pension</c:v>
                  </c:pt>
                </c:lvl>
                <c:lvl>
                  <c:pt idx="0">
                    <c:v>_</c:v>
                  </c:pt>
                </c:lvl>
                <c:lvl>
                  <c:pt idx="1">
                    <c:v>Type de droit</c:v>
                  </c:pt>
                </c:lvl>
                <c:lvl>
                  <c:pt idx="0">
                    <c:v>2014</c:v>
                  </c:pt>
                  <c:pt idx="1">
                    <c:v>Nature de la pension</c:v>
                  </c:pt>
                </c:lvl>
                <c:lvl>
                  <c:pt idx="0">
                    <c:v>_</c:v>
                  </c:pt>
                </c:lvl>
                <c:lvl>
                  <c:pt idx="1">
                    <c:v>Type de droit</c:v>
                  </c:pt>
                </c:lvl>
                <c:lvl>
                  <c:pt idx="0">
                    <c:v>2013</c:v>
                  </c:pt>
                  <c:pt idx="1">
                    <c:v>Nature de la pension</c:v>
                  </c:pt>
                </c:lvl>
                <c:lvl>
                  <c:pt idx="0">
                    <c:v>_</c:v>
                  </c:pt>
                </c:lvl>
                <c:lvl>
                  <c:pt idx="1">
                    <c:v>Type de droit</c:v>
                  </c:pt>
                </c:lvl>
                <c:lvl>
                  <c:pt idx="0">
                    <c:v>2012</c:v>
                  </c:pt>
                  <c:pt idx="1">
                    <c:v>Nature de la pension</c:v>
                  </c:pt>
                </c:lvl>
              </c:multiLvlStrCache>
            </c:multiLvlStrRef>
          </c:cat>
          <c:val>
            <c:numRef>
              <c:f>[9]Sources!$E$34:$E$62</c:f>
              <c:numCache>
                <c:formatCode>General</c:formatCode>
                <c:ptCount val="29"/>
                <c:pt idx="1">
                  <c:v>1173041416.069999</c:v>
                </c:pt>
                <c:pt idx="4">
                  <c:v>1195973059.3099999</c:v>
                </c:pt>
                <c:pt idx="7">
                  <c:v>1227086446.5100009</c:v>
                </c:pt>
                <c:pt idx="10">
                  <c:v>1239267350.440001</c:v>
                </c:pt>
                <c:pt idx="13">
                  <c:v>1247683354.9200001</c:v>
                </c:pt>
                <c:pt idx="16">
                  <c:v>1234660211.2200029</c:v>
                </c:pt>
                <c:pt idx="19">
                  <c:v>1273105147.6499989</c:v>
                </c:pt>
                <c:pt idx="22">
                  <c:v>1257556973.2000029</c:v>
                </c:pt>
                <c:pt idx="25">
                  <c:v>1221356903.4100001</c:v>
                </c:pt>
                <c:pt idx="28">
                  <c:v>1328056237.870002</c:v>
                </c:pt>
              </c:numCache>
            </c:numRef>
          </c:val>
        </c:ser>
        <c:gapWidth val="10"/>
        <c:overlap val="100"/>
        <c:axId val="218756224"/>
        <c:axId val="218757760"/>
      </c:barChart>
      <c:lineChart>
        <c:grouping val="standard"/>
        <c:ser>
          <c:idx val="0"/>
          <c:order val="4"/>
          <c:spPr>
            <a:ln>
              <a:solidFill>
                <a:sysClr val="windowText" lastClr="000000"/>
              </a:solidFill>
            </a:ln>
          </c:spPr>
          <c:marker>
            <c:symbol val="none"/>
          </c:marker>
          <c:dLbls>
            <c:dLbl>
              <c:idx val="1"/>
              <c:layout>
                <c:manualLayout>
                  <c:x val="-6.3492063492063502E-2"/>
                  <c:y val="-1.8518518518518528E-2"/>
                </c:manualLayout>
              </c:layout>
              <c:dLblPos val="r"/>
              <c:showVal val="1"/>
            </c:dLbl>
            <c:dLbl>
              <c:idx val="4"/>
              <c:layout>
                <c:manualLayout>
                  <c:x val="-6.6515495086923684E-2"/>
                  <c:y val="-1.8518518518518542E-2"/>
                </c:manualLayout>
              </c:layout>
              <c:dLblPos val="r"/>
              <c:showVal val="1"/>
            </c:dLbl>
            <c:dLbl>
              <c:idx val="7"/>
              <c:layout>
                <c:manualLayout>
                  <c:x val="-6.9538926681783839E-2"/>
                  <c:y val="-1.5432098765432107E-2"/>
                </c:manualLayout>
              </c:layout>
              <c:dLblPos val="r"/>
              <c:showVal val="1"/>
            </c:dLbl>
            <c:dLbl>
              <c:idx val="10"/>
              <c:layout>
                <c:manualLayout>
                  <c:x val="-6.6515495086923684E-2"/>
                  <c:y val="-2.1604938271604965E-2"/>
                </c:manualLayout>
              </c:layout>
              <c:dLblPos val="r"/>
              <c:showVal val="1"/>
            </c:dLbl>
            <c:dLbl>
              <c:idx val="13"/>
              <c:layout>
                <c:manualLayout>
                  <c:x val="-6.9538926681783839E-2"/>
                  <c:y val="-1.8518518518518528E-2"/>
                </c:manualLayout>
              </c:layout>
              <c:dLblPos val="r"/>
              <c:showVal val="1"/>
            </c:dLbl>
            <c:dLbl>
              <c:idx val="16"/>
              <c:layout>
                <c:manualLayout>
                  <c:x val="-6.9538926681783839E-2"/>
                  <c:y val="-1.5432098765432124E-2"/>
                </c:manualLayout>
              </c:layout>
              <c:dLblPos val="r"/>
              <c:showVal val="1"/>
            </c:dLbl>
            <c:dLbl>
              <c:idx val="19"/>
              <c:layout>
                <c:manualLayout>
                  <c:x val="-6.3492063492063502E-2"/>
                  <c:y val="-2.1604938271604965E-2"/>
                </c:manualLayout>
              </c:layout>
              <c:dLblPos val="r"/>
              <c:showVal val="1"/>
            </c:dLbl>
            <c:dLbl>
              <c:idx val="22"/>
              <c:layout>
                <c:manualLayout>
                  <c:x val="-6.3492063492063502E-2"/>
                  <c:y val="-1.5432098765432107E-2"/>
                </c:manualLayout>
              </c:layout>
              <c:dLblPos val="r"/>
              <c:showVal val="1"/>
            </c:dLbl>
            <c:dLbl>
              <c:idx val="25"/>
              <c:layout>
                <c:manualLayout>
                  <c:x val="-6.0468631897203515E-2"/>
                  <c:y val="-2.1604938271604965E-2"/>
                </c:manualLayout>
              </c:layout>
              <c:dLblPos val="r"/>
              <c:showVal val="1"/>
            </c:dLbl>
            <c:dLbl>
              <c:idx val="28"/>
              <c:layout>
                <c:manualLayout>
                  <c:x val="-4.5351473922902515E-2"/>
                  <c:y val="-1.5432098765432107E-2"/>
                </c:manualLayout>
              </c:layout>
              <c:dLblPos val="r"/>
              <c:showVal val="1"/>
            </c:dLbl>
            <c:txPr>
              <a:bodyPr/>
              <a:lstStyle/>
              <a:p>
                <a:pPr>
                  <a:defRPr sz="1000" b="0" i="0" u="none" strike="noStrike" baseline="0">
                    <a:solidFill>
                      <a:srgbClr val="000000"/>
                    </a:solidFill>
                    <a:latin typeface="Calibri"/>
                    <a:ea typeface="Calibri"/>
                    <a:cs typeface="Calibri"/>
                  </a:defRPr>
                </a:pPr>
                <a:endParaRPr lang="fr-FR"/>
              </a:p>
            </c:txPr>
            <c:showVal val="1"/>
          </c:dLbls>
          <c:cat>
            <c:multiLvlStrRef>
              <c:f>[9]Sources!$B$34:$C$62</c:f>
              <c:multiLvlStrCache>
                <c:ptCount val="2"/>
                <c:lvl>
                  <c:pt idx="1">
                    <c:v>Type de droit</c:v>
                  </c:pt>
                </c:lvl>
                <c:lvl>
                  <c:pt idx="0">
                    <c:v>2021</c:v>
                  </c:pt>
                  <c:pt idx="1">
                    <c:v>Nature de la pension</c:v>
                  </c:pt>
                </c:lvl>
                <c:lvl>
                  <c:pt idx="0">
                    <c:v>_</c:v>
                  </c:pt>
                </c:lvl>
                <c:lvl>
                  <c:pt idx="1">
                    <c:v>Type de droit</c:v>
                  </c:pt>
                </c:lvl>
                <c:lvl>
                  <c:pt idx="0">
                    <c:v>2020</c:v>
                  </c:pt>
                  <c:pt idx="1">
                    <c:v>Nature de la pension</c:v>
                  </c:pt>
                </c:lvl>
                <c:lvl>
                  <c:pt idx="0">
                    <c:v>_</c:v>
                  </c:pt>
                </c:lvl>
                <c:lvl>
                  <c:pt idx="1">
                    <c:v>Type de droit</c:v>
                  </c:pt>
                </c:lvl>
                <c:lvl>
                  <c:pt idx="0">
                    <c:v>2019</c:v>
                  </c:pt>
                  <c:pt idx="1">
                    <c:v>Nature de la pension</c:v>
                  </c:pt>
                </c:lvl>
                <c:lvl>
                  <c:pt idx="0">
                    <c:v>_</c:v>
                  </c:pt>
                </c:lvl>
                <c:lvl>
                  <c:pt idx="1">
                    <c:v>Type de droit</c:v>
                  </c:pt>
                </c:lvl>
                <c:lvl>
                  <c:pt idx="0">
                    <c:v>2018</c:v>
                  </c:pt>
                  <c:pt idx="1">
                    <c:v>Nature de la pension</c:v>
                  </c:pt>
                </c:lvl>
                <c:lvl>
                  <c:pt idx="0">
                    <c:v>_</c:v>
                  </c:pt>
                </c:lvl>
                <c:lvl>
                  <c:pt idx="1">
                    <c:v>Type de droit</c:v>
                  </c:pt>
                </c:lvl>
                <c:lvl>
                  <c:pt idx="0">
                    <c:v>2017</c:v>
                  </c:pt>
                  <c:pt idx="1">
                    <c:v>Nature de la pension</c:v>
                  </c:pt>
                </c:lvl>
                <c:lvl>
                  <c:pt idx="0">
                    <c:v>_</c:v>
                  </c:pt>
                </c:lvl>
                <c:lvl>
                  <c:pt idx="1">
                    <c:v>Type de droit</c:v>
                  </c:pt>
                </c:lvl>
                <c:lvl>
                  <c:pt idx="0">
                    <c:v>2016</c:v>
                  </c:pt>
                  <c:pt idx="1">
                    <c:v>Nature de la pension</c:v>
                  </c:pt>
                </c:lvl>
                <c:lvl>
                  <c:pt idx="0">
                    <c:v>_</c:v>
                  </c:pt>
                </c:lvl>
                <c:lvl>
                  <c:pt idx="1">
                    <c:v>Type de droit</c:v>
                  </c:pt>
                </c:lvl>
                <c:lvl>
                  <c:pt idx="0">
                    <c:v>2015</c:v>
                  </c:pt>
                  <c:pt idx="1">
                    <c:v>Nature de la pension</c:v>
                  </c:pt>
                </c:lvl>
                <c:lvl>
                  <c:pt idx="0">
                    <c:v>_</c:v>
                  </c:pt>
                </c:lvl>
                <c:lvl>
                  <c:pt idx="1">
                    <c:v>Type de droit</c:v>
                  </c:pt>
                </c:lvl>
                <c:lvl>
                  <c:pt idx="0">
                    <c:v>2014</c:v>
                  </c:pt>
                  <c:pt idx="1">
                    <c:v>Nature de la pension</c:v>
                  </c:pt>
                </c:lvl>
                <c:lvl>
                  <c:pt idx="0">
                    <c:v>_</c:v>
                  </c:pt>
                </c:lvl>
                <c:lvl>
                  <c:pt idx="1">
                    <c:v>Type de droit</c:v>
                  </c:pt>
                </c:lvl>
                <c:lvl>
                  <c:pt idx="0">
                    <c:v>2013</c:v>
                  </c:pt>
                  <c:pt idx="1">
                    <c:v>Nature de la pension</c:v>
                  </c:pt>
                </c:lvl>
                <c:lvl>
                  <c:pt idx="0">
                    <c:v>_</c:v>
                  </c:pt>
                </c:lvl>
                <c:lvl>
                  <c:pt idx="1">
                    <c:v>Type de droit</c:v>
                  </c:pt>
                </c:lvl>
                <c:lvl>
                  <c:pt idx="0">
                    <c:v>2012</c:v>
                  </c:pt>
                  <c:pt idx="1">
                    <c:v>Nature de la pension</c:v>
                  </c:pt>
                </c:lvl>
              </c:multiLvlStrCache>
            </c:multiLvlStrRef>
          </c:cat>
          <c:val>
            <c:numRef>
              <c:f>[9]Sources!$H$34:$H$62</c:f>
              <c:numCache>
                <c:formatCode>General</c:formatCode>
                <c:ptCount val="29"/>
                <c:pt idx="1">
                  <c:v>4546611413.7400084</c:v>
                </c:pt>
                <c:pt idx="4">
                  <c:v>4624811287.6999989</c:v>
                </c:pt>
                <c:pt idx="7">
                  <c:v>4670538281.5599957</c:v>
                </c:pt>
                <c:pt idx="10">
                  <c:v>4677950328.4200029</c:v>
                </c:pt>
                <c:pt idx="13">
                  <c:v>4666347601.8000002</c:v>
                </c:pt>
                <c:pt idx="16">
                  <c:v>4620545918.8599949</c:v>
                </c:pt>
                <c:pt idx="19">
                  <c:v>4652526643.2199936</c:v>
                </c:pt>
                <c:pt idx="22">
                  <c:v>4604332879.6600142</c:v>
                </c:pt>
                <c:pt idx="25">
                  <c:v>4504172028.1300049</c:v>
                </c:pt>
                <c:pt idx="28">
                  <c:v>4265603215.0699997</c:v>
                </c:pt>
              </c:numCache>
            </c:numRef>
          </c:val>
          <c:smooth val="1"/>
        </c:ser>
        <c:marker val="1"/>
        <c:axId val="218756224"/>
        <c:axId val="218757760"/>
      </c:lineChart>
      <c:catAx>
        <c:axId val="218756224"/>
        <c:scaling>
          <c:orientation val="minMax"/>
        </c:scaling>
        <c:axPos val="b"/>
        <c:numFmt formatCode="General" sourceLinked="1"/>
        <c:majorTickMark val="cross"/>
        <c:tickLblPos val="nextTo"/>
        <c:spPr>
          <a:ln>
            <a:noFill/>
          </a:ln>
        </c:spPr>
        <c:txPr>
          <a:bodyPr rot="-5400000" vert="horz"/>
          <a:lstStyle/>
          <a:p>
            <a:pPr>
              <a:defRPr sz="900" b="0" i="0" u="none" strike="noStrike" baseline="0">
                <a:solidFill>
                  <a:srgbClr val="000000"/>
                </a:solidFill>
                <a:latin typeface="Calibri"/>
                <a:ea typeface="Calibri"/>
                <a:cs typeface="Calibri"/>
              </a:defRPr>
            </a:pPr>
            <a:endParaRPr lang="fr-FR"/>
          </a:p>
        </c:txPr>
        <c:crossAx val="218757760"/>
        <c:crosses val="autoZero"/>
        <c:auto val="1"/>
        <c:lblAlgn val="ctr"/>
        <c:lblOffset val="100"/>
      </c:catAx>
      <c:valAx>
        <c:axId val="218757760"/>
        <c:scaling>
          <c:orientation val="minMax"/>
        </c:scaling>
        <c:delete val="1"/>
        <c:axPos val="l"/>
        <c:numFmt formatCode="General" sourceLinked="1"/>
        <c:tickLblPos val="none"/>
        <c:crossAx val="218756224"/>
        <c:crosses val="autoZero"/>
        <c:crossBetween val="between"/>
      </c:valAx>
    </c:plotArea>
    <c:legend>
      <c:legendPos val="b"/>
      <c:legendEntry>
        <c:idx val="0"/>
        <c:txPr>
          <a:bodyPr/>
          <a:lstStyle/>
          <a:p>
            <a:pPr>
              <a:defRPr sz="800" b="0" i="0" u="none" strike="noStrike" baseline="0">
                <a:solidFill>
                  <a:srgbClr val="000000"/>
                </a:solidFill>
                <a:latin typeface="Calibri"/>
                <a:ea typeface="Calibri"/>
                <a:cs typeface="Calibri"/>
              </a:defRPr>
            </a:pPr>
            <a:endParaRPr lang="fr-FR"/>
          </a:p>
        </c:txPr>
      </c:legendEntry>
      <c:legendEntry>
        <c:idx val="1"/>
        <c:txPr>
          <a:bodyPr/>
          <a:lstStyle/>
          <a:p>
            <a:pPr>
              <a:defRPr sz="800" b="0" i="0" u="none" strike="noStrike" baseline="0">
                <a:solidFill>
                  <a:srgbClr val="000000"/>
                </a:solidFill>
                <a:latin typeface="Calibri"/>
                <a:ea typeface="Calibri"/>
                <a:cs typeface="Calibri"/>
              </a:defRPr>
            </a:pPr>
            <a:endParaRPr lang="fr-FR"/>
          </a:p>
        </c:txPr>
      </c:legendEntry>
      <c:legendEntry>
        <c:idx val="2"/>
        <c:txPr>
          <a:bodyPr/>
          <a:lstStyle/>
          <a:p>
            <a:pPr>
              <a:defRPr sz="800" b="0" i="0" u="none" strike="noStrike" baseline="0">
                <a:solidFill>
                  <a:srgbClr val="000000"/>
                </a:solidFill>
                <a:latin typeface="Calibri"/>
                <a:ea typeface="Calibri"/>
                <a:cs typeface="Calibri"/>
              </a:defRPr>
            </a:pPr>
            <a:endParaRPr lang="fr-FR"/>
          </a:p>
        </c:txPr>
      </c:legendEntry>
      <c:legendEntry>
        <c:idx val="3"/>
        <c:txPr>
          <a:bodyPr/>
          <a:lstStyle/>
          <a:p>
            <a:pPr>
              <a:defRPr sz="800" b="0" i="0" u="none" strike="noStrike" baseline="0">
                <a:solidFill>
                  <a:srgbClr val="000000"/>
                </a:solidFill>
                <a:latin typeface="Calibri"/>
                <a:ea typeface="Calibri"/>
                <a:cs typeface="Calibri"/>
              </a:defRPr>
            </a:pPr>
            <a:endParaRPr lang="fr-FR"/>
          </a:p>
        </c:txPr>
      </c:legendEntry>
      <c:legendEntry>
        <c:idx val="4"/>
        <c:delete val="1"/>
      </c:legendEntry>
      <c:layout>
        <c:manualLayout>
          <c:xMode val="edge"/>
          <c:yMode val="edge"/>
          <c:x val="4.0952261919641048E-2"/>
          <c:y val="0.93363589967920713"/>
          <c:w val="0.93321239606953899"/>
          <c:h val="6.6364100320793221E-2"/>
        </c:manualLayout>
      </c:layout>
      <c:txPr>
        <a:bodyPr/>
        <a:lstStyle/>
        <a:p>
          <a:pPr>
            <a:defRPr sz="800" b="0" i="0" u="none" strike="noStrike" baseline="0">
              <a:solidFill>
                <a:srgbClr val="000000"/>
              </a:solidFill>
              <a:latin typeface="Calibri"/>
              <a:ea typeface="Calibri"/>
              <a:cs typeface="Calibri"/>
            </a:defRPr>
          </a:pPr>
          <a:endParaRPr lang="fr-FR"/>
        </a:p>
      </c:txPr>
    </c:legend>
    <c:plotVisOnly val="1"/>
    <c:dispBlanksAs val="gap"/>
  </c:chart>
  <c:spPr>
    <a:noFill/>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178" l="0.70000000000000062" r="0.70000000000000062" t="0.75000000000000178"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000" b="0" i="0" u="none" strike="noStrike" baseline="0">
                <a:solidFill>
                  <a:srgbClr val="000000"/>
                </a:solidFill>
                <a:latin typeface="Calibri"/>
                <a:ea typeface="Calibri"/>
                <a:cs typeface="Calibri"/>
              </a:defRPr>
            </a:pPr>
            <a:r>
              <a:rPr lang="fr-FR" sz="1200" b="1" i="0" u="none" strike="noStrike" baseline="0">
                <a:solidFill>
                  <a:srgbClr val="FF0000"/>
                </a:solidFill>
                <a:latin typeface="Calibri"/>
                <a:cs typeface="Calibri"/>
              </a:rPr>
              <a:t>-11% </a:t>
            </a:r>
            <a:r>
              <a:rPr lang="fr-FR" sz="1200" b="0" i="0" u="none" strike="noStrike" baseline="0">
                <a:solidFill>
                  <a:srgbClr val="000000"/>
                </a:solidFill>
                <a:latin typeface="Calibri"/>
                <a:cs typeface="Calibri"/>
              </a:rPr>
              <a:t>en nombre sur la décennie</a:t>
            </a:r>
          </a:p>
        </c:rich>
      </c:tx>
      <c:layout>
        <c:manualLayout>
          <c:xMode val="edge"/>
          <c:yMode val="edge"/>
          <c:x val="0.22966724397545546"/>
          <c:y val="1.5245810619826381E-3"/>
        </c:manualLayout>
      </c:layout>
    </c:title>
    <c:plotArea>
      <c:layout>
        <c:manualLayout>
          <c:layoutTarget val="inner"/>
          <c:xMode val="edge"/>
          <c:yMode val="edge"/>
          <c:x val="3.3257747543461842E-2"/>
          <c:y val="7.3076941519518893E-2"/>
          <c:w val="0.92441421012849678"/>
          <c:h val="0.52507710606629954"/>
        </c:manualLayout>
      </c:layout>
      <c:barChart>
        <c:barDir val="col"/>
        <c:grouping val="stacked"/>
        <c:ser>
          <c:idx val="7"/>
          <c:order val="0"/>
          <c:tx>
            <c:strRef>
              <c:f>[13]Sources!$C$2</c:f>
              <c:strCache>
                <c:ptCount val="1"/>
                <c:pt idx="0">
                  <c:v>Allocation de retraite</c:v>
                </c:pt>
              </c:strCache>
            </c:strRef>
          </c:tx>
          <c:spPr>
            <a:solidFill>
              <a:schemeClr val="accent2">
                <a:lumMod val="75000"/>
              </a:schemeClr>
            </a:solidFill>
          </c:spPr>
          <c:cat>
            <c:numRef>
              <c:f>[13]Sources!$B$3:$B$12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[13]Sources!$C$3:$C$12</c:f>
              <c:numCache>
                <c:formatCode>General</c:formatCode>
                <c:ptCount val="10"/>
                <c:pt idx="0">
                  <c:v>712383</c:v>
                </c:pt>
                <c:pt idx="1">
                  <c:v>717506</c:v>
                </c:pt>
                <c:pt idx="2">
                  <c:v>722694</c:v>
                </c:pt>
                <c:pt idx="3">
                  <c:v>711211</c:v>
                </c:pt>
                <c:pt idx="4">
                  <c:v>692918</c:v>
                </c:pt>
                <c:pt idx="5">
                  <c:v>667309</c:v>
                </c:pt>
                <c:pt idx="6">
                  <c:v>655019</c:v>
                </c:pt>
                <c:pt idx="7">
                  <c:v>639395</c:v>
                </c:pt>
                <c:pt idx="8">
                  <c:v>625264</c:v>
                </c:pt>
                <c:pt idx="9">
                  <c:v>605967</c:v>
                </c:pt>
              </c:numCache>
            </c:numRef>
          </c:val>
        </c:ser>
        <c:ser>
          <c:idx val="8"/>
          <c:order val="1"/>
          <c:tx>
            <c:strRef>
              <c:f>[13]Sources!$D$2</c:f>
              <c:strCache>
                <c:ptCount val="1"/>
                <c:pt idx="0">
                  <c:v>Allocation de réversion</c:v>
                </c:pt>
              </c:strCache>
            </c:strRef>
          </c:tx>
          <c:spPr>
            <a:solidFill>
              <a:schemeClr val="accent2">
                <a:lumMod val="40000"/>
                <a:lumOff val="60000"/>
              </a:schemeClr>
            </a:solidFill>
          </c:spPr>
          <c:cat>
            <c:numRef>
              <c:f>[13]Sources!$B$3:$B$12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[13]Sources!$D$3:$D$12</c:f>
              <c:numCache>
                <c:formatCode>General</c:formatCode>
                <c:ptCount val="10"/>
                <c:pt idx="0">
                  <c:v>330600</c:v>
                </c:pt>
                <c:pt idx="1">
                  <c:v>338577</c:v>
                </c:pt>
                <c:pt idx="2">
                  <c:v>346547</c:v>
                </c:pt>
                <c:pt idx="3">
                  <c:v>352043</c:v>
                </c:pt>
                <c:pt idx="4">
                  <c:v>342182</c:v>
                </c:pt>
                <c:pt idx="5">
                  <c:v>335154</c:v>
                </c:pt>
                <c:pt idx="6">
                  <c:v>334613</c:v>
                </c:pt>
                <c:pt idx="7">
                  <c:v>322944</c:v>
                </c:pt>
                <c:pt idx="8">
                  <c:v>326840</c:v>
                </c:pt>
                <c:pt idx="9">
                  <c:v>319847</c:v>
                </c:pt>
              </c:numCache>
            </c:numRef>
          </c:val>
        </c:ser>
        <c:gapWidth val="43"/>
        <c:overlap val="100"/>
        <c:axId val="219901312"/>
        <c:axId val="220230784"/>
      </c:barChart>
      <c:lineChart>
        <c:grouping val="standard"/>
        <c:ser>
          <c:idx val="0"/>
          <c:order val="2"/>
          <c:spPr>
            <a:ln>
              <a:noFill/>
            </a:ln>
          </c:spPr>
          <c:marker>
            <c:symbol val="none"/>
          </c:marker>
          <c:dLbls>
            <c:dLbl>
              <c:idx val="0"/>
              <c:layout>
                <c:manualLayout>
                  <c:x val="-5.4843382672404045E-2"/>
                  <c:y val="-1.5910811629315586E-2"/>
                </c:manualLayout>
              </c:layout>
              <c:dLblPos val="r"/>
              <c:showVal val="1"/>
            </c:dLbl>
            <c:dLbl>
              <c:idx val="1"/>
              <c:layout>
                <c:manualLayout>
                  <c:x val="-5.9085471458924857E-2"/>
                  <c:y val="-1.1983141530385641E-2"/>
                </c:manualLayout>
              </c:layout>
              <c:dLblPos val="r"/>
              <c:showVal val="1"/>
            </c:dLbl>
            <c:dLbl>
              <c:idx val="2"/>
              <c:layout>
                <c:manualLayout>
                  <c:x val="-6.0181762993911474E-2"/>
                  <c:y val="-1.8854229759741561E-2"/>
                </c:manualLayout>
              </c:layout>
              <c:dLblPos val="r"/>
              <c:showVal val="1"/>
            </c:dLbl>
            <c:dLbl>
              <c:idx val="3"/>
              <c:layout>
                <c:manualLayout>
                  <c:x val="-5.8492212282988433E-2"/>
                  <c:y val="-1.6614425600646091E-2"/>
                </c:manualLayout>
              </c:layout>
              <c:dLblPos val="r"/>
              <c:showVal val="1"/>
            </c:dLbl>
            <c:dLbl>
              <c:idx val="4"/>
              <c:layout>
                <c:manualLayout>
                  <c:x val="-6.2108903053784963E-2"/>
                  <c:y val="-1.8274530587522701E-2"/>
                </c:manualLayout>
              </c:layout>
              <c:dLblPos val="r"/>
              <c:showVal val="1"/>
            </c:dLbl>
            <c:dLbl>
              <c:idx val="5"/>
              <c:layout>
                <c:manualLayout>
                  <c:x val="-5.4134899804191221E-2"/>
                  <c:y val="-1.5649101554613382E-2"/>
                </c:manualLayout>
              </c:layout>
              <c:dLblPos val="r"/>
              <c:showVal val="1"/>
            </c:dLbl>
            <c:dLbl>
              <c:idx val="6"/>
              <c:layout>
                <c:manualLayout>
                  <c:x val="-5.9269258009415487E-2"/>
                  <c:y val="-1.3409297395517879E-2"/>
                </c:manualLayout>
              </c:layout>
              <c:dLblPos val="r"/>
              <c:showVal val="1"/>
            </c:dLbl>
            <c:dLbl>
              <c:idx val="7"/>
              <c:layout>
                <c:manualLayout>
                  <c:x val="-4.6991745079484053E-2"/>
                  <c:y val="-1.8155915606703009E-2"/>
                </c:manualLayout>
              </c:layout>
              <c:dLblPos val="r"/>
              <c:showVal val="1"/>
            </c:dLbl>
            <c:dLbl>
              <c:idx val="8"/>
              <c:layout>
                <c:manualLayout>
                  <c:x val="-5.4134661738711329E-2"/>
                  <c:y val="-1.5649101554613382E-2"/>
                </c:manualLayout>
              </c:layout>
              <c:dLblPos val="r"/>
              <c:showVal val="1"/>
            </c:dLbl>
            <c:dLbl>
              <c:idx val="9"/>
              <c:layout>
                <c:manualLayout>
                  <c:x val="-4.6787246832241274E-2"/>
                  <c:y val="-1.6614425600646084E-2"/>
                </c:manualLayout>
              </c:layout>
              <c:dLblPos val="r"/>
              <c:showVal val="1"/>
            </c:dLbl>
            <c:dLbl>
              <c:idx val="10"/>
              <c:layout>
                <c:manualLayout>
                  <c:x val="-6.8155766243505292E-2"/>
                  <c:y val="-1.1983085447652414E-2"/>
                </c:manualLayout>
              </c:layout>
              <c:dLblPos val="r"/>
              <c:showVal val="1"/>
            </c:dLbl>
            <c:dLbl>
              <c:idx val="12"/>
              <c:layout>
                <c:manualLayout>
                  <c:x val="-4.3763339106421432E-2"/>
                  <c:y val="-1.3409365105159221E-2"/>
                </c:manualLayout>
              </c:layout>
              <c:dLblPos val="r"/>
              <c:showVal val="1"/>
            </c:dLbl>
            <c:dLbl>
              <c:idx val="13"/>
              <c:layout>
                <c:manualLayout>
                  <c:x val="-6.8155766243505292E-2"/>
                  <c:y val="-1.5069748225916205E-2"/>
                </c:manualLayout>
              </c:layout>
              <c:dLblPos val="r"/>
              <c:showVal val="1"/>
            </c:dLbl>
            <c:dLbl>
              <c:idx val="15"/>
              <c:layout>
                <c:manualLayout>
                  <c:x val="-4.274965629296338E-2"/>
                  <c:y val="-1.3692809974738176E-2"/>
                </c:manualLayout>
              </c:layout>
              <c:dLblPos val="r"/>
              <c:showVal val="1"/>
            </c:dLbl>
            <c:dLbl>
              <c:idx val="16"/>
              <c:layout>
                <c:manualLayout>
                  <c:x val="-7.117919783836546E-2"/>
                  <c:y val="-1.8155924953825217E-2"/>
                </c:manualLayout>
              </c:layout>
              <c:dLblPos val="r"/>
              <c:showVal val="1"/>
            </c:dLbl>
            <c:dLbl>
              <c:idx val="18"/>
              <c:layout>
                <c:manualLayout>
                  <c:x val="-4.7545723451235304E-2"/>
                  <c:y val="-1.5769304634294049E-2"/>
                </c:manualLayout>
              </c:layout>
              <c:dLblPos val="r"/>
              <c:showVal val="1"/>
            </c:dLbl>
            <c:dLbl>
              <c:idx val="19"/>
              <c:layout>
                <c:manualLayout>
                  <c:x val="-6.513233464864529E-2"/>
                  <c:y val="-1.8155924953825217E-2"/>
                </c:manualLayout>
              </c:layout>
              <c:dLblPos val="r"/>
              <c:showVal val="1"/>
            </c:dLbl>
            <c:dLbl>
              <c:idx val="21"/>
              <c:layout>
                <c:manualLayout>
                  <c:x val="-3.9100826682378992E-2"/>
                  <c:y val="-1.5910928582332461E-2"/>
                </c:manualLayout>
              </c:layout>
              <c:dLblPos val="r"/>
              <c:showVal val="1"/>
            </c:dLbl>
            <c:dLbl>
              <c:idx val="22"/>
              <c:layout>
                <c:manualLayout>
                  <c:x val="-6.8155766243505292E-2"/>
                  <c:y val="-1.198308544765243E-2"/>
                </c:manualLayout>
              </c:layout>
              <c:dLblPos val="r"/>
              <c:showVal val="1"/>
            </c:dLbl>
            <c:dLbl>
              <c:idx val="24"/>
              <c:layout>
                <c:manualLayout>
                  <c:x val="-4.3375054308687606E-2"/>
                  <c:y val="-1.3409365105159231E-2"/>
                </c:manualLayout>
              </c:layout>
              <c:dLblPos val="r"/>
              <c:showVal val="1"/>
            </c:dLbl>
            <c:dLbl>
              <c:idx val="25"/>
              <c:layout>
                <c:manualLayout>
                  <c:x val="-6.5132334648645152E-2"/>
                  <c:y val="-1.198308544765243E-2"/>
                </c:manualLayout>
              </c:layout>
              <c:dLblPos val="r"/>
              <c:showVal val="1"/>
            </c:dLbl>
            <c:dLbl>
              <c:idx val="27"/>
              <c:layout>
                <c:manualLayout>
                  <c:x val="-1.2302033674362141E-2"/>
                  <c:y val="-1.3409365105159231E-2"/>
                </c:manualLayout>
              </c:layout>
              <c:dLblPos val="r"/>
              <c:showVal val="1"/>
            </c:dLbl>
            <c:dLbl>
              <c:idx val="28"/>
              <c:layout>
                <c:manualLayout>
                  <c:x val="-1.5966099475660783E-2"/>
                  <c:y val="-1.5069505200738832E-2"/>
                </c:manualLayout>
              </c:layout>
              <c:dLblPos val="r"/>
              <c:showVal val="1"/>
            </c:dLbl>
            <c:txPr>
              <a:bodyPr/>
              <a:lstStyle/>
              <a:p>
                <a:pPr>
                  <a:defRPr sz="800" b="0" i="0" u="none" strike="noStrike" baseline="0">
                    <a:solidFill>
                      <a:srgbClr val="000000"/>
                    </a:solidFill>
                    <a:latin typeface="Calibri"/>
                    <a:ea typeface="Calibri"/>
                    <a:cs typeface="Calibri"/>
                  </a:defRPr>
                </a:pPr>
                <a:endParaRPr lang="fr-FR"/>
              </a:p>
            </c:txPr>
            <c:dLblPos val="t"/>
            <c:showVal val="1"/>
          </c:dLbls>
          <c:cat>
            <c:numRef>
              <c:f>[8]Sources!$B$3:$B$12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[13]Sources!$E$3:$E$12</c:f>
              <c:numCache>
                <c:formatCode>General</c:formatCode>
                <c:ptCount val="10"/>
                <c:pt idx="0">
                  <c:v>1042983</c:v>
                </c:pt>
                <c:pt idx="1">
                  <c:v>1056083</c:v>
                </c:pt>
                <c:pt idx="2">
                  <c:v>1069241</c:v>
                </c:pt>
                <c:pt idx="3">
                  <c:v>1063254</c:v>
                </c:pt>
                <c:pt idx="4">
                  <c:v>1035100</c:v>
                </c:pt>
                <c:pt idx="5">
                  <c:v>1002463</c:v>
                </c:pt>
                <c:pt idx="6">
                  <c:v>989632</c:v>
                </c:pt>
                <c:pt idx="7">
                  <c:v>962339</c:v>
                </c:pt>
                <c:pt idx="8">
                  <c:v>952104</c:v>
                </c:pt>
                <c:pt idx="9">
                  <c:v>925814</c:v>
                </c:pt>
              </c:numCache>
            </c:numRef>
          </c:val>
          <c:smooth val="1"/>
        </c:ser>
        <c:marker val="1"/>
        <c:axId val="219901312"/>
        <c:axId val="220230784"/>
      </c:lineChart>
      <c:catAx>
        <c:axId val="219901312"/>
        <c:scaling>
          <c:orientation val="minMax"/>
        </c:scaling>
        <c:axPos val="b"/>
        <c:numFmt formatCode="General" sourceLinked="1"/>
        <c:majorTickMark val="cross"/>
        <c:tickLblPos val="nextTo"/>
        <c:spPr>
          <a:ln>
            <a:noFill/>
          </a:ln>
        </c:spPr>
        <c:txPr>
          <a:bodyPr rot="0" vert="horz"/>
          <a:lstStyle/>
          <a:p>
            <a:pPr>
              <a:defRPr sz="900" b="0" i="0" u="none" strike="noStrike" baseline="0">
                <a:solidFill>
                  <a:srgbClr val="000000"/>
                </a:solidFill>
                <a:latin typeface="Calibri"/>
                <a:ea typeface="Calibri"/>
                <a:cs typeface="Calibri"/>
              </a:defRPr>
            </a:pPr>
            <a:endParaRPr lang="fr-FR"/>
          </a:p>
        </c:txPr>
        <c:crossAx val="220230784"/>
        <c:crosses val="autoZero"/>
        <c:auto val="1"/>
        <c:lblAlgn val="ctr"/>
        <c:lblOffset val="100"/>
      </c:catAx>
      <c:valAx>
        <c:axId val="220230784"/>
        <c:scaling>
          <c:orientation val="minMax"/>
        </c:scaling>
        <c:delete val="1"/>
        <c:axPos val="l"/>
        <c:numFmt formatCode="General" sourceLinked="1"/>
        <c:tickLblPos val="none"/>
        <c:crossAx val="219901312"/>
        <c:crosses val="autoZero"/>
        <c:crossBetween val="between"/>
      </c:valAx>
    </c:plotArea>
    <c:plotVisOnly val="1"/>
    <c:dispBlanksAs val="gap"/>
  </c:chart>
  <c:spPr>
    <a:noFill/>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178" l="0.70000000000000062" r="0.70000000000000062" t="0.75000000000000178"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000" b="0" i="0" u="none" strike="noStrike" baseline="0">
                <a:solidFill>
                  <a:srgbClr val="000000"/>
                </a:solidFill>
                <a:latin typeface="Calibri"/>
                <a:ea typeface="Calibri"/>
                <a:cs typeface="Calibri"/>
              </a:defRPr>
            </a:pPr>
            <a:r>
              <a:rPr lang="fr-FR" sz="1200" b="1" i="0" u="none" strike="noStrike" baseline="0">
                <a:solidFill>
                  <a:srgbClr val="008000"/>
                </a:solidFill>
                <a:latin typeface="Calibri"/>
                <a:cs typeface="Calibri"/>
              </a:rPr>
              <a:t>+31% </a:t>
            </a:r>
            <a:r>
              <a:rPr lang="fr-FR" sz="1200" b="0" i="0" u="none" strike="noStrike" baseline="0">
                <a:solidFill>
                  <a:srgbClr val="000000"/>
                </a:solidFill>
                <a:latin typeface="Calibri"/>
                <a:cs typeface="Calibri"/>
              </a:rPr>
              <a:t>en montant sur la décennie</a:t>
            </a:r>
          </a:p>
        </c:rich>
      </c:tx>
      <c:layout>
        <c:manualLayout>
          <c:xMode val="edge"/>
          <c:yMode val="edge"/>
          <c:x val="0.23888133030990183"/>
          <c:y val="9.2911801973029243E-2"/>
        </c:manualLayout>
      </c:layout>
    </c:title>
    <c:plotArea>
      <c:layout>
        <c:manualLayout>
          <c:layoutTarget val="inner"/>
          <c:xMode val="edge"/>
          <c:yMode val="edge"/>
          <c:x val="3.3257747543461842E-2"/>
          <c:y val="0.12697044813842737"/>
          <c:w val="0.91836734693877553"/>
          <c:h val="0.47118353261397877"/>
        </c:manualLayout>
      </c:layout>
      <c:barChart>
        <c:barDir val="col"/>
        <c:grouping val="stacked"/>
        <c:ser>
          <c:idx val="7"/>
          <c:order val="0"/>
          <c:tx>
            <c:strRef>
              <c:f>[13]Sources!$C$14</c:f>
              <c:strCache>
                <c:ptCount val="1"/>
                <c:pt idx="0">
                  <c:v>Allocation de retraite</c:v>
                </c:pt>
              </c:strCache>
            </c:strRef>
          </c:tx>
          <c:spPr>
            <a:solidFill>
              <a:schemeClr val="accent2">
                <a:lumMod val="75000"/>
              </a:schemeClr>
            </a:solidFill>
          </c:spPr>
          <c:cat>
            <c:numRef>
              <c:f>[13]Sources!$B$15:$B$24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[13]Sources!$C$15:$C$24</c:f>
              <c:numCache>
                <c:formatCode>General</c:formatCode>
                <c:ptCount val="10"/>
                <c:pt idx="0">
                  <c:v>1210387880</c:v>
                </c:pt>
                <c:pt idx="1">
                  <c:v>1211954464</c:v>
                </c:pt>
                <c:pt idx="2">
                  <c:v>1361882982</c:v>
                </c:pt>
                <c:pt idx="3">
                  <c:v>1412072070</c:v>
                </c:pt>
                <c:pt idx="4">
                  <c:v>1425905454</c:v>
                </c:pt>
                <c:pt idx="5">
                  <c:v>1404375428</c:v>
                </c:pt>
                <c:pt idx="6">
                  <c:v>1505231732.1600001</c:v>
                </c:pt>
                <c:pt idx="7">
                  <c:v>1609502317.53</c:v>
                </c:pt>
                <c:pt idx="8">
                  <c:v>1595714715.910001</c:v>
                </c:pt>
                <c:pt idx="9">
                  <c:v>1600111451.8100021</c:v>
                </c:pt>
              </c:numCache>
            </c:numRef>
          </c:val>
        </c:ser>
        <c:ser>
          <c:idx val="8"/>
          <c:order val="1"/>
          <c:tx>
            <c:strRef>
              <c:f>[13]Sources!$D$14</c:f>
              <c:strCache>
                <c:ptCount val="1"/>
                <c:pt idx="0">
                  <c:v>Allocation de réversion</c:v>
                </c:pt>
              </c:strCache>
            </c:strRef>
          </c:tx>
          <c:spPr>
            <a:solidFill>
              <a:schemeClr val="accent2">
                <a:lumMod val="40000"/>
                <a:lumOff val="60000"/>
              </a:schemeClr>
            </a:solidFill>
          </c:spPr>
          <c:cat>
            <c:numRef>
              <c:f>[13]Sources!$B$15:$B$24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[13]Sources!$D$15:$D$24</c:f>
              <c:numCache>
                <c:formatCode>General</c:formatCode>
                <c:ptCount val="10"/>
                <c:pt idx="0">
                  <c:v>325105214</c:v>
                </c:pt>
                <c:pt idx="1">
                  <c:v>333312960</c:v>
                </c:pt>
                <c:pt idx="2">
                  <c:v>368748301</c:v>
                </c:pt>
                <c:pt idx="3">
                  <c:v>381730846</c:v>
                </c:pt>
                <c:pt idx="4">
                  <c:v>374536829</c:v>
                </c:pt>
                <c:pt idx="5">
                  <c:v>376251088</c:v>
                </c:pt>
                <c:pt idx="6">
                  <c:v>405140339.37000012</c:v>
                </c:pt>
                <c:pt idx="7">
                  <c:v>418208865.86999989</c:v>
                </c:pt>
                <c:pt idx="8">
                  <c:v>408914178.0200001</c:v>
                </c:pt>
                <c:pt idx="9">
                  <c:v>411784078.65999979</c:v>
                </c:pt>
              </c:numCache>
            </c:numRef>
          </c:val>
        </c:ser>
        <c:gapWidth val="43"/>
        <c:overlap val="100"/>
        <c:axId val="220265088"/>
        <c:axId val="220152192"/>
      </c:barChart>
      <c:lineChart>
        <c:grouping val="standard"/>
        <c:ser>
          <c:idx val="0"/>
          <c:order val="2"/>
          <c:spPr>
            <a:ln>
              <a:noFill/>
            </a:ln>
          </c:spPr>
          <c:marker>
            <c:symbol val="none"/>
          </c:marker>
          <c:dLbls>
            <c:dLbl>
              <c:idx val="0"/>
              <c:layout>
                <c:manualLayout>
                  <c:x val="-5.1398337112622858E-2"/>
                  <c:y val="-1.7241379310344827E-2"/>
                </c:manualLayout>
              </c:layout>
              <c:dLblPos val="r"/>
              <c:showVal val="1"/>
            </c:dLbl>
            <c:dLbl>
              <c:idx val="1"/>
              <c:layout>
                <c:manualLayout>
                  <c:x val="-4.8374905517762662E-2"/>
                  <c:y val="-1.7241379310344827E-2"/>
                </c:manualLayout>
              </c:layout>
              <c:dLblPos val="r"/>
              <c:showVal val="1"/>
            </c:dLbl>
            <c:dLbl>
              <c:idx val="2"/>
              <c:layout>
                <c:manualLayout>
                  <c:x val="-5.4421768707483005E-2"/>
                  <c:y val="-2.0114942528735684E-2"/>
                </c:manualLayout>
              </c:layout>
              <c:dLblPos val="r"/>
              <c:showVal val="1"/>
            </c:dLbl>
            <c:dLbl>
              <c:idx val="3"/>
              <c:layout>
                <c:manualLayout>
                  <c:x val="-5.4421768707482963E-2"/>
                  <c:y val="-1.7241379310344827E-2"/>
                </c:manualLayout>
              </c:layout>
              <c:dLblPos val="r"/>
              <c:showVal val="1"/>
            </c:dLbl>
            <c:dLbl>
              <c:idx val="4"/>
              <c:layout>
                <c:manualLayout>
                  <c:x val="-4.5351473922902515E-2"/>
                  <c:y val="-2.0114942528735646E-2"/>
                </c:manualLayout>
              </c:layout>
              <c:dLblPos val="r"/>
              <c:showVal val="1"/>
            </c:dLbl>
            <c:dLbl>
              <c:idx val="5"/>
              <c:layout>
                <c:manualLayout>
                  <c:x val="-4.8374905517762662E-2"/>
                  <c:y val="-2.2988505747126436E-2"/>
                </c:manualLayout>
              </c:layout>
              <c:dLblPos val="r"/>
              <c:showVal val="1"/>
            </c:dLbl>
            <c:dLbl>
              <c:idx val="6"/>
              <c:layout>
                <c:manualLayout>
                  <c:x val="-4.5351473922902515E-2"/>
                  <c:y val="-2.2988505747126436E-2"/>
                </c:manualLayout>
              </c:layout>
              <c:dLblPos val="r"/>
              <c:showVal val="1"/>
            </c:dLbl>
            <c:dLbl>
              <c:idx val="7"/>
              <c:layout>
                <c:manualLayout>
                  <c:x val="-4.5351473922902515E-2"/>
                  <c:y val="-2.5862068965517241E-2"/>
                </c:manualLayout>
              </c:layout>
              <c:dLblPos val="r"/>
              <c:showVal val="1"/>
            </c:dLbl>
            <c:dLbl>
              <c:idx val="8"/>
              <c:layout>
                <c:manualLayout>
                  <c:x val="-5.1398337112622858E-2"/>
                  <c:y val="-2.0114942528735646E-2"/>
                </c:manualLayout>
              </c:layout>
              <c:dLblPos val="r"/>
              <c:showVal val="1"/>
            </c:dLbl>
            <c:dLbl>
              <c:idx val="9"/>
              <c:layout>
                <c:manualLayout>
                  <c:x val="-4.2328042328042333E-2"/>
                  <c:y val="-1.4367816091954049E-2"/>
                </c:manualLayout>
              </c:layout>
              <c:dLblPos val="r"/>
              <c:showVal val="1"/>
            </c:dLbl>
            <c:txPr>
              <a:bodyPr/>
              <a:lstStyle/>
              <a:p>
                <a:pPr>
                  <a:defRPr sz="1000" b="0" i="0" u="none" strike="noStrike" baseline="0">
                    <a:solidFill>
                      <a:srgbClr val="000000"/>
                    </a:solidFill>
                    <a:latin typeface="Calibri"/>
                    <a:ea typeface="Calibri"/>
                    <a:cs typeface="Calibri"/>
                  </a:defRPr>
                </a:pPr>
                <a:endParaRPr lang="fr-FR"/>
              </a:p>
            </c:txPr>
            <c:showVal val="1"/>
          </c:dLbls>
          <c:cat>
            <c:numRef>
              <c:f>[8]Sources!$B$15:$B$24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[13]Sources!$E$15:$E$24</c:f>
              <c:numCache>
                <c:formatCode>General</c:formatCode>
                <c:ptCount val="10"/>
                <c:pt idx="0">
                  <c:v>1535493094</c:v>
                </c:pt>
                <c:pt idx="1">
                  <c:v>1545267424</c:v>
                </c:pt>
                <c:pt idx="2">
                  <c:v>1730631283</c:v>
                </c:pt>
                <c:pt idx="3">
                  <c:v>1793802916</c:v>
                </c:pt>
                <c:pt idx="4">
                  <c:v>1800442283</c:v>
                </c:pt>
                <c:pt idx="5">
                  <c:v>1780626516</c:v>
                </c:pt>
                <c:pt idx="6">
                  <c:v>1910372071.5300002</c:v>
                </c:pt>
                <c:pt idx="7">
                  <c:v>2027711183.3999999</c:v>
                </c:pt>
                <c:pt idx="8">
                  <c:v>2004628893.9300013</c:v>
                </c:pt>
                <c:pt idx="9">
                  <c:v>2011895530.4700019</c:v>
                </c:pt>
              </c:numCache>
            </c:numRef>
          </c:val>
          <c:smooth val="1"/>
        </c:ser>
        <c:marker val="1"/>
        <c:axId val="220265088"/>
        <c:axId val="220152192"/>
      </c:lineChart>
      <c:catAx>
        <c:axId val="220265088"/>
        <c:scaling>
          <c:orientation val="minMax"/>
        </c:scaling>
        <c:axPos val="b"/>
        <c:numFmt formatCode="General" sourceLinked="1"/>
        <c:majorTickMark val="cross"/>
        <c:tickLblPos val="nextTo"/>
        <c:spPr>
          <a:ln>
            <a:noFill/>
          </a:ln>
        </c:spPr>
        <c:txPr>
          <a:bodyPr rot="0" vert="horz"/>
          <a:lstStyle/>
          <a:p>
            <a:pPr>
              <a:defRPr sz="900" b="0" i="0" u="none" strike="noStrike" baseline="0">
                <a:solidFill>
                  <a:srgbClr val="000000"/>
                </a:solidFill>
                <a:latin typeface="Calibri"/>
                <a:ea typeface="Calibri"/>
                <a:cs typeface="Calibri"/>
              </a:defRPr>
            </a:pPr>
            <a:endParaRPr lang="fr-FR"/>
          </a:p>
        </c:txPr>
        <c:crossAx val="220152192"/>
        <c:crosses val="autoZero"/>
        <c:auto val="1"/>
        <c:lblAlgn val="ctr"/>
        <c:lblOffset val="100"/>
      </c:catAx>
      <c:valAx>
        <c:axId val="220152192"/>
        <c:scaling>
          <c:orientation val="minMax"/>
        </c:scaling>
        <c:delete val="1"/>
        <c:axPos val="l"/>
        <c:numFmt formatCode="General" sourceLinked="1"/>
        <c:tickLblPos val="none"/>
        <c:crossAx val="220265088"/>
        <c:crosses val="autoZero"/>
        <c:crossBetween val="between"/>
      </c:valAx>
    </c:plotArea>
    <c:legend>
      <c:legendPos val="b"/>
      <c:legendEntry>
        <c:idx val="0"/>
        <c:txPr>
          <a:bodyPr/>
          <a:lstStyle/>
          <a:p>
            <a:pPr>
              <a:defRPr sz="845" b="0" i="0" u="none" strike="noStrike" baseline="0">
                <a:solidFill>
                  <a:srgbClr val="000000"/>
                </a:solidFill>
                <a:latin typeface="Calibri"/>
                <a:ea typeface="Calibri"/>
                <a:cs typeface="Calibri"/>
              </a:defRPr>
            </a:pPr>
            <a:endParaRPr lang="fr-FR"/>
          </a:p>
        </c:txPr>
      </c:legendEntry>
      <c:legendEntry>
        <c:idx val="1"/>
        <c:txPr>
          <a:bodyPr/>
          <a:lstStyle/>
          <a:p>
            <a:pPr>
              <a:defRPr sz="845" b="0" i="0" u="none" strike="noStrike" baseline="0">
                <a:solidFill>
                  <a:srgbClr val="000000"/>
                </a:solidFill>
                <a:latin typeface="Calibri"/>
                <a:ea typeface="Calibri"/>
                <a:cs typeface="Calibri"/>
              </a:defRPr>
            </a:pPr>
            <a:endParaRPr lang="fr-FR"/>
          </a:p>
        </c:txPr>
      </c:legendEntry>
      <c:legendEntry>
        <c:idx val="2"/>
        <c:delete val="1"/>
      </c:legendEntry>
      <c:layout>
        <c:manualLayout>
          <c:xMode val="edge"/>
          <c:yMode val="edge"/>
          <c:x val="2.885853554020034E-2"/>
          <c:y val="0.65404878269526701"/>
          <c:w val="0.93321239606953899"/>
          <c:h val="6.6364150601864388E-2"/>
        </c:manualLayout>
      </c:layout>
      <c:txPr>
        <a:bodyPr/>
        <a:lstStyle/>
        <a:p>
          <a:pPr>
            <a:defRPr sz="365" b="0" i="0" u="none" strike="noStrike" baseline="0">
              <a:solidFill>
                <a:srgbClr val="000000"/>
              </a:solidFill>
              <a:latin typeface="Calibri"/>
              <a:ea typeface="Calibri"/>
              <a:cs typeface="Calibri"/>
            </a:defRPr>
          </a:pPr>
          <a:endParaRPr lang="fr-FR"/>
        </a:p>
      </c:txPr>
    </c:legend>
    <c:plotVisOnly val="1"/>
    <c:dispBlanksAs val="gap"/>
  </c:chart>
  <c:spPr>
    <a:noFill/>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2" l="0.70000000000000062" r="0.70000000000000062" t="0.75000000000000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000" b="0" i="0" u="none" strike="noStrike" baseline="0">
                <a:solidFill>
                  <a:srgbClr val="000000"/>
                </a:solidFill>
                <a:latin typeface="Calibri"/>
                <a:ea typeface="Calibri"/>
                <a:cs typeface="Calibri"/>
              </a:defRPr>
            </a:pPr>
            <a:r>
              <a:rPr lang="fr-FR" sz="1200" b="1" i="0" u="none" strike="noStrike" baseline="0">
                <a:solidFill>
                  <a:srgbClr val="FF0000"/>
                </a:solidFill>
                <a:latin typeface="Calibri"/>
                <a:cs typeface="Calibri"/>
              </a:rPr>
              <a:t>-18% </a:t>
            </a:r>
            <a:r>
              <a:rPr lang="fr-FR" sz="1200" b="0" i="0" u="none" strike="noStrike" baseline="0">
                <a:solidFill>
                  <a:srgbClr val="000000"/>
                </a:solidFill>
                <a:latin typeface="Calibri"/>
                <a:cs typeface="Calibri"/>
              </a:rPr>
              <a:t>en nombre sur la décennie</a:t>
            </a:r>
          </a:p>
        </c:rich>
      </c:tx>
      <c:layout>
        <c:manualLayout>
          <c:xMode val="edge"/>
          <c:yMode val="edge"/>
          <c:x val="0.21757351759601479"/>
          <c:y val="6.8832273369674943E-2"/>
        </c:manualLayout>
      </c:layout>
    </c:title>
    <c:plotArea>
      <c:layout>
        <c:manualLayout>
          <c:layoutTarget val="inner"/>
          <c:xMode val="edge"/>
          <c:yMode val="edge"/>
          <c:x val="3.3257747543461842E-2"/>
          <c:y val="7.3076941519518893E-2"/>
          <c:w val="0.92441421012849645"/>
          <c:h val="0.52507710606629954"/>
        </c:manualLayout>
      </c:layout>
      <c:barChart>
        <c:barDir val="col"/>
        <c:grouping val="stacked"/>
        <c:ser>
          <c:idx val="7"/>
          <c:order val="0"/>
          <c:tx>
            <c:strRef>
              <c:f>[15]Sources!$C$2</c:f>
              <c:strCache>
                <c:ptCount val="1"/>
                <c:pt idx="0">
                  <c:v>Rente de vistime</c:v>
                </c:pt>
              </c:strCache>
            </c:strRef>
          </c:tx>
          <c:spPr>
            <a:solidFill>
              <a:schemeClr val="accent2">
                <a:lumMod val="75000"/>
              </a:schemeClr>
            </a:solidFill>
          </c:spPr>
          <c:cat>
            <c:numRef>
              <c:f>[15]Sources!$B$3:$B$12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[15]Sources!$C$3:$C$12</c:f>
              <c:numCache>
                <c:formatCode>General</c:formatCode>
                <c:ptCount val="10"/>
                <c:pt idx="0">
                  <c:v>41577</c:v>
                </c:pt>
                <c:pt idx="1">
                  <c:v>42799</c:v>
                </c:pt>
                <c:pt idx="2">
                  <c:v>41120</c:v>
                </c:pt>
                <c:pt idx="3">
                  <c:v>40835</c:v>
                </c:pt>
                <c:pt idx="4">
                  <c:v>39520</c:v>
                </c:pt>
                <c:pt idx="5">
                  <c:v>39025</c:v>
                </c:pt>
                <c:pt idx="6">
                  <c:v>38188</c:v>
                </c:pt>
                <c:pt idx="7">
                  <c:v>39029</c:v>
                </c:pt>
                <c:pt idx="8">
                  <c:v>35711</c:v>
                </c:pt>
                <c:pt idx="9">
                  <c:v>33209</c:v>
                </c:pt>
              </c:numCache>
            </c:numRef>
          </c:val>
        </c:ser>
        <c:ser>
          <c:idx val="8"/>
          <c:order val="1"/>
          <c:tx>
            <c:strRef>
              <c:f>[15]Sources!$D$2</c:f>
              <c:strCache>
                <c:ptCount val="1"/>
                <c:pt idx="0">
                  <c:v>Rente de survivant</c:v>
                </c:pt>
              </c:strCache>
            </c:strRef>
          </c:tx>
          <c:spPr>
            <a:solidFill>
              <a:schemeClr val="accent2">
                <a:lumMod val="40000"/>
                <a:lumOff val="60000"/>
              </a:schemeClr>
            </a:solidFill>
          </c:spPr>
          <c:cat>
            <c:numRef>
              <c:f>[15]Sources!$B$3:$B$12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[15]Sources!$D$3:$D$12</c:f>
              <c:numCache>
                <c:formatCode>General</c:formatCode>
                <c:ptCount val="10"/>
                <c:pt idx="0">
                  <c:v>5054</c:v>
                </c:pt>
                <c:pt idx="1">
                  <c:v>5333</c:v>
                </c:pt>
                <c:pt idx="2">
                  <c:v>5118</c:v>
                </c:pt>
                <c:pt idx="3">
                  <c:v>5358</c:v>
                </c:pt>
                <c:pt idx="4">
                  <c:v>5153</c:v>
                </c:pt>
                <c:pt idx="5">
                  <c:v>5176</c:v>
                </c:pt>
                <c:pt idx="6">
                  <c:v>5142</c:v>
                </c:pt>
                <c:pt idx="7">
                  <c:v>5192</c:v>
                </c:pt>
                <c:pt idx="8">
                  <c:v>4828</c:v>
                </c:pt>
                <c:pt idx="9">
                  <c:v>4816</c:v>
                </c:pt>
              </c:numCache>
            </c:numRef>
          </c:val>
        </c:ser>
        <c:gapWidth val="43"/>
        <c:overlap val="100"/>
        <c:axId val="220775168"/>
        <c:axId val="220776704"/>
      </c:barChart>
      <c:lineChart>
        <c:grouping val="standard"/>
        <c:ser>
          <c:idx val="0"/>
          <c:order val="2"/>
          <c:spPr>
            <a:ln>
              <a:noFill/>
            </a:ln>
          </c:spPr>
          <c:marker>
            <c:symbol val="none"/>
          </c:marker>
          <c:dLbls>
            <c:dLbl>
              <c:idx val="0"/>
              <c:layout>
                <c:manualLayout>
                  <c:x val="-5.4843382672404045E-2"/>
                  <c:y val="-1.5910811629315576E-2"/>
                </c:manualLayout>
              </c:layout>
              <c:dLblPos val="r"/>
              <c:showVal val="1"/>
            </c:dLbl>
            <c:dLbl>
              <c:idx val="1"/>
              <c:layout>
                <c:manualLayout>
                  <c:x val="-5.9085471458924829E-2"/>
                  <c:y val="-1.1983141530385632E-2"/>
                </c:manualLayout>
              </c:layout>
              <c:dLblPos val="r"/>
              <c:showVal val="1"/>
            </c:dLbl>
            <c:dLbl>
              <c:idx val="2"/>
              <c:layout>
                <c:manualLayout>
                  <c:x val="-6.0181762993911474E-2"/>
                  <c:y val="-1.8854229759741561E-2"/>
                </c:manualLayout>
              </c:layout>
              <c:dLblPos val="r"/>
              <c:showVal val="1"/>
            </c:dLbl>
            <c:dLbl>
              <c:idx val="3"/>
              <c:layout>
                <c:manualLayout>
                  <c:x val="-5.8492212282988433E-2"/>
                  <c:y val="-1.6614425600646084E-2"/>
                </c:manualLayout>
              </c:layout>
              <c:dLblPos val="r"/>
              <c:showVal val="1"/>
            </c:dLbl>
            <c:dLbl>
              <c:idx val="4"/>
              <c:layout>
                <c:manualLayout>
                  <c:x val="-6.2108903053784963E-2"/>
                  <c:y val="-1.8274530587522701E-2"/>
                </c:manualLayout>
              </c:layout>
              <c:dLblPos val="r"/>
              <c:showVal val="1"/>
            </c:dLbl>
            <c:dLbl>
              <c:idx val="5"/>
              <c:layout>
                <c:manualLayout>
                  <c:x val="-5.4134899804191186E-2"/>
                  <c:y val="-1.5649101554613375E-2"/>
                </c:manualLayout>
              </c:layout>
              <c:dLblPos val="r"/>
              <c:showVal val="1"/>
            </c:dLbl>
            <c:dLbl>
              <c:idx val="6"/>
              <c:layout>
                <c:manualLayout>
                  <c:x val="-5.9269258009415487E-2"/>
                  <c:y val="-1.3409297395517873E-2"/>
                </c:manualLayout>
              </c:layout>
              <c:dLblPos val="r"/>
              <c:showVal val="1"/>
            </c:dLbl>
            <c:dLbl>
              <c:idx val="7"/>
              <c:layout>
                <c:manualLayout>
                  <c:x val="-4.6991745079484074E-2"/>
                  <c:y val="-1.8155915606703009E-2"/>
                </c:manualLayout>
              </c:layout>
              <c:dLblPos val="r"/>
              <c:showVal val="1"/>
            </c:dLbl>
            <c:dLbl>
              <c:idx val="8"/>
              <c:layout>
                <c:manualLayout>
                  <c:x val="-5.4134661738711294E-2"/>
                  <c:y val="-1.5649101554613375E-2"/>
                </c:manualLayout>
              </c:layout>
              <c:dLblPos val="r"/>
              <c:showVal val="1"/>
            </c:dLbl>
            <c:dLbl>
              <c:idx val="9"/>
              <c:layout>
                <c:manualLayout>
                  <c:x val="-5.2833871956481711E-2"/>
                  <c:y val="-1.6614425600646084E-2"/>
                </c:manualLayout>
              </c:layout>
              <c:dLblPos val="r"/>
              <c:showVal val="1"/>
            </c:dLbl>
            <c:dLbl>
              <c:idx val="10"/>
              <c:layout>
                <c:manualLayout>
                  <c:x val="-6.8155766243505292E-2"/>
                  <c:y val="-1.1983085447652404E-2"/>
                </c:manualLayout>
              </c:layout>
              <c:dLblPos val="r"/>
              <c:showVal val="1"/>
            </c:dLbl>
            <c:dLbl>
              <c:idx val="12"/>
              <c:layout>
                <c:manualLayout>
                  <c:x val="-4.3763339106421398E-2"/>
                  <c:y val="-1.3409365105159221E-2"/>
                </c:manualLayout>
              </c:layout>
              <c:dLblPos val="r"/>
              <c:showVal val="1"/>
            </c:dLbl>
            <c:dLbl>
              <c:idx val="13"/>
              <c:layout>
                <c:manualLayout>
                  <c:x val="-6.8155766243505292E-2"/>
                  <c:y val="-1.5069748225916205E-2"/>
                </c:manualLayout>
              </c:layout>
              <c:dLblPos val="r"/>
              <c:showVal val="1"/>
            </c:dLbl>
            <c:dLbl>
              <c:idx val="15"/>
              <c:layout>
                <c:manualLayout>
                  <c:x val="-4.274965629296338E-2"/>
                  <c:y val="-1.3692809974738171E-2"/>
                </c:manualLayout>
              </c:layout>
              <c:dLblPos val="r"/>
              <c:showVal val="1"/>
            </c:dLbl>
            <c:dLbl>
              <c:idx val="16"/>
              <c:layout>
                <c:manualLayout>
                  <c:x val="-7.117919783836546E-2"/>
                  <c:y val="-1.8155924953825217E-2"/>
                </c:manualLayout>
              </c:layout>
              <c:dLblPos val="r"/>
              <c:showVal val="1"/>
            </c:dLbl>
            <c:dLbl>
              <c:idx val="18"/>
              <c:layout>
                <c:manualLayout>
                  <c:x val="-4.7545723451235304E-2"/>
                  <c:y val="-1.5769304634294049E-2"/>
                </c:manualLayout>
              </c:layout>
              <c:dLblPos val="r"/>
              <c:showVal val="1"/>
            </c:dLbl>
            <c:dLbl>
              <c:idx val="19"/>
              <c:layout>
                <c:manualLayout>
                  <c:x val="-6.5132334648645235E-2"/>
                  <c:y val="-1.8155924953825217E-2"/>
                </c:manualLayout>
              </c:layout>
              <c:dLblPos val="r"/>
              <c:showVal val="1"/>
            </c:dLbl>
            <c:dLbl>
              <c:idx val="21"/>
              <c:layout>
                <c:manualLayout>
                  <c:x val="-3.9100826682378992E-2"/>
                  <c:y val="-1.5910928582332461E-2"/>
                </c:manualLayout>
              </c:layout>
              <c:dLblPos val="r"/>
              <c:showVal val="1"/>
            </c:dLbl>
            <c:dLbl>
              <c:idx val="22"/>
              <c:layout>
                <c:manualLayout>
                  <c:x val="-6.8155766243505292E-2"/>
                  <c:y val="-1.1983085447652418E-2"/>
                </c:manualLayout>
              </c:layout>
              <c:dLblPos val="r"/>
              <c:showVal val="1"/>
            </c:dLbl>
            <c:dLbl>
              <c:idx val="24"/>
              <c:layout>
                <c:manualLayout>
                  <c:x val="-4.3375054308687606E-2"/>
                  <c:y val="-1.3409365105159231E-2"/>
                </c:manualLayout>
              </c:layout>
              <c:dLblPos val="r"/>
              <c:showVal val="1"/>
            </c:dLbl>
            <c:dLbl>
              <c:idx val="25"/>
              <c:layout>
                <c:manualLayout>
                  <c:x val="-6.5132334648645124E-2"/>
                  <c:y val="-1.1983085447652418E-2"/>
                </c:manualLayout>
              </c:layout>
              <c:dLblPos val="r"/>
              <c:showVal val="1"/>
            </c:dLbl>
            <c:dLbl>
              <c:idx val="27"/>
              <c:layout>
                <c:manualLayout>
                  <c:x val="-1.2302033674362141E-2"/>
                  <c:y val="-1.3409365105159231E-2"/>
                </c:manualLayout>
              </c:layout>
              <c:dLblPos val="r"/>
              <c:showVal val="1"/>
            </c:dLbl>
            <c:dLbl>
              <c:idx val="28"/>
              <c:layout>
                <c:manualLayout>
                  <c:x val="-1.5966099475660783E-2"/>
                  <c:y val="-1.5069505200738825E-2"/>
                </c:manualLayout>
              </c:layout>
              <c:dLblPos val="r"/>
              <c:showVal val="1"/>
            </c:dLbl>
            <c:txPr>
              <a:bodyPr/>
              <a:lstStyle/>
              <a:p>
                <a:pPr>
                  <a:defRPr sz="800" b="0" i="0" u="none" strike="noStrike" baseline="0">
                    <a:solidFill>
                      <a:srgbClr val="000000"/>
                    </a:solidFill>
                    <a:latin typeface="Calibri"/>
                    <a:ea typeface="Calibri"/>
                    <a:cs typeface="Calibri"/>
                  </a:defRPr>
                </a:pPr>
                <a:endParaRPr lang="fr-FR"/>
              </a:p>
            </c:txPr>
            <c:dLblPos val="t"/>
            <c:showVal val="1"/>
          </c:dLbls>
          <c:cat>
            <c:numRef>
              <c:f>[15]Sources!$B$3:$B$12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[15]Sources!$E$3:$E$12</c:f>
              <c:numCache>
                <c:formatCode>General</c:formatCode>
                <c:ptCount val="10"/>
                <c:pt idx="0">
                  <c:v>46631</c:v>
                </c:pt>
                <c:pt idx="1">
                  <c:v>48132</c:v>
                </c:pt>
                <c:pt idx="2">
                  <c:v>46238</c:v>
                </c:pt>
                <c:pt idx="3">
                  <c:v>46193</c:v>
                </c:pt>
                <c:pt idx="4">
                  <c:v>44673</c:v>
                </c:pt>
                <c:pt idx="5">
                  <c:v>44201</c:v>
                </c:pt>
                <c:pt idx="6">
                  <c:v>43330</c:v>
                </c:pt>
                <c:pt idx="7">
                  <c:v>44221</c:v>
                </c:pt>
                <c:pt idx="8">
                  <c:v>40539</c:v>
                </c:pt>
                <c:pt idx="9">
                  <c:v>38025</c:v>
                </c:pt>
              </c:numCache>
            </c:numRef>
          </c:val>
          <c:smooth val="1"/>
        </c:ser>
        <c:marker val="1"/>
        <c:axId val="220775168"/>
        <c:axId val="220776704"/>
      </c:lineChart>
      <c:catAx>
        <c:axId val="220775168"/>
        <c:scaling>
          <c:orientation val="minMax"/>
        </c:scaling>
        <c:axPos val="b"/>
        <c:numFmt formatCode="General" sourceLinked="1"/>
        <c:majorTickMark val="cross"/>
        <c:tickLblPos val="nextTo"/>
        <c:spPr>
          <a:ln>
            <a:noFill/>
          </a:ln>
        </c:spPr>
        <c:txPr>
          <a:bodyPr rot="0" vert="horz"/>
          <a:lstStyle/>
          <a:p>
            <a:pPr>
              <a:defRPr sz="900" b="0" i="0" u="none" strike="noStrike" baseline="0">
                <a:solidFill>
                  <a:srgbClr val="000000"/>
                </a:solidFill>
                <a:latin typeface="Calibri"/>
                <a:ea typeface="Calibri"/>
                <a:cs typeface="Calibri"/>
              </a:defRPr>
            </a:pPr>
            <a:endParaRPr lang="fr-FR"/>
          </a:p>
        </c:txPr>
        <c:crossAx val="220776704"/>
        <c:crosses val="autoZero"/>
        <c:auto val="1"/>
        <c:lblAlgn val="ctr"/>
        <c:lblOffset val="100"/>
      </c:catAx>
      <c:valAx>
        <c:axId val="220776704"/>
        <c:scaling>
          <c:orientation val="minMax"/>
        </c:scaling>
        <c:delete val="1"/>
        <c:axPos val="l"/>
        <c:numFmt formatCode="General" sourceLinked="1"/>
        <c:tickLblPos val="none"/>
        <c:crossAx val="220775168"/>
        <c:crosses val="autoZero"/>
        <c:crossBetween val="between"/>
      </c:valAx>
    </c:plotArea>
    <c:plotVisOnly val="1"/>
    <c:dispBlanksAs val="gap"/>
  </c:chart>
  <c:spPr>
    <a:noFill/>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155" l="0.70000000000000062" r="0.70000000000000062" t="0.7500000000000015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000" b="0" i="0" u="none" strike="noStrike" baseline="0">
                <a:solidFill>
                  <a:srgbClr val="000000"/>
                </a:solidFill>
                <a:latin typeface="Calibri"/>
                <a:ea typeface="Calibri"/>
                <a:cs typeface="Calibri"/>
              </a:defRPr>
            </a:pPr>
            <a:r>
              <a:rPr lang="fr-FR" sz="1200" b="1" i="0" u="none" strike="noStrike" baseline="0">
                <a:solidFill>
                  <a:srgbClr val="FF0000"/>
                </a:solidFill>
                <a:latin typeface="Calibri"/>
                <a:cs typeface="Calibri"/>
              </a:rPr>
              <a:t>-12% </a:t>
            </a:r>
            <a:r>
              <a:rPr lang="fr-FR" sz="1200" b="0" i="0" u="none" strike="noStrike" baseline="0">
                <a:solidFill>
                  <a:srgbClr val="000000"/>
                </a:solidFill>
                <a:latin typeface="Calibri"/>
                <a:cs typeface="Calibri"/>
              </a:rPr>
              <a:t>en montant sur la décennie</a:t>
            </a:r>
          </a:p>
        </c:rich>
      </c:tx>
      <c:layout>
        <c:manualLayout>
          <c:xMode val="edge"/>
          <c:yMode val="edge"/>
          <c:x val="0.23888133030990183"/>
          <c:y val="9.2911801973029243E-2"/>
        </c:manualLayout>
      </c:layout>
    </c:title>
    <c:plotArea>
      <c:layout>
        <c:manualLayout>
          <c:layoutTarget val="inner"/>
          <c:xMode val="edge"/>
          <c:yMode val="edge"/>
          <c:x val="3.3257747543461842E-2"/>
          <c:y val="0.12697044813842731"/>
          <c:w val="0.91836734693877553"/>
          <c:h val="0.47118353261397877"/>
        </c:manualLayout>
      </c:layout>
      <c:barChart>
        <c:barDir val="col"/>
        <c:grouping val="stacked"/>
        <c:ser>
          <c:idx val="7"/>
          <c:order val="0"/>
          <c:tx>
            <c:strRef>
              <c:f>[15]Sources!$C$2</c:f>
              <c:strCache>
                <c:ptCount val="1"/>
                <c:pt idx="0">
                  <c:v>Rente de vistime</c:v>
                </c:pt>
              </c:strCache>
            </c:strRef>
          </c:tx>
          <c:spPr>
            <a:solidFill>
              <a:schemeClr val="accent2">
                <a:lumMod val="75000"/>
              </a:schemeClr>
            </a:solidFill>
          </c:spPr>
          <c:cat>
            <c:numRef>
              <c:f>[15]Sources!$B$15:$B$24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[15]Sources!$C$15:$C$24</c:f>
              <c:numCache>
                <c:formatCode>General</c:formatCode>
                <c:ptCount val="10"/>
                <c:pt idx="0">
                  <c:v>106638363.82999989</c:v>
                </c:pt>
                <c:pt idx="1">
                  <c:v>107861899.75</c:v>
                </c:pt>
                <c:pt idx="2">
                  <c:v>107573025.73</c:v>
                </c:pt>
                <c:pt idx="3">
                  <c:v>107056531.4799999</c:v>
                </c:pt>
                <c:pt idx="4">
                  <c:v>104565099.51999991</c:v>
                </c:pt>
                <c:pt idx="5">
                  <c:v>101743261.94</c:v>
                </c:pt>
                <c:pt idx="6">
                  <c:v>99889207.269999847</c:v>
                </c:pt>
                <c:pt idx="7">
                  <c:v>95956509.580000043</c:v>
                </c:pt>
                <c:pt idx="8">
                  <c:v>91420509.609999999</c:v>
                </c:pt>
                <c:pt idx="9">
                  <c:v>86661957.879999995</c:v>
                </c:pt>
              </c:numCache>
            </c:numRef>
          </c:val>
        </c:ser>
        <c:ser>
          <c:idx val="8"/>
          <c:order val="1"/>
          <c:tx>
            <c:strRef>
              <c:f>[15]Sources!$D$2</c:f>
              <c:strCache>
                <c:ptCount val="1"/>
                <c:pt idx="0">
                  <c:v>Rente de survivant</c:v>
                </c:pt>
              </c:strCache>
            </c:strRef>
          </c:tx>
          <c:spPr>
            <a:solidFill>
              <a:schemeClr val="accent2">
                <a:lumMod val="40000"/>
                <a:lumOff val="60000"/>
              </a:schemeClr>
            </a:solidFill>
          </c:spPr>
          <c:cat>
            <c:numRef>
              <c:f>[15]Sources!$B$15:$B$24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[15]Sources!$D$15:$D$24</c:f>
              <c:numCache>
                <c:formatCode>General</c:formatCode>
                <c:ptCount val="10"/>
                <c:pt idx="0">
                  <c:v>53428414.180000037</c:v>
                </c:pt>
                <c:pt idx="1">
                  <c:v>55942777.579999991</c:v>
                </c:pt>
                <c:pt idx="2">
                  <c:v>56391054.630000018</c:v>
                </c:pt>
                <c:pt idx="3">
                  <c:v>57909341.550000012</c:v>
                </c:pt>
                <c:pt idx="4">
                  <c:v>57684708.869999997</c:v>
                </c:pt>
                <c:pt idx="5">
                  <c:v>56163611.68999999</c:v>
                </c:pt>
                <c:pt idx="6">
                  <c:v>59034024.970000014</c:v>
                </c:pt>
                <c:pt idx="7">
                  <c:v>57453957.059999987</c:v>
                </c:pt>
                <c:pt idx="8">
                  <c:v>54630018.180000007</c:v>
                </c:pt>
                <c:pt idx="9">
                  <c:v>53707024.520000018</c:v>
                </c:pt>
              </c:numCache>
            </c:numRef>
          </c:val>
        </c:ser>
        <c:gapWidth val="43"/>
        <c:overlap val="100"/>
        <c:axId val="220909568"/>
        <c:axId val="220911104"/>
      </c:barChart>
      <c:lineChart>
        <c:grouping val="standard"/>
        <c:ser>
          <c:idx val="0"/>
          <c:order val="2"/>
          <c:spPr>
            <a:ln>
              <a:noFill/>
            </a:ln>
          </c:spPr>
          <c:marker>
            <c:symbol val="none"/>
          </c:marker>
          <c:dLbls>
            <c:dLbl>
              <c:idx val="0"/>
              <c:layout>
                <c:manualLayout>
                  <c:x val="-5.4421768707482963E-2"/>
                  <c:y val="-1.4367816091954019E-2"/>
                </c:manualLayout>
              </c:layout>
              <c:dLblPos val="r"/>
              <c:showVal val="1"/>
            </c:dLbl>
            <c:dLbl>
              <c:idx val="1"/>
              <c:layout>
                <c:manualLayout>
                  <c:x val="-5.1398337112622858E-2"/>
                  <c:y val="-1.7241379310344827E-2"/>
                </c:manualLayout>
              </c:layout>
              <c:dLblPos val="r"/>
              <c:showVal val="1"/>
            </c:dLbl>
            <c:dLbl>
              <c:idx val="2"/>
              <c:layout>
                <c:manualLayout>
                  <c:x val="-5.4421768707483005E-2"/>
                  <c:y val="-1.7241379310344827E-2"/>
                </c:manualLayout>
              </c:layout>
              <c:dLblPos val="r"/>
              <c:showVal val="1"/>
            </c:dLbl>
            <c:dLbl>
              <c:idx val="3"/>
              <c:layout>
                <c:manualLayout>
                  <c:x val="-4.8374905517762662E-2"/>
                  <c:y val="-1.4367816091954019E-2"/>
                </c:manualLayout>
              </c:layout>
              <c:dLblPos val="r"/>
              <c:showVal val="1"/>
            </c:dLbl>
            <c:dLbl>
              <c:idx val="4"/>
              <c:layout>
                <c:manualLayout>
                  <c:x val="-5.1398337112622858E-2"/>
                  <c:y val="-1.7241379310344827E-2"/>
                </c:manualLayout>
              </c:layout>
              <c:dLblPos val="r"/>
              <c:showVal val="1"/>
            </c:dLbl>
            <c:dLbl>
              <c:idx val="5"/>
              <c:layout>
                <c:manualLayout>
                  <c:x val="-6.0468631897203418E-2"/>
                  <c:y val="-1.7241379310344803E-2"/>
                </c:manualLayout>
              </c:layout>
              <c:dLblPos val="r"/>
              <c:showVal val="1"/>
            </c:dLbl>
            <c:dLbl>
              <c:idx val="6"/>
              <c:layout>
                <c:manualLayout>
                  <c:x val="-5.4421768707482963E-2"/>
                  <c:y val="-1.7241379310344827E-2"/>
                </c:manualLayout>
              </c:layout>
              <c:dLblPos val="r"/>
              <c:showVal val="1"/>
            </c:dLbl>
            <c:dLbl>
              <c:idx val="7"/>
              <c:layout>
                <c:manualLayout>
                  <c:x val="-5.4421768707482963E-2"/>
                  <c:y val="-2.0114942528735646E-2"/>
                </c:manualLayout>
              </c:layout>
              <c:dLblPos val="r"/>
              <c:showVal val="1"/>
            </c:dLbl>
            <c:dLbl>
              <c:idx val="8"/>
              <c:layout>
                <c:manualLayout>
                  <c:x val="-5.1398337112622858E-2"/>
                  <c:y val="-1.7241379310344827E-2"/>
                </c:manualLayout>
              </c:layout>
              <c:dLblPos val="r"/>
              <c:showVal val="1"/>
            </c:dLbl>
            <c:dLbl>
              <c:idx val="9"/>
              <c:layout>
                <c:manualLayout>
                  <c:x val="-4.535147392290266E-2"/>
                  <c:y val="-1.7241379310344827E-2"/>
                </c:manualLayout>
              </c:layout>
              <c:dLblPos val="r"/>
              <c:showVal val="1"/>
            </c:dLbl>
            <c:txPr>
              <a:bodyPr/>
              <a:lstStyle/>
              <a:p>
                <a:pPr>
                  <a:defRPr sz="800" b="0" i="0" u="none" strike="noStrike" baseline="0">
                    <a:solidFill>
                      <a:srgbClr val="000000"/>
                    </a:solidFill>
                    <a:latin typeface="Calibri"/>
                    <a:ea typeface="Calibri"/>
                    <a:cs typeface="Calibri"/>
                  </a:defRPr>
                </a:pPr>
                <a:endParaRPr lang="fr-FR"/>
              </a:p>
            </c:txPr>
            <c:showVal val="1"/>
          </c:dLbls>
          <c:cat>
            <c:numRef>
              <c:f>[15]Sources!$B$15:$B$24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[15]Sources!$E$15:$E$24</c:f>
              <c:numCache>
                <c:formatCode>General</c:formatCode>
                <c:ptCount val="10"/>
                <c:pt idx="0">
                  <c:v>160066778.00999993</c:v>
                </c:pt>
                <c:pt idx="1">
                  <c:v>163804677.32999998</c:v>
                </c:pt>
                <c:pt idx="2">
                  <c:v>163964080.36000001</c:v>
                </c:pt>
                <c:pt idx="3">
                  <c:v>164965873.02999991</c:v>
                </c:pt>
                <c:pt idx="4">
                  <c:v>162249808.3899999</c:v>
                </c:pt>
                <c:pt idx="5">
                  <c:v>157906873.63</c:v>
                </c:pt>
                <c:pt idx="6">
                  <c:v>158923232.23999986</c:v>
                </c:pt>
                <c:pt idx="7">
                  <c:v>153410466.64000005</c:v>
                </c:pt>
                <c:pt idx="8">
                  <c:v>146050527.79000002</c:v>
                </c:pt>
                <c:pt idx="9">
                  <c:v>140368982.40000001</c:v>
                </c:pt>
              </c:numCache>
            </c:numRef>
          </c:val>
          <c:smooth val="1"/>
        </c:ser>
        <c:marker val="1"/>
        <c:axId val="220909568"/>
        <c:axId val="220911104"/>
      </c:lineChart>
      <c:catAx>
        <c:axId val="220909568"/>
        <c:scaling>
          <c:orientation val="minMax"/>
        </c:scaling>
        <c:axPos val="b"/>
        <c:numFmt formatCode="General" sourceLinked="1"/>
        <c:majorTickMark val="cross"/>
        <c:tickLblPos val="nextTo"/>
        <c:spPr>
          <a:ln>
            <a:noFill/>
          </a:ln>
        </c:spPr>
        <c:txPr>
          <a:bodyPr rot="0" vert="horz"/>
          <a:lstStyle/>
          <a:p>
            <a:pPr>
              <a:defRPr sz="900" b="0" i="0" u="none" strike="noStrike" baseline="0">
                <a:solidFill>
                  <a:srgbClr val="000000"/>
                </a:solidFill>
                <a:latin typeface="Calibri"/>
                <a:ea typeface="Calibri"/>
                <a:cs typeface="Calibri"/>
              </a:defRPr>
            </a:pPr>
            <a:endParaRPr lang="fr-FR"/>
          </a:p>
        </c:txPr>
        <c:crossAx val="220911104"/>
        <c:crosses val="autoZero"/>
        <c:auto val="1"/>
        <c:lblAlgn val="ctr"/>
        <c:lblOffset val="100"/>
      </c:catAx>
      <c:valAx>
        <c:axId val="220911104"/>
        <c:scaling>
          <c:orientation val="minMax"/>
        </c:scaling>
        <c:delete val="1"/>
        <c:axPos val="l"/>
        <c:numFmt formatCode="General" sourceLinked="1"/>
        <c:tickLblPos val="none"/>
        <c:crossAx val="220909568"/>
        <c:crosses val="autoZero"/>
        <c:crossBetween val="between"/>
      </c:valAx>
    </c:plotArea>
    <c:legend>
      <c:legendPos val="b"/>
      <c:legendEntry>
        <c:idx val="0"/>
        <c:txPr>
          <a:bodyPr/>
          <a:lstStyle/>
          <a:p>
            <a:pPr>
              <a:defRPr sz="920" b="0" i="0" u="none" strike="noStrike" baseline="0">
                <a:solidFill>
                  <a:srgbClr val="000000"/>
                </a:solidFill>
                <a:latin typeface="Calibri"/>
                <a:ea typeface="Calibri"/>
                <a:cs typeface="Calibri"/>
              </a:defRPr>
            </a:pPr>
            <a:endParaRPr lang="fr-FR"/>
          </a:p>
        </c:txPr>
      </c:legendEntry>
      <c:legendEntry>
        <c:idx val="1"/>
        <c:txPr>
          <a:bodyPr/>
          <a:lstStyle/>
          <a:p>
            <a:pPr>
              <a:defRPr sz="920" b="0" i="0" u="none" strike="noStrike" baseline="0">
                <a:solidFill>
                  <a:srgbClr val="000000"/>
                </a:solidFill>
                <a:latin typeface="Calibri"/>
                <a:ea typeface="Calibri"/>
                <a:cs typeface="Calibri"/>
              </a:defRPr>
            </a:pPr>
            <a:endParaRPr lang="fr-FR"/>
          </a:p>
        </c:txPr>
      </c:legendEntry>
      <c:legendEntry>
        <c:idx val="2"/>
        <c:delete val="1"/>
      </c:legendEntry>
      <c:layout>
        <c:manualLayout>
          <c:xMode val="edge"/>
          <c:yMode val="edge"/>
          <c:x val="2.885853554020034E-2"/>
          <c:y val="0.65404878269526701"/>
          <c:w val="0.93321239606953899"/>
          <c:h val="6.6364150601864388E-2"/>
        </c:manualLayout>
      </c:layout>
      <c:txPr>
        <a:bodyPr/>
        <a:lstStyle/>
        <a:p>
          <a:pPr>
            <a:defRPr sz="400" b="0" i="0" u="none" strike="noStrike" baseline="0">
              <a:solidFill>
                <a:srgbClr val="000000"/>
              </a:solidFill>
              <a:latin typeface="Calibri"/>
              <a:ea typeface="Calibri"/>
              <a:cs typeface="Calibri"/>
            </a:defRPr>
          </a:pPr>
          <a:endParaRPr lang="fr-FR"/>
        </a:p>
      </c:txPr>
    </c:legend>
    <c:plotVisOnly val="1"/>
    <c:dispBlanksAs val="gap"/>
  </c:chart>
  <c:spPr>
    <a:noFill/>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000" b="0" i="0" u="none" strike="noStrike" baseline="0">
                <a:solidFill>
                  <a:srgbClr val="000000"/>
                </a:solidFill>
                <a:latin typeface="Calibri"/>
                <a:ea typeface="Calibri"/>
                <a:cs typeface="Calibri"/>
              </a:defRPr>
            </a:pPr>
            <a:r>
              <a:rPr lang="fr-FR" sz="1200" b="1" i="0" u="none" strike="noStrike" baseline="0">
                <a:solidFill>
                  <a:srgbClr val="008000"/>
                </a:solidFill>
                <a:latin typeface="Calibri"/>
                <a:cs typeface="Calibri"/>
              </a:rPr>
              <a:t>+8%</a:t>
            </a:r>
            <a:r>
              <a:rPr lang="fr-FR" sz="1200" b="1" i="0" u="none" strike="noStrike" baseline="0">
                <a:solidFill>
                  <a:srgbClr val="FF0000"/>
                </a:solidFill>
                <a:latin typeface="Calibri"/>
                <a:cs typeface="Calibri"/>
              </a:rPr>
              <a:t> </a:t>
            </a:r>
            <a:r>
              <a:rPr lang="fr-FR" sz="1200" b="0" i="0" u="none" strike="noStrike" baseline="0">
                <a:solidFill>
                  <a:srgbClr val="000000"/>
                </a:solidFill>
                <a:latin typeface="Calibri"/>
                <a:cs typeface="Calibri"/>
              </a:rPr>
              <a:t>en nombre sur la décennie</a:t>
            </a:r>
          </a:p>
        </c:rich>
      </c:tx>
      <c:layout>
        <c:manualLayout>
          <c:xMode val="edge"/>
          <c:yMode val="edge"/>
          <c:x val="0.22966724397545546"/>
          <c:y val="1.5245810619826381E-3"/>
        </c:manualLayout>
      </c:layout>
    </c:title>
    <c:plotArea>
      <c:layout>
        <c:manualLayout>
          <c:layoutTarget val="inner"/>
          <c:xMode val="edge"/>
          <c:yMode val="edge"/>
          <c:x val="3.3257747543461842E-2"/>
          <c:y val="7.3076941519518893E-2"/>
          <c:w val="0.92441421012849645"/>
          <c:h val="0.52507710606629954"/>
        </c:manualLayout>
      </c:layout>
      <c:barChart>
        <c:barDir val="col"/>
        <c:grouping val="stacked"/>
        <c:ser>
          <c:idx val="7"/>
          <c:order val="0"/>
          <c:tx>
            <c:strRef>
              <c:f>[8]Sources!$C$2</c:f>
              <c:strCache>
                <c:ptCount val="1"/>
                <c:pt idx="0">
                  <c:v>Pension d'invalidité</c:v>
                </c:pt>
              </c:strCache>
            </c:strRef>
          </c:tx>
          <c:spPr>
            <a:solidFill>
              <a:schemeClr val="accent2">
                <a:lumMod val="75000"/>
              </a:schemeClr>
            </a:solidFill>
          </c:spPr>
          <c:cat>
            <c:numRef>
              <c:f>[8]Sources!$B$3:$B$12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[8]Sources!$C$3:$C$12</c:f>
              <c:numCache>
                <c:formatCode>General</c:formatCode>
                <c:ptCount val="10"/>
                <c:pt idx="0">
                  <c:v>4476</c:v>
                </c:pt>
                <c:pt idx="1">
                  <c:v>4367</c:v>
                </c:pt>
                <c:pt idx="2">
                  <c:v>4422</c:v>
                </c:pt>
                <c:pt idx="3">
                  <c:v>4453</c:v>
                </c:pt>
                <c:pt idx="4">
                  <c:v>4571</c:v>
                </c:pt>
                <c:pt idx="5">
                  <c:v>4879</c:v>
                </c:pt>
                <c:pt idx="6">
                  <c:v>5256</c:v>
                </c:pt>
                <c:pt idx="7">
                  <c:v>5207</c:v>
                </c:pt>
                <c:pt idx="8">
                  <c:v>5314</c:v>
                </c:pt>
                <c:pt idx="9">
                  <c:v>5307</c:v>
                </c:pt>
              </c:numCache>
            </c:numRef>
          </c:val>
        </c:ser>
        <c:ser>
          <c:idx val="8"/>
          <c:order val="1"/>
          <c:tx>
            <c:strRef>
              <c:f>[8]Sources!$D$2</c:f>
              <c:strCache>
                <c:ptCount val="1"/>
                <c:pt idx="0">
                  <c:v>Pension de survivant invalide</c:v>
                </c:pt>
              </c:strCache>
            </c:strRef>
          </c:tx>
          <c:spPr>
            <a:solidFill>
              <a:schemeClr val="accent2">
                <a:lumMod val="40000"/>
                <a:lumOff val="60000"/>
              </a:schemeClr>
            </a:solidFill>
          </c:spPr>
          <c:cat>
            <c:numRef>
              <c:f>[8]Sources!$B$3:$B$12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[8]Sources!$D$3:$D$12</c:f>
              <c:numCache>
                <c:formatCode>General</c:formatCode>
                <c:ptCount val="10"/>
                <c:pt idx="0">
                  <c:v>677</c:v>
                </c:pt>
                <c:pt idx="1">
                  <c:v>610</c:v>
                </c:pt>
                <c:pt idx="2">
                  <c:v>574</c:v>
                </c:pt>
                <c:pt idx="3">
                  <c:v>508</c:v>
                </c:pt>
                <c:pt idx="4">
                  <c:v>460</c:v>
                </c:pt>
                <c:pt idx="5">
                  <c:v>422</c:v>
                </c:pt>
                <c:pt idx="6">
                  <c:v>384</c:v>
                </c:pt>
                <c:pt idx="7">
                  <c:v>344</c:v>
                </c:pt>
                <c:pt idx="8">
                  <c:v>307</c:v>
                </c:pt>
                <c:pt idx="9">
                  <c:v>270</c:v>
                </c:pt>
              </c:numCache>
            </c:numRef>
          </c:val>
        </c:ser>
        <c:gapWidth val="43"/>
        <c:overlap val="100"/>
        <c:axId val="221420544"/>
        <c:axId val="221430528"/>
      </c:barChart>
      <c:lineChart>
        <c:grouping val="standard"/>
        <c:ser>
          <c:idx val="0"/>
          <c:order val="2"/>
          <c:spPr>
            <a:ln>
              <a:noFill/>
            </a:ln>
          </c:spPr>
          <c:marker>
            <c:symbol val="none"/>
          </c:marker>
          <c:dLbls>
            <c:dLbl>
              <c:idx val="0"/>
              <c:layout>
                <c:manualLayout>
                  <c:x val="-5.4843382672404045E-2"/>
                  <c:y val="-1.5910811629315576E-2"/>
                </c:manualLayout>
              </c:layout>
              <c:dLblPos val="r"/>
              <c:showVal val="1"/>
            </c:dLbl>
            <c:dLbl>
              <c:idx val="1"/>
              <c:layout>
                <c:manualLayout>
                  <c:x val="-5.9085471458924829E-2"/>
                  <c:y val="-1.1983141530385632E-2"/>
                </c:manualLayout>
              </c:layout>
              <c:dLblPos val="r"/>
              <c:showVal val="1"/>
            </c:dLbl>
            <c:dLbl>
              <c:idx val="2"/>
              <c:layout>
                <c:manualLayout>
                  <c:x val="-6.0181762993911474E-2"/>
                  <c:y val="-1.8854229759741561E-2"/>
                </c:manualLayout>
              </c:layout>
              <c:dLblPos val="r"/>
              <c:showVal val="1"/>
            </c:dLbl>
            <c:dLbl>
              <c:idx val="3"/>
              <c:layout>
                <c:manualLayout>
                  <c:x val="-5.8492212282988433E-2"/>
                  <c:y val="-1.6614425600646084E-2"/>
                </c:manualLayout>
              </c:layout>
              <c:dLblPos val="r"/>
              <c:showVal val="1"/>
            </c:dLbl>
            <c:dLbl>
              <c:idx val="4"/>
              <c:layout>
                <c:manualLayout>
                  <c:x val="-6.2108903053784963E-2"/>
                  <c:y val="-1.8274530587522701E-2"/>
                </c:manualLayout>
              </c:layout>
              <c:dLblPos val="r"/>
              <c:showVal val="1"/>
            </c:dLbl>
            <c:dLbl>
              <c:idx val="5"/>
              <c:layout>
                <c:manualLayout>
                  <c:x val="-5.4134899804191186E-2"/>
                  <c:y val="-1.5649101554613375E-2"/>
                </c:manualLayout>
              </c:layout>
              <c:dLblPos val="r"/>
              <c:showVal val="1"/>
            </c:dLbl>
            <c:dLbl>
              <c:idx val="6"/>
              <c:layout>
                <c:manualLayout>
                  <c:x val="-5.9269258009415487E-2"/>
                  <c:y val="-1.3409297395517873E-2"/>
                </c:manualLayout>
              </c:layout>
              <c:dLblPos val="r"/>
              <c:showVal val="1"/>
            </c:dLbl>
            <c:dLbl>
              <c:idx val="7"/>
              <c:layout>
                <c:manualLayout>
                  <c:x val="-4.6991745079484074E-2"/>
                  <c:y val="-1.8155915606703009E-2"/>
                </c:manualLayout>
              </c:layout>
              <c:dLblPos val="r"/>
              <c:showVal val="1"/>
            </c:dLbl>
            <c:dLbl>
              <c:idx val="8"/>
              <c:layout>
                <c:manualLayout>
                  <c:x val="-5.4134661738711294E-2"/>
                  <c:y val="-1.5649101554613375E-2"/>
                </c:manualLayout>
              </c:layout>
              <c:dLblPos val="r"/>
              <c:showVal val="1"/>
            </c:dLbl>
            <c:dLbl>
              <c:idx val="9"/>
              <c:layout>
                <c:manualLayout>
                  <c:x val="-5.2833871956481711E-2"/>
                  <c:y val="-1.6614425600646084E-2"/>
                </c:manualLayout>
              </c:layout>
              <c:dLblPos val="r"/>
              <c:showVal val="1"/>
            </c:dLbl>
            <c:dLbl>
              <c:idx val="10"/>
              <c:layout>
                <c:manualLayout>
                  <c:x val="-6.8155766243505292E-2"/>
                  <c:y val="-1.1983085447652404E-2"/>
                </c:manualLayout>
              </c:layout>
              <c:dLblPos val="r"/>
              <c:showVal val="1"/>
            </c:dLbl>
            <c:dLbl>
              <c:idx val="12"/>
              <c:layout>
                <c:manualLayout>
                  <c:x val="-4.3763339106421398E-2"/>
                  <c:y val="-1.3409365105159221E-2"/>
                </c:manualLayout>
              </c:layout>
              <c:dLblPos val="r"/>
              <c:showVal val="1"/>
            </c:dLbl>
            <c:dLbl>
              <c:idx val="13"/>
              <c:layout>
                <c:manualLayout>
                  <c:x val="-6.8155766243505292E-2"/>
                  <c:y val="-1.5069748225916205E-2"/>
                </c:manualLayout>
              </c:layout>
              <c:dLblPos val="r"/>
              <c:showVal val="1"/>
            </c:dLbl>
            <c:dLbl>
              <c:idx val="15"/>
              <c:layout>
                <c:manualLayout>
                  <c:x val="-4.274965629296338E-2"/>
                  <c:y val="-1.3692809974738171E-2"/>
                </c:manualLayout>
              </c:layout>
              <c:dLblPos val="r"/>
              <c:showVal val="1"/>
            </c:dLbl>
            <c:dLbl>
              <c:idx val="16"/>
              <c:layout>
                <c:manualLayout>
                  <c:x val="-7.117919783836546E-2"/>
                  <c:y val="-1.8155924953825217E-2"/>
                </c:manualLayout>
              </c:layout>
              <c:dLblPos val="r"/>
              <c:showVal val="1"/>
            </c:dLbl>
            <c:dLbl>
              <c:idx val="18"/>
              <c:layout>
                <c:manualLayout>
                  <c:x val="-4.7545723451235304E-2"/>
                  <c:y val="-1.5769304634294049E-2"/>
                </c:manualLayout>
              </c:layout>
              <c:dLblPos val="r"/>
              <c:showVal val="1"/>
            </c:dLbl>
            <c:dLbl>
              <c:idx val="19"/>
              <c:layout>
                <c:manualLayout>
                  <c:x val="-6.5132334648645235E-2"/>
                  <c:y val="-1.8155924953825217E-2"/>
                </c:manualLayout>
              </c:layout>
              <c:dLblPos val="r"/>
              <c:showVal val="1"/>
            </c:dLbl>
            <c:dLbl>
              <c:idx val="21"/>
              <c:layout>
                <c:manualLayout>
                  <c:x val="-3.9100826682378992E-2"/>
                  <c:y val="-1.5910928582332461E-2"/>
                </c:manualLayout>
              </c:layout>
              <c:dLblPos val="r"/>
              <c:showVal val="1"/>
            </c:dLbl>
            <c:dLbl>
              <c:idx val="22"/>
              <c:layout>
                <c:manualLayout>
                  <c:x val="-6.8155766243505292E-2"/>
                  <c:y val="-1.1983085447652418E-2"/>
                </c:manualLayout>
              </c:layout>
              <c:dLblPos val="r"/>
              <c:showVal val="1"/>
            </c:dLbl>
            <c:dLbl>
              <c:idx val="24"/>
              <c:layout>
                <c:manualLayout>
                  <c:x val="-4.3375054308687606E-2"/>
                  <c:y val="-1.3409365105159231E-2"/>
                </c:manualLayout>
              </c:layout>
              <c:dLblPos val="r"/>
              <c:showVal val="1"/>
            </c:dLbl>
            <c:dLbl>
              <c:idx val="25"/>
              <c:layout>
                <c:manualLayout>
                  <c:x val="-6.5132334648645124E-2"/>
                  <c:y val="-1.1983085447652418E-2"/>
                </c:manualLayout>
              </c:layout>
              <c:dLblPos val="r"/>
              <c:showVal val="1"/>
            </c:dLbl>
            <c:dLbl>
              <c:idx val="27"/>
              <c:layout>
                <c:manualLayout>
                  <c:x val="-1.2302033674362141E-2"/>
                  <c:y val="-1.3409365105159231E-2"/>
                </c:manualLayout>
              </c:layout>
              <c:dLblPos val="r"/>
              <c:showVal val="1"/>
            </c:dLbl>
            <c:dLbl>
              <c:idx val="28"/>
              <c:layout>
                <c:manualLayout>
                  <c:x val="-1.5966099475660783E-2"/>
                  <c:y val="-1.5069505200738825E-2"/>
                </c:manualLayout>
              </c:layout>
              <c:dLblPos val="r"/>
              <c:showVal val="1"/>
            </c:dLbl>
            <c:txPr>
              <a:bodyPr/>
              <a:lstStyle/>
              <a:p>
                <a:pPr>
                  <a:defRPr sz="800" b="0" i="0" u="none" strike="noStrike" baseline="0">
                    <a:solidFill>
                      <a:srgbClr val="000000"/>
                    </a:solidFill>
                    <a:latin typeface="Calibri"/>
                    <a:ea typeface="Calibri"/>
                    <a:cs typeface="Calibri"/>
                  </a:defRPr>
                </a:pPr>
                <a:endParaRPr lang="fr-FR"/>
              </a:p>
            </c:txPr>
            <c:dLblPos val="t"/>
            <c:showVal val="1"/>
          </c:dLbls>
          <c:cat>
            <c:numRef>
              <c:f>[8]Sources!$B$3:$B$12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[8]Sources!$E$3:$E$12</c:f>
              <c:numCache>
                <c:formatCode>General</c:formatCode>
                <c:ptCount val="10"/>
                <c:pt idx="0">
                  <c:v>5153</c:v>
                </c:pt>
                <c:pt idx="1">
                  <c:v>4977</c:v>
                </c:pt>
                <c:pt idx="2">
                  <c:v>4996</c:v>
                </c:pt>
                <c:pt idx="3">
                  <c:v>4961</c:v>
                </c:pt>
                <c:pt idx="4">
                  <c:v>5031</c:v>
                </c:pt>
                <c:pt idx="5">
                  <c:v>5301</c:v>
                </c:pt>
                <c:pt idx="6">
                  <c:v>5640</c:v>
                </c:pt>
                <c:pt idx="7">
                  <c:v>5551</c:v>
                </c:pt>
                <c:pt idx="8">
                  <c:v>5621</c:v>
                </c:pt>
                <c:pt idx="9">
                  <c:v>5577</c:v>
                </c:pt>
              </c:numCache>
            </c:numRef>
          </c:val>
          <c:smooth val="1"/>
        </c:ser>
        <c:marker val="1"/>
        <c:axId val="221420544"/>
        <c:axId val="221430528"/>
      </c:lineChart>
      <c:catAx>
        <c:axId val="221420544"/>
        <c:scaling>
          <c:orientation val="minMax"/>
        </c:scaling>
        <c:axPos val="b"/>
        <c:numFmt formatCode="General" sourceLinked="1"/>
        <c:majorTickMark val="cross"/>
        <c:tickLblPos val="nextTo"/>
        <c:spPr>
          <a:ln>
            <a:noFill/>
          </a:ln>
        </c:spPr>
        <c:txPr>
          <a:bodyPr rot="0" vert="horz"/>
          <a:lstStyle/>
          <a:p>
            <a:pPr>
              <a:defRPr sz="900" b="0" i="0" u="none" strike="noStrike" baseline="0">
                <a:solidFill>
                  <a:srgbClr val="000000"/>
                </a:solidFill>
                <a:latin typeface="Calibri"/>
                <a:ea typeface="Calibri"/>
                <a:cs typeface="Calibri"/>
              </a:defRPr>
            </a:pPr>
            <a:endParaRPr lang="fr-FR"/>
          </a:p>
        </c:txPr>
        <c:crossAx val="221430528"/>
        <c:crosses val="autoZero"/>
        <c:auto val="1"/>
        <c:lblAlgn val="ctr"/>
        <c:lblOffset val="100"/>
      </c:catAx>
      <c:valAx>
        <c:axId val="221430528"/>
        <c:scaling>
          <c:orientation val="minMax"/>
        </c:scaling>
        <c:delete val="1"/>
        <c:axPos val="l"/>
        <c:numFmt formatCode="General" sourceLinked="1"/>
        <c:tickLblPos val="none"/>
        <c:crossAx val="221420544"/>
        <c:crosses val="autoZero"/>
        <c:crossBetween val="between"/>
      </c:valAx>
    </c:plotArea>
    <c:plotVisOnly val="1"/>
    <c:dispBlanksAs val="gap"/>
  </c:chart>
  <c:spPr>
    <a:noFill/>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155" l="0.70000000000000062" r="0.70000000000000062" t="0.7500000000000015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000" b="0" i="0" u="none" strike="noStrike" baseline="0">
                <a:solidFill>
                  <a:srgbClr val="000000"/>
                </a:solidFill>
                <a:latin typeface="Calibri"/>
                <a:ea typeface="Calibri"/>
                <a:cs typeface="Calibri"/>
              </a:defRPr>
            </a:pPr>
            <a:r>
              <a:rPr lang="fr-FR" sz="1200" b="1" i="0" u="none" strike="noStrike" baseline="0">
                <a:solidFill>
                  <a:srgbClr val="008000"/>
                </a:solidFill>
                <a:latin typeface="Calibri"/>
                <a:cs typeface="Calibri"/>
              </a:rPr>
              <a:t>+21% </a:t>
            </a:r>
            <a:r>
              <a:rPr lang="fr-FR" sz="1200" b="0" i="0" u="none" strike="noStrike" baseline="0">
                <a:solidFill>
                  <a:srgbClr val="000000"/>
                </a:solidFill>
                <a:latin typeface="Calibri"/>
                <a:cs typeface="Calibri"/>
              </a:rPr>
              <a:t>en montant sur la décennie</a:t>
            </a:r>
          </a:p>
        </c:rich>
      </c:tx>
      <c:layout>
        <c:manualLayout>
          <c:xMode val="edge"/>
          <c:yMode val="edge"/>
          <c:x val="0.23888133030990183"/>
          <c:y val="9.2911801973029243E-2"/>
        </c:manualLayout>
      </c:layout>
    </c:title>
    <c:plotArea>
      <c:layout>
        <c:manualLayout>
          <c:layoutTarget val="inner"/>
          <c:xMode val="edge"/>
          <c:yMode val="edge"/>
          <c:x val="3.3257747543461842E-2"/>
          <c:y val="0.12697044813842731"/>
          <c:w val="0.91836734693877553"/>
          <c:h val="0.47118353261397877"/>
        </c:manualLayout>
      </c:layout>
      <c:barChart>
        <c:barDir val="col"/>
        <c:grouping val="stacked"/>
        <c:ser>
          <c:idx val="7"/>
          <c:order val="0"/>
          <c:tx>
            <c:strRef>
              <c:f>[8]Sources!$C$2</c:f>
              <c:strCache>
                <c:ptCount val="1"/>
                <c:pt idx="0">
                  <c:v>Pension d'invalidité</c:v>
                </c:pt>
              </c:strCache>
            </c:strRef>
          </c:tx>
          <c:spPr>
            <a:solidFill>
              <a:schemeClr val="accent2">
                <a:lumMod val="75000"/>
              </a:schemeClr>
            </a:solidFill>
          </c:spPr>
          <c:cat>
            <c:numRef>
              <c:f>[8]Sources!$B$15:$B$24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[8]Sources!$C$15:$C$24</c:f>
              <c:numCache>
                <c:formatCode>General</c:formatCode>
                <c:ptCount val="10"/>
                <c:pt idx="0">
                  <c:v>21752400.830000009</c:v>
                </c:pt>
                <c:pt idx="1">
                  <c:v>19567064.809999999</c:v>
                </c:pt>
                <c:pt idx="2">
                  <c:v>21051677.730000004</c:v>
                </c:pt>
                <c:pt idx="3">
                  <c:v>22349540.100000005</c:v>
                </c:pt>
                <c:pt idx="4">
                  <c:v>22532297.289999999</c:v>
                </c:pt>
                <c:pt idx="5">
                  <c:v>23909907.640000001</c:v>
                </c:pt>
                <c:pt idx="6">
                  <c:v>25225782.190000001</c:v>
                </c:pt>
                <c:pt idx="7">
                  <c:v>25998718.869999997</c:v>
                </c:pt>
                <c:pt idx="8">
                  <c:v>27097389.340000004</c:v>
                </c:pt>
                <c:pt idx="9">
                  <c:v>28449751.289999999</c:v>
                </c:pt>
              </c:numCache>
            </c:numRef>
          </c:val>
        </c:ser>
        <c:ser>
          <c:idx val="8"/>
          <c:order val="1"/>
          <c:tx>
            <c:strRef>
              <c:f>[8]Sources!$D$2</c:f>
              <c:strCache>
                <c:ptCount val="1"/>
                <c:pt idx="0">
                  <c:v>Pension de survivant invalide</c:v>
                </c:pt>
              </c:strCache>
            </c:strRef>
          </c:tx>
          <c:spPr>
            <a:solidFill>
              <a:schemeClr val="accent2">
                <a:lumMod val="40000"/>
                <a:lumOff val="60000"/>
              </a:schemeClr>
            </a:solidFill>
          </c:spPr>
          <c:cat>
            <c:numRef>
              <c:f>[8]Sources!$B$15:$B$24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[8]Sources!$D$15:$D$24</c:f>
              <c:numCache>
                <c:formatCode>General</c:formatCode>
                <c:ptCount val="10"/>
                <c:pt idx="0">
                  <c:v>3107637.4200000009</c:v>
                </c:pt>
                <c:pt idx="1">
                  <c:v>2681749.04</c:v>
                </c:pt>
                <c:pt idx="2">
                  <c:v>2328272.35</c:v>
                </c:pt>
                <c:pt idx="3">
                  <c:v>2307980.2399999993</c:v>
                </c:pt>
                <c:pt idx="4">
                  <c:v>2187210.29</c:v>
                </c:pt>
                <c:pt idx="5">
                  <c:v>2157426.09</c:v>
                </c:pt>
                <c:pt idx="6">
                  <c:v>2033815.52</c:v>
                </c:pt>
                <c:pt idx="7">
                  <c:v>1753463.69</c:v>
                </c:pt>
                <c:pt idx="8">
                  <c:v>1600035.78</c:v>
                </c:pt>
                <c:pt idx="9">
                  <c:v>1695962.46</c:v>
                </c:pt>
              </c:numCache>
            </c:numRef>
          </c:val>
        </c:ser>
        <c:gapWidth val="43"/>
        <c:overlap val="100"/>
        <c:axId val="221038848"/>
        <c:axId val="221048832"/>
      </c:barChart>
      <c:lineChart>
        <c:grouping val="standard"/>
        <c:ser>
          <c:idx val="0"/>
          <c:order val="2"/>
          <c:spPr>
            <a:ln>
              <a:noFill/>
            </a:ln>
          </c:spPr>
          <c:marker>
            <c:symbol val="none"/>
          </c:marker>
          <c:dLbls>
            <c:dLbl>
              <c:idx val="0"/>
              <c:layout>
                <c:manualLayout>
                  <c:x val="-5.4421768707482963E-2"/>
                  <c:y val="-1.4367816091954019E-2"/>
                </c:manualLayout>
              </c:layout>
              <c:dLblPos val="r"/>
              <c:showVal val="1"/>
            </c:dLbl>
            <c:dLbl>
              <c:idx val="1"/>
              <c:layout>
                <c:manualLayout>
                  <c:x val="-5.1398337112622858E-2"/>
                  <c:y val="-1.7241379310344827E-2"/>
                </c:manualLayout>
              </c:layout>
              <c:dLblPos val="r"/>
              <c:showVal val="1"/>
            </c:dLbl>
            <c:dLbl>
              <c:idx val="2"/>
              <c:layout>
                <c:manualLayout>
                  <c:x val="-5.4421768707483005E-2"/>
                  <c:y val="-1.7241379310344827E-2"/>
                </c:manualLayout>
              </c:layout>
              <c:dLblPos val="r"/>
              <c:showVal val="1"/>
            </c:dLbl>
            <c:dLbl>
              <c:idx val="3"/>
              <c:layout>
                <c:manualLayout>
                  <c:x val="-4.8374905517762662E-2"/>
                  <c:y val="-1.4367816091954019E-2"/>
                </c:manualLayout>
              </c:layout>
              <c:dLblPos val="r"/>
              <c:showVal val="1"/>
            </c:dLbl>
            <c:dLbl>
              <c:idx val="4"/>
              <c:layout>
                <c:manualLayout>
                  <c:x val="-5.1398337112622858E-2"/>
                  <c:y val="-2.2988505747126436E-2"/>
                </c:manualLayout>
              </c:layout>
              <c:dLblPos val="r"/>
              <c:showVal val="1"/>
            </c:dLbl>
            <c:dLbl>
              <c:idx val="5"/>
              <c:layout>
                <c:manualLayout>
                  <c:x val="-6.0468631897203418E-2"/>
                  <c:y val="-1.7241379310344803E-2"/>
                </c:manualLayout>
              </c:layout>
              <c:dLblPos val="r"/>
              <c:showVal val="1"/>
            </c:dLbl>
            <c:dLbl>
              <c:idx val="6"/>
              <c:layout>
                <c:manualLayout>
                  <c:x val="-5.4421768707482963E-2"/>
                  <c:y val="-1.7241379310344827E-2"/>
                </c:manualLayout>
              </c:layout>
              <c:dLblPos val="r"/>
              <c:showVal val="1"/>
            </c:dLbl>
            <c:dLbl>
              <c:idx val="7"/>
              <c:layout>
                <c:manualLayout>
                  <c:x val="-5.4421768707482963E-2"/>
                  <c:y val="-2.0114942528735646E-2"/>
                </c:manualLayout>
              </c:layout>
              <c:dLblPos val="r"/>
              <c:showVal val="1"/>
            </c:dLbl>
            <c:dLbl>
              <c:idx val="8"/>
              <c:layout>
                <c:manualLayout>
                  <c:x val="-5.1398337112622858E-2"/>
                  <c:y val="-1.7241379310344827E-2"/>
                </c:manualLayout>
              </c:layout>
              <c:dLblPos val="r"/>
              <c:showVal val="1"/>
            </c:dLbl>
            <c:dLbl>
              <c:idx val="9"/>
              <c:layout>
                <c:manualLayout>
                  <c:x val="-4.535147392290266E-2"/>
                  <c:y val="-1.7241379310344827E-2"/>
                </c:manualLayout>
              </c:layout>
              <c:dLblPos val="r"/>
              <c:showVal val="1"/>
            </c:dLbl>
            <c:txPr>
              <a:bodyPr/>
              <a:lstStyle/>
              <a:p>
                <a:pPr>
                  <a:defRPr sz="1000" b="0" i="0" u="none" strike="noStrike" baseline="0">
                    <a:solidFill>
                      <a:srgbClr val="000000"/>
                    </a:solidFill>
                    <a:latin typeface="Calibri"/>
                    <a:ea typeface="Calibri"/>
                    <a:cs typeface="Calibri"/>
                  </a:defRPr>
                </a:pPr>
                <a:endParaRPr lang="fr-FR"/>
              </a:p>
            </c:txPr>
            <c:showVal val="1"/>
          </c:dLbls>
          <c:cat>
            <c:numRef>
              <c:f>[8]Sources!$B$15:$B$24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[8]Sources!$E$15:$E$24</c:f>
              <c:numCache>
                <c:formatCode>General</c:formatCode>
                <c:ptCount val="10"/>
                <c:pt idx="0">
                  <c:v>24860038.250000011</c:v>
                </c:pt>
                <c:pt idx="1">
                  <c:v>22248813.849999998</c:v>
                </c:pt>
                <c:pt idx="2">
                  <c:v>23379950.080000006</c:v>
                </c:pt>
                <c:pt idx="3">
                  <c:v>24657520.340000004</c:v>
                </c:pt>
                <c:pt idx="4">
                  <c:v>24719507.579999998</c:v>
                </c:pt>
                <c:pt idx="5">
                  <c:v>26067333.73</c:v>
                </c:pt>
                <c:pt idx="6">
                  <c:v>27259597.710000001</c:v>
                </c:pt>
                <c:pt idx="7">
                  <c:v>27752182.559999999</c:v>
                </c:pt>
                <c:pt idx="8">
                  <c:v>28697425.120000005</c:v>
                </c:pt>
                <c:pt idx="9">
                  <c:v>30145713.75</c:v>
                </c:pt>
              </c:numCache>
            </c:numRef>
          </c:val>
          <c:smooth val="1"/>
        </c:ser>
        <c:marker val="1"/>
        <c:axId val="221038848"/>
        <c:axId val="221048832"/>
      </c:lineChart>
      <c:catAx>
        <c:axId val="221038848"/>
        <c:scaling>
          <c:orientation val="minMax"/>
        </c:scaling>
        <c:axPos val="b"/>
        <c:numFmt formatCode="General" sourceLinked="1"/>
        <c:majorTickMark val="cross"/>
        <c:tickLblPos val="nextTo"/>
        <c:spPr>
          <a:ln>
            <a:noFill/>
          </a:ln>
        </c:spPr>
        <c:txPr>
          <a:bodyPr rot="0" vert="horz"/>
          <a:lstStyle/>
          <a:p>
            <a:pPr>
              <a:defRPr sz="900" b="0" i="0" u="none" strike="noStrike" baseline="0">
                <a:solidFill>
                  <a:srgbClr val="000000"/>
                </a:solidFill>
                <a:latin typeface="Calibri"/>
                <a:ea typeface="Calibri"/>
                <a:cs typeface="Calibri"/>
              </a:defRPr>
            </a:pPr>
            <a:endParaRPr lang="fr-FR"/>
          </a:p>
        </c:txPr>
        <c:crossAx val="221048832"/>
        <c:crosses val="autoZero"/>
        <c:auto val="1"/>
        <c:lblAlgn val="ctr"/>
        <c:lblOffset val="100"/>
      </c:catAx>
      <c:valAx>
        <c:axId val="221048832"/>
        <c:scaling>
          <c:orientation val="minMax"/>
        </c:scaling>
        <c:delete val="1"/>
        <c:axPos val="l"/>
        <c:numFmt formatCode="General" sourceLinked="1"/>
        <c:tickLblPos val="none"/>
        <c:crossAx val="221038848"/>
        <c:crosses val="autoZero"/>
        <c:crossBetween val="between"/>
      </c:valAx>
    </c:plotArea>
    <c:legend>
      <c:legendPos val="b"/>
      <c:legendEntry>
        <c:idx val="0"/>
        <c:txPr>
          <a:bodyPr/>
          <a:lstStyle/>
          <a:p>
            <a:pPr>
              <a:defRPr sz="920" b="0" i="0" u="none" strike="noStrike" baseline="0">
                <a:solidFill>
                  <a:srgbClr val="000000"/>
                </a:solidFill>
                <a:latin typeface="Calibri"/>
                <a:ea typeface="Calibri"/>
                <a:cs typeface="Calibri"/>
              </a:defRPr>
            </a:pPr>
            <a:endParaRPr lang="fr-FR"/>
          </a:p>
        </c:txPr>
      </c:legendEntry>
      <c:legendEntry>
        <c:idx val="1"/>
        <c:txPr>
          <a:bodyPr/>
          <a:lstStyle/>
          <a:p>
            <a:pPr>
              <a:defRPr sz="920" b="0" i="0" u="none" strike="noStrike" baseline="0">
                <a:solidFill>
                  <a:srgbClr val="000000"/>
                </a:solidFill>
                <a:latin typeface="Calibri"/>
                <a:ea typeface="Calibri"/>
                <a:cs typeface="Calibri"/>
              </a:defRPr>
            </a:pPr>
            <a:endParaRPr lang="fr-FR"/>
          </a:p>
        </c:txPr>
      </c:legendEntry>
      <c:legendEntry>
        <c:idx val="2"/>
        <c:delete val="1"/>
      </c:legendEntry>
      <c:layout>
        <c:manualLayout>
          <c:xMode val="edge"/>
          <c:yMode val="edge"/>
          <c:x val="2.885853554020034E-2"/>
          <c:y val="0.65404878269526701"/>
          <c:w val="0.93321239606953899"/>
          <c:h val="6.6364150601864388E-2"/>
        </c:manualLayout>
      </c:layout>
      <c:txPr>
        <a:bodyPr/>
        <a:lstStyle/>
        <a:p>
          <a:pPr>
            <a:defRPr sz="400" b="0" i="0" u="none" strike="noStrike" baseline="0">
              <a:solidFill>
                <a:srgbClr val="000000"/>
              </a:solidFill>
              <a:latin typeface="Calibri"/>
              <a:ea typeface="Calibri"/>
              <a:cs typeface="Calibri"/>
            </a:defRPr>
          </a:pPr>
          <a:endParaRPr lang="fr-FR"/>
        </a:p>
      </c:txPr>
    </c:legend>
    <c:plotVisOnly val="1"/>
    <c:dispBlanksAs val="gap"/>
  </c:chart>
  <c:spPr>
    <a:noFill/>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178" l="0.70000000000000062" r="0.70000000000000062" t="0.75000000000000178"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400" b="0" i="0" u="none" strike="noStrike" baseline="0">
                <a:solidFill>
                  <a:srgbClr val="000000"/>
                </a:solidFill>
                <a:latin typeface="Calibri"/>
                <a:ea typeface="Calibri"/>
                <a:cs typeface="Calibri"/>
              </a:defRPr>
            </a:pPr>
            <a:r>
              <a:rPr lang="fr-FR" sz="1200" b="1">
                <a:solidFill>
                  <a:sysClr val="windowText" lastClr="000000"/>
                </a:solidFill>
              </a:rPr>
              <a:t>Historique sur 10 ans</a:t>
            </a:r>
          </a:p>
        </c:rich>
      </c:tx>
      <c:layout>
        <c:manualLayout>
          <c:xMode val="edge"/>
          <c:yMode val="edge"/>
          <c:x val="6.5033042346786503E-3"/>
          <c:y val="3.3437826541274841E-2"/>
        </c:manualLayout>
      </c:layout>
    </c:title>
    <c:plotArea>
      <c:layout>
        <c:manualLayout>
          <c:layoutTarget val="inner"/>
          <c:xMode val="edge"/>
          <c:yMode val="edge"/>
          <c:x val="0.13718285214348205"/>
          <c:y val="0.18348388743073801"/>
          <c:w val="0.79059492563429568"/>
          <c:h val="0.58479549431321121"/>
        </c:manualLayout>
      </c:layout>
      <c:barChart>
        <c:barDir val="col"/>
        <c:grouping val="stacked"/>
        <c:ser>
          <c:idx val="1"/>
          <c:order val="0"/>
          <c:tx>
            <c:v>Pays qui appliquent les règlements de coordination et  Royaume-Uni</c:v>
          </c:tx>
          <c:cat>
            <c:strRef>
              <c:f>'DC 2021'!$C$30:$E$39</c:f>
              <c:strCache>
                <c:ptCount val="10"/>
                <c:pt idx="0">
                  <c:v>2 012</c:v>
                </c:pt>
                <c:pt idx="1">
                  <c:v>2 013</c:v>
                </c:pt>
                <c:pt idx="2">
                  <c:v>2 014</c:v>
                </c:pt>
                <c:pt idx="3">
                  <c:v>2 015</c:v>
                </c:pt>
                <c:pt idx="4">
                  <c:v>2 016</c:v>
                </c:pt>
                <c:pt idx="5">
                  <c:v>2 017</c:v>
                </c:pt>
                <c:pt idx="6">
                  <c:v>2 018</c:v>
                </c:pt>
                <c:pt idx="7">
                  <c:v>2 019</c:v>
                </c:pt>
                <c:pt idx="8">
                  <c:v>2 020</c:v>
                </c:pt>
                <c:pt idx="9">
                  <c:v>2 021</c:v>
                </c:pt>
              </c:strCache>
            </c:strRef>
          </c:cat>
          <c:val>
            <c:numRef>
              <c:f>'DC 2021'!$G$30:$G$39</c:f>
              <c:numCache>
                <c:formatCode>#,##0\ "€"</c:formatCode>
                <c:ptCount val="10"/>
                <c:pt idx="0">
                  <c:v>175669.36000000002</c:v>
                </c:pt>
                <c:pt idx="1">
                  <c:v>224254.12</c:v>
                </c:pt>
                <c:pt idx="2">
                  <c:v>341944.27</c:v>
                </c:pt>
                <c:pt idx="3">
                  <c:v>289713.27</c:v>
                </c:pt>
                <c:pt idx="4">
                  <c:v>208807.6</c:v>
                </c:pt>
                <c:pt idx="5">
                  <c:v>313361.38</c:v>
                </c:pt>
                <c:pt idx="6">
                  <c:v>378744.36</c:v>
                </c:pt>
                <c:pt idx="7">
                  <c:v>282832.57</c:v>
                </c:pt>
                <c:pt idx="8">
                  <c:v>408573.29000000004</c:v>
                </c:pt>
                <c:pt idx="9">
                  <c:v>399919</c:v>
                </c:pt>
              </c:numCache>
            </c:numRef>
          </c:val>
        </c:ser>
        <c:ser>
          <c:idx val="0"/>
          <c:order val="1"/>
          <c:tx>
            <c:v>Pays coordonnés à la France par des accords bilatéraux et reste du monde</c:v>
          </c:tx>
          <c:cat>
            <c:strRef>
              <c:f>'DC 2021'!$C$30:$E$39</c:f>
              <c:strCache>
                <c:ptCount val="10"/>
                <c:pt idx="0">
                  <c:v>2 012</c:v>
                </c:pt>
                <c:pt idx="1">
                  <c:v>2 013</c:v>
                </c:pt>
                <c:pt idx="2">
                  <c:v>2 014</c:v>
                </c:pt>
                <c:pt idx="3">
                  <c:v>2 015</c:v>
                </c:pt>
                <c:pt idx="4">
                  <c:v>2 016</c:v>
                </c:pt>
                <c:pt idx="5">
                  <c:v>2 017</c:v>
                </c:pt>
                <c:pt idx="6">
                  <c:v>2 018</c:v>
                </c:pt>
                <c:pt idx="7">
                  <c:v>2 019</c:v>
                </c:pt>
                <c:pt idx="8">
                  <c:v>2 020</c:v>
                </c:pt>
                <c:pt idx="9">
                  <c:v>2 021</c:v>
                </c:pt>
              </c:strCache>
            </c:strRef>
          </c:cat>
          <c:val>
            <c:numRef>
              <c:f>'DC 2021'!$H$30:$H$39</c:f>
              <c:numCache>
                <c:formatCode>#,##0\ "€"</c:formatCode>
                <c:ptCount val="10"/>
                <c:pt idx="0">
                  <c:v>157150.89000000001</c:v>
                </c:pt>
                <c:pt idx="1">
                  <c:v>171209.99</c:v>
                </c:pt>
                <c:pt idx="2">
                  <c:v>205253.3</c:v>
                </c:pt>
                <c:pt idx="3">
                  <c:v>180669.13</c:v>
                </c:pt>
                <c:pt idx="4">
                  <c:v>175009.27</c:v>
                </c:pt>
                <c:pt idx="5">
                  <c:v>207909.21</c:v>
                </c:pt>
                <c:pt idx="6">
                  <c:v>270085.88</c:v>
                </c:pt>
                <c:pt idx="7">
                  <c:v>223685.42</c:v>
                </c:pt>
                <c:pt idx="8">
                  <c:v>243557.98</c:v>
                </c:pt>
                <c:pt idx="9">
                  <c:v>370902</c:v>
                </c:pt>
              </c:numCache>
            </c:numRef>
          </c:val>
        </c:ser>
        <c:overlap val="100"/>
        <c:axId val="221874432"/>
        <c:axId val="221892608"/>
      </c:barChart>
      <c:lineChart>
        <c:grouping val="standard"/>
        <c:ser>
          <c:idx val="3"/>
          <c:order val="3"/>
          <c:tx>
            <c:v>Total montant</c:v>
          </c:tx>
          <c:spPr>
            <a:ln>
              <a:noFill/>
            </a:ln>
          </c:spPr>
          <c:marker>
            <c:symbol val="none"/>
          </c:marker>
          <c:dLbls>
            <c:dLbl>
              <c:idx val="0"/>
              <c:layout>
                <c:manualLayout>
                  <c:x val="-5.1801801801801807E-2"/>
                  <c:y val="-2.5078369905956112E-2"/>
                </c:manualLayout>
              </c:layout>
              <c:dLblPos val="r"/>
              <c:showVal val="1"/>
            </c:dLbl>
            <c:dLbl>
              <c:idx val="1"/>
              <c:layout>
                <c:manualLayout>
                  <c:x val="-5.4054054054054085E-2"/>
                  <c:y val="-2.0898641588296782E-2"/>
                </c:manualLayout>
              </c:layout>
              <c:dLblPos val="r"/>
              <c:showVal val="1"/>
            </c:dLbl>
            <c:dLbl>
              <c:idx val="2"/>
              <c:layout>
                <c:manualLayout>
                  <c:x val="-4.5045045045045043E-2"/>
                  <c:y val="-3.7617554858934171E-2"/>
                </c:manualLayout>
              </c:layout>
              <c:dLblPos val="r"/>
              <c:showVal val="1"/>
            </c:dLbl>
            <c:dLbl>
              <c:idx val="3"/>
              <c:layout>
                <c:manualLayout>
                  <c:x val="-6.3063063063063071E-2"/>
                  <c:y val="-2.5078369905956081E-2"/>
                </c:manualLayout>
              </c:layout>
              <c:dLblPos val="r"/>
              <c:showVal val="1"/>
            </c:dLbl>
            <c:dLbl>
              <c:idx val="4"/>
              <c:layout>
                <c:manualLayout>
                  <c:x val="-5.4054054054054085E-2"/>
                  <c:y val="-2.0898641588296806E-2"/>
                </c:manualLayout>
              </c:layout>
              <c:dLblPos val="r"/>
              <c:showVal val="1"/>
            </c:dLbl>
            <c:dLbl>
              <c:idx val="5"/>
              <c:layout>
                <c:manualLayout>
                  <c:x val="-5.855855855855864E-2"/>
                  <c:y val="-3.7617554858934171E-2"/>
                </c:manualLayout>
              </c:layout>
              <c:dLblPos val="r"/>
              <c:showVal val="1"/>
            </c:dLbl>
            <c:dLbl>
              <c:idx val="6"/>
              <c:layout>
                <c:manualLayout>
                  <c:x val="-6.0810810810810918E-2"/>
                  <c:y val="-3.761755485893415E-2"/>
                </c:manualLayout>
              </c:layout>
              <c:dLblPos val="r"/>
              <c:showVal val="1"/>
            </c:dLbl>
            <c:dLbl>
              <c:idx val="7"/>
              <c:layout>
                <c:manualLayout>
                  <c:x val="-5.3914200380124816E-2"/>
                  <c:y val="-5.4336468129571637E-2"/>
                </c:manualLayout>
              </c:layout>
              <c:dLblPos val="r"/>
              <c:showVal val="1"/>
            </c:dLbl>
            <c:dLbl>
              <c:idx val="8"/>
              <c:layout>
                <c:manualLayout>
                  <c:x val="-5.6306306306306335E-2"/>
                  <c:y val="-3.7617554858934171E-2"/>
                </c:manualLayout>
              </c:layout>
              <c:dLblPos val="r"/>
              <c:showVal val="1"/>
            </c:dLbl>
            <c:dLbl>
              <c:idx val="9"/>
              <c:layout>
                <c:manualLayout>
                  <c:x val="-5.6306306306306335E-2"/>
                  <c:y val="-2.5078369905956112E-2"/>
                </c:manualLayout>
              </c:layout>
              <c:dLblPos val="r"/>
              <c:showVal val="1"/>
            </c:dLbl>
            <c:txPr>
              <a:bodyPr/>
              <a:lstStyle/>
              <a:p>
                <a:pPr>
                  <a:defRPr sz="800">
                    <a:solidFill>
                      <a:sysClr val="windowText" lastClr="000000"/>
                    </a:solidFill>
                  </a:defRPr>
                </a:pPr>
                <a:endParaRPr lang="fr-FR"/>
              </a:p>
            </c:txPr>
            <c:showVal val="1"/>
          </c:dLbls>
          <c:cat>
            <c:strRef>
              <c:f>'DC 2021'!$C$30:$E$39</c:f>
              <c:strCache>
                <c:ptCount val="10"/>
                <c:pt idx="0">
                  <c:v>2 012</c:v>
                </c:pt>
                <c:pt idx="1">
                  <c:v>2 013</c:v>
                </c:pt>
                <c:pt idx="2">
                  <c:v>2 014</c:v>
                </c:pt>
                <c:pt idx="3">
                  <c:v>2 015</c:v>
                </c:pt>
                <c:pt idx="4">
                  <c:v>2 016</c:v>
                </c:pt>
                <c:pt idx="5">
                  <c:v>2 017</c:v>
                </c:pt>
                <c:pt idx="6">
                  <c:v>2 018</c:v>
                </c:pt>
                <c:pt idx="7">
                  <c:v>2 019</c:v>
                </c:pt>
                <c:pt idx="8">
                  <c:v>2 020</c:v>
                </c:pt>
                <c:pt idx="9">
                  <c:v>2 021</c:v>
                </c:pt>
              </c:strCache>
            </c:strRef>
          </c:cat>
          <c:val>
            <c:numRef>
              <c:f>'DC 2021'!$I$30:$I$39</c:f>
              <c:numCache>
                <c:formatCode>#,##0\ "€"</c:formatCode>
                <c:ptCount val="10"/>
                <c:pt idx="0">
                  <c:v>332820.25</c:v>
                </c:pt>
                <c:pt idx="1">
                  <c:v>395464.11</c:v>
                </c:pt>
                <c:pt idx="2">
                  <c:v>547197.57000000007</c:v>
                </c:pt>
                <c:pt idx="3">
                  <c:v>470382.4</c:v>
                </c:pt>
                <c:pt idx="4">
                  <c:v>383816.87</c:v>
                </c:pt>
                <c:pt idx="5">
                  <c:v>521270.58999999997</c:v>
                </c:pt>
                <c:pt idx="6">
                  <c:v>648830.24</c:v>
                </c:pt>
                <c:pt idx="7">
                  <c:v>506517.99</c:v>
                </c:pt>
                <c:pt idx="8">
                  <c:v>652131.27</c:v>
                </c:pt>
                <c:pt idx="9">
                  <c:v>770821</c:v>
                </c:pt>
              </c:numCache>
            </c:numRef>
          </c:val>
        </c:ser>
        <c:marker val="1"/>
        <c:axId val="221874432"/>
        <c:axId val="221892608"/>
      </c:lineChart>
      <c:lineChart>
        <c:grouping val="standard"/>
        <c:ser>
          <c:idx val="2"/>
          <c:order val="2"/>
          <c:tx>
            <c:v>Nombre total de bénéficiaires</c:v>
          </c:tx>
          <c:spPr>
            <a:ln w="41275"/>
          </c:spPr>
          <c:marker>
            <c:symbol val="none"/>
          </c:marker>
          <c:cat>
            <c:strRef>
              <c:f>'DC 2021'!$C$30:$E$39</c:f>
              <c:strCache>
                <c:ptCount val="10"/>
                <c:pt idx="0">
                  <c:v>2 012</c:v>
                </c:pt>
                <c:pt idx="1">
                  <c:v>2 013</c:v>
                </c:pt>
                <c:pt idx="2">
                  <c:v>2 014</c:v>
                </c:pt>
                <c:pt idx="3">
                  <c:v>2 015</c:v>
                </c:pt>
                <c:pt idx="4">
                  <c:v>2 016</c:v>
                </c:pt>
                <c:pt idx="5">
                  <c:v>2 017</c:v>
                </c:pt>
                <c:pt idx="6">
                  <c:v>2 018</c:v>
                </c:pt>
                <c:pt idx="7">
                  <c:v>2 019</c:v>
                </c:pt>
                <c:pt idx="8">
                  <c:v>2 020</c:v>
                </c:pt>
                <c:pt idx="9">
                  <c:v>2 021</c:v>
                </c:pt>
              </c:strCache>
            </c:strRef>
          </c:cat>
          <c:val>
            <c:numRef>
              <c:f>'DC 2021'!$F$30:$F$39</c:f>
              <c:numCache>
                <c:formatCode>#,##0</c:formatCode>
                <c:ptCount val="10"/>
                <c:pt idx="0">
                  <c:v>83</c:v>
                </c:pt>
                <c:pt idx="1">
                  <c:v>102</c:v>
                </c:pt>
                <c:pt idx="2">
                  <c:v>122</c:v>
                </c:pt>
                <c:pt idx="3">
                  <c:v>150</c:v>
                </c:pt>
                <c:pt idx="4">
                  <c:v>136</c:v>
                </c:pt>
                <c:pt idx="5">
                  <c:v>218</c:v>
                </c:pt>
                <c:pt idx="6">
                  <c:v>247</c:v>
                </c:pt>
                <c:pt idx="7">
                  <c:v>215</c:v>
                </c:pt>
                <c:pt idx="8">
                  <c:v>224</c:v>
                </c:pt>
                <c:pt idx="9">
                  <c:v>290</c:v>
                </c:pt>
              </c:numCache>
            </c:numRef>
          </c:val>
          <c:smooth val="1"/>
        </c:ser>
        <c:marker val="1"/>
        <c:axId val="221894528"/>
        <c:axId val="221896704"/>
      </c:lineChart>
      <c:catAx>
        <c:axId val="221874432"/>
        <c:scaling>
          <c:orientation val="minMax"/>
        </c:scaling>
        <c:axPos val="b"/>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21892608"/>
        <c:crosses val="autoZero"/>
        <c:auto val="1"/>
        <c:lblAlgn val="ctr"/>
        <c:lblOffset val="100"/>
      </c:catAx>
      <c:valAx>
        <c:axId val="221892608"/>
        <c:scaling>
          <c:orientation val="minMax"/>
        </c:scaling>
        <c:axPos val="l"/>
        <c:majorGridlines/>
        <c:title>
          <c:tx>
            <c:rich>
              <a:bodyPr rot="0" vert="horz"/>
              <a:lstStyle/>
              <a:p>
                <a:pPr>
                  <a:defRPr b="0"/>
                </a:pPr>
                <a:r>
                  <a:rPr lang="fr-FR" b="0"/>
                  <a:t>Montant (€)</a:t>
                </a:r>
              </a:p>
            </c:rich>
          </c:tx>
          <c:layout>
            <c:manualLayout>
              <c:xMode val="edge"/>
              <c:yMode val="edge"/>
              <c:x val="3.3783671777869895E-2"/>
              <c:y val="9.718756942216078E-2"/>
            </c:manualLayout>
          </c:layout>
        </c:title>
        <c:numFmt formatCode="#,##0" sourceLinked="0"/>
        <c:tickLblPos val="nextTo"/>
        <c:txPr>
          <a:bodyPr rot="0" vert="horz"/>
          <a:lstStyle/>
          <a:p>
            <a:pPr>
              <a:defRPr sz="900" b="0" i="0" u="none" strike="noStrike" baseline="0">
                <a:solidFill>
                  <a:srgbClr val="000000"/>
                </a:solidFill>
                <a:latin typeface="Calibri"/>
                <a:ea typeface="Calibri"/>
                <a:cs typeface="Calibri"/>
              </a:defRPr>
            </a:pPr>
            <a:endParaRPr lang="fr-FR"/>
          </a:p>
        </c:txPr>
        <c:crossAx val="221874432"/>
        <c:crosses val="autoZero"/>
        <c:crossBetween val="between"/>
      </c:valAx>
      <c:catAx>
        <c:axId val="221894528"/>
        <c:scaling>
          <c:orientation val="minMax"/>
        </c:scaling>
        <c:delete val="1"/>
        <c:axPos val="b"/>
        <c:title>
          <c:tx>
            <c:rich>
              <a:bodyPr/>
              <a:lstStyle/>
              <a:p>
                <a:pPr>
                  <a:defRPr b="0"/>
                </a:pPr>
                <a:r>
                  <a:rPr lang="fr-FR" b="0"/>
                  <a:t>Nombre </a:t>
                </a:r>
              </a:p>
            </c:rich>
          </c:tx>
          <c:layout>
            <c:manualLayout>
              <c:xMode val="edge"/>
              <c:yMode val="edge"/>
              <c:x val="0.89849408891800242"/>
              <c:y val="9.5558791828137465E-2"/>
            </c:manualLayout>
          </c:layout>
        </c:title>
        <c:tickLblPos val="none"/>
        <c:crossAx val="221896704"/>
        <c:crosses val="autoZero"/>
        <c:auto val="1"/>
        <c:lblAlgn val="ctr"/>
        <c:lblOffset val="100"/>
      </c:catAx>
      <c:valAx>
        <c:axId val="221896704"/>
        <c:scaling>
          <c:orientation val="minMax"/>
        </c:scaling>
        <c:axPos val="r"/>
        <c:numFmt formatCode="#,##0" sourceLinked="1"/>
        <c:tickLblPos val="nextTo"/>
        <c:crossAx val="221894528"/>
        <c:crosses val="max"/>
        <c:crossBetween val="between"/>
      </c:valAx>
    </c:plotArea>
    <c:legend>
      <c:legendPos val="b"/>
      <c:legendEntry>
        <c:idx val="0"/>
        <c:txPr>
          <a:bodyPr/>
          <a:lstStyle/>
          <a:p>
            <a:pPr>
              <a:defRPr sz="800">
                <a:solidFill>
                  <a:sysClr val="windowText" lastClr="000000"/>
                </a:solidFill>
              </a:defRPr>
            </a:pPr>
            <a:endParaRPr lang="fr-FR"/>
          </a:p>
        </c:txPr>
      </c:legendEntry>
      <c:legendEntry>
        <c:idx val="1"/>
        <c:txPr>
          <a:bodyPr/>
          <a:lstStyle/>
          <a:p>
            <a:pPr>
              <a:defRPr sz="800">
                <a:solidFill>
                  <a:sysClr val="windowText" lastClr="000000"/>
                </a:solidFill>
              </a:defRPr>
            </a:pPr>
            <a:endParaRPr lang="fr-FR"/>
          </a:p>
        </c:txPr>
      </c:legendEntry>
      <c:legendEntry>
        <c:idx val="2"/>
        <c:delete val="1"/>
      </c:legendEntry>
      <c:legendEntry>
        <c:idx val="3"/>
        <c:txPr>
          <a:bodyPr/>
          <a:lstStyle/>
          <a:p>
            <a:pPr>
              <a:defRPr sz="800">
                <a:solidFill>
                  <a:sysClr val="windowText" lastClr="000000"/>
                </a:solidFill>
              </a:defRPr>
            </a:pPr>
            <a:endParaRPr lang="fr-FR"/>
          </a:p>
        </c:txPr>
      </c:legendEntry>
      <c:layout>
        <c:manualLayout>
          <c:xMode val="edge"/>
          <c:yMode val="edge"/>
          <c:x val="6.5307541141398136E-3"/>
          <c:y val="0.8676454471404248"/>
          <c:w val="0.97816076895311688"/>
          <c:h val="0.1323545528595759"/>
        </c:manualLayout>
      </c:layout>
      <c:txPr>
        <a:bodyPr/>
        <a:lstStyle/>
        <a:p>
          <a:pPr>
            <a:defRPr sz="800">
              <a:solidFill>
                <a:sysClr val="windowText" lastClr="000000"/>
              </a:solidFill>
            </a:defRPr>
          </a:pPr>
          <a:endParaRPr lang="fr-FR"/>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56" l="0.70000000000000051" r="0.70000000000000051" t="0.75000000000000056" header="0.30000000000000027" footer="0.30000000000000027"/>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fr-FR"/>
  <c:roundedCorners val="1"/>
  <c:chart>
    <c:title>
      <c:tx>
        <c:rich>
          <a:bodyPr/>
          <a:lstStyle/>
          <a:p>
            <a:pPr>
              <a:defRPr sz="1100">
                <a:latin typeface="+mn-lt"/>
              </a:defRPr>
            </a:pPr>
            <a:r>
              <a:rPr lang="fr-FR" sz="1100" b="0">
                <a:solidFill>
                  <a:srgbClr val="00B050"/>
                </a:solidFill>
                <a:latin typeface="+mn-lt"/>
              </a:rPr>
              <a:t>+26%</a:t>
            </a:r>
            <a:r>
              <a:rPr lang="fr-FR" sz="1100" b="0" baseline="0">
                <a:solidFill>
                  <a:srgbClr val="00B050"/>
                </a:solidFill>
                <a:latin typeface="+mn-lt"/>
              </a:rPr>
              <a:t> </a:t>
            </a:r>
            <a:r>
              <a:rPr lang="fr-FR" sz="1100" b="0" baseline="0">
                <a:solidFill>
                  <a:sysClr val="windowText" lastClr="000000"/>
                </a:solidFill>
                <a:latin typeface="+mn-lt"/>
              </a:rPr>
              <a:t>de pensions européennes (nombre) </a:t>
            </a:r>
            <a:r>
              <a:rPr lang="fr-FR" sz="1100" b="0">
                <a:solidFill>
                  <a:sysClr val="windowText" lastClr="000000"/>
                </a:solidFill>
                <a:latin typeface="+mn-lt"/>
              </a:rPr>
              <a:t>sur</a:t>
            </a:r>
            <a:r>
              <a:rPr lang="fr-FR" sz="1100" b="0">
                <a:solidFill>
                  <a:srgbClr val="00B050"/>
                </a:solidFill>
                <a:latin typeface="+mn-lt"/>
              </a:rPr>
              <a:t> </a:t>
            </a:r>
            <a:r>
              <a:rPr lang="fr-FR" sz="1100" b="0">
                <a:solidFill>
                  <a:sysClr val="windowText" lastClr="000000"/>
                </a:solidFill>
                <a:latin typeface="+mn-lt"/>
              </a:rPr>
              <a:t>la</a:t>
            </a:r>
            <a:r>
              <a:rPr lang="fr-FR" sz="1100" b="0" baseline="0">
                <a:solidFill>
                  <a:sysClr val="windowText" lastClr="000000"/>
                </a:solidFill>
                <a:latin typeface="+mn-lt"/>
              </a:rPr>
              <a:t> décennie</a:t>
            </a:r>
            <a:endParaRPr lang="fr-FR" sz="1100" b="0">
              <a:solidFill>
                <a:sysClr val="windowText" lastClr="000000"/>
              </a:solidFill>
              <a:latin typeface="+mn-lt"/>
            </a:endParaRPr>
          </a:p>
        </c:rich>
      </c:tx>
      <c:layout>
        <c:manualLayout>
          <c:xMode val="edge"/>
          <c:yMode val="edge"/>
          <c:x val="0.18002045816780574"/>
          <c:y val="9.2259485986417061E-2"/>
        </c:manualLayout>
      </c:layout>
    </c:title>
    <c:plotArea>
      <c:layout>
        <c:manualLayout>
          <c:layoutTarget val="inner"/>
          <c:xMode val="edge"/>
          <c:yMode val="edge"/>
          <c:x val="0.14988717948717994"/>
          <c:y val="0.18018018018018245"/>
          <c:w val="0.79062564102564103"/>
          <c:h val="0.62018527095878906"/>
        </c:manualLayout>
      </c:layout>
      <c:lineChart>
        <c:grouping val="standard"/>
        <c:ser>
          <c:idx val="1"/>
          <c:order val="0"/>
          <c:tx>
            <c:strRef>
              <c:f>'Pensions Entrantes'!$C$45</c:f>
              <c:strCache>
                <c:ptCount val="1"/>
                <c:pt idx="0">
                  <c:v>Pensions françaises servies en Europe (flux sortant)</c:v>
                </c:pt>
              </c:strCache>
            </c:strRef>
          </c:tx>
          <c:spPr>
            <a:ln w="50800"/>
          </c:spPr>
          <c:marker>
            <c:symbol val="none"/>
          </c:marker>
          <c:cat>
            <c:numRef>
              <c:f>'Pensions Entrantes'!$B$47:$B$56</c:f>
              <c:numCache>
                <c:formatCode>#,##0</c:formatCode>
                <c:ptCount val="10"/>
                <c:pt idx="0">
                  <c:v>2012</c:v>
                </c:pt>
                <c:pt idx="1">
                  <c:v>2013</c:v>
                </c:pt>
                <c:pt idx="2">
                  <c:v>2014</c:v>
                </c:pt>
                <c:pt idx="3">
                  <c:v>2015</c:v>
                </c:pt>
                <c:pt idx="4">
                  <c:v>2016</c:v>
                </c:pt>
                <c:pt idx="5">
                  <c:v>2017</c:v>
                </c:pt>
                <c:pt idx="6">
                  <c:v>2018</c:v>
                </c:pt>
                <c:pt idx="7">
                  <c:v>2019</c:v>
                </c:pt>
                <c:pt idx="8">
                  <c:v>2020</c:v>
                </c:pt>
                <c:pt idx="9">
                  <c:v>2022</c:v>
                </c:pt>
              </c:numCache>
            </c:numRef>
          </c:cat>
          <c:val>
            <c:numRef>
              <c:f>'Pensions Entrantes'!$C$47:$C$56</c:f>
              <c:numCache>
                <c:formatCode>#,##0</c:formatCode>
                <c:ptCount val="10"/>
                <c:pt idx="0">
                  <c:v>889150</c:v>
                </c:pt>
                <c:pt idx="1">
                  <c:v>891462</c:v>
                </c:pt>
                <c:pt idx="2">
                  <c:v>888227</c:v>
                </c:pt>
                <c:pt idx="3">
                  <c:v>882735</c:v>
                </c:pt>
                <c:pt idx="4">
                  <c:v>875619</c:v>
                </c:pt>
                <c:pt idx="5">
                  <c:v>866535</c:v>
                </c:pt>
                <c:pt idx="6">
                  <c:v>851848</c:v>
                </c:pt>
                <c:pt idx="7">
                  <c:v>833931</c:v>
                </c:pt>
                <c:pt idx="8">
                  <c:v>809927</c:v>
                </c:pt>
                <c:pt idx="9">
                  <c:v>808218</c:v>
                </c:pt>
              </c:numCache>
            </c:numRef>
          </c:val>
          <c:smooth val="1"/>
        </c:ser>
        <c:ser>
          <c:idx val="2"/>
          <c:order val="1"/>
          <c:tx>
            <c:strRef>
              <c:f>'Pensions Entrantes'!$D$45</c:f>
              <c:strCache>
                <c:ptCount val="1"/>
                <c:pt idx="0">
                  <c:v>Pensions européennes servies en France (flux entrant)</c:v>
                </c:pt>
              </c:strCache>
            </c:strRef>
          </c:tx>
          <c:spPr>
            <a:ln w="50800"/>
          </c:spPr>
          <c:marker>
            <c:symbol val="none"/>
          </c:marker>
          <c:cat>
            <c:numRef>
              <c:f>'Pensions Entrantes'!$B$47:$B$56</c:f>
              <c:numCache>
                <c:formatCode>#,##0</c:formatCode>
                <c:ptCount val="10"/>
                <c:pt idx="0">
                  <c:v>2012</c:v>
                </c:pt>
                <c:pt idx="1">
                  <c:v>2013</c:v>
                </c:pt>
                <c:pt idx="2">
                  <c:v>2014</c:v>
                </c:pt>
                <c:pt idx="3">
                  <c:v>2015</c:v>
                </c:pt>
                <c:pt idx="4">
                  <c:v>2016</c:v>
                </c:pt>
                <c:pt idx="5">
                  <c:v>2017</c:v>
                </c:pt>
                <c:pt idx="6">
                  <c:v>2018</c:v>
                </c:pt>
                <c:pt idx="7">
                  <c:v>2019</c:v>
                </c:pt>
                <c:pt idx="8">
                  <c:v>2020</c:v>
                </c:pt>
                <c:pt idx="9">
                  <c:v>2022</c:v>
                </c:pt>
              </c:numCache>
            </c:numRef>
          </c:cat>
          <c:val>
            <c:numRef>
              <c:f>'Pensions Entrantes'!$D$47:$D$56</c:f>
              <c:numCache>
                <c:formatCode>#,##0</c:formatCode>
                <c:ptCount val="10"/>
                <c:pt idx="0">
                  <c:v>430776</c:v>
                </c:pt>
                <c:pt idx="1">
                  <c:v>442357.16666666663</c:v>
                </c:pt>
                <c:pt idx="2">
                  <c:v>464241.25</c:v>
                </c:pt>
                <c:pt idx="3">
                  <c:v>479743.58333333326</c:v>
                </c:pt>
                <c:pt idx="4">
                  <c:v>491832.41666666669</c:v>
                </c:pt>
                <c:pt idx="5">
                  <c:v>499349.25000000006</c:v>
                </c:pt>
                <c:pt idx="6">
                  <c:v>510922.83333333331</c:v>
                </c:pt>
                <c:pt idx="7">
                  <c:v>523571.25</c:v>
                </c:pt>
                <c:pt idx="8">
                  <c:v>531992.58333333326</c:v>
                </c:pt>
                <c:pt idx="9">
                  <c:v>541776.91666666663</c:v>
                </c:pt>
              </c:numCache>
            </c:numRef>
          </c:val>
          <c:smooth val="1"/>
        </c:ser>
        <c:hiLowLines>
          <c:spPr>
            <a:ln w="6350">
              <a:prstDash val="dash"/>
            </a:ln>
          </c:spPr>
        </c:hiLowLines>
        <c:marker val="1"/>
        <c:axId val="222333568"/>
        <c:axId val="222348032"/>
      </c:lineChart>
      <c:lineChart>
        <c:grouping val="standard"/>
        <c:ser>
          <c:idx val="4"/>
          <c:order val="2"/>
          <c:tx>
            <c:v>milieu écart</c:v>
          </c:tx>
          <c:spPr>
            <a:ln w="28575">
              <a:noFill/>
            </a:ln>
          </c:spPr>
          <c:marker>
            <c:symbol val="none"/>
          </c:marker>
          <c:dLbls>
            <c:dLbl>
              <c:idx val="5"/>
              <c:layout>
                <c:manualLayout>
                  <c:x val="-4.8776553988153303E-2"/>
                  <c:y val="1.1638218010662981E-3"/>
                </c:manualLayout>
              </c:layout>
              <c:dLblPos val="r"/>
              <c:showCatName val="1"/>
            </c:dLbl>
            <c:dLbl>
              <c:idx val="6"/>
              <c:layout>
                <c:manualLayout>
                  <c:x val="-4.5568744994488992E-2"/>
                  <c:y val="-2.1298170335616842E-3"/>
                </c:manualLayout>
              </c:layout>
              <c:numFmt formatCode="#,##0.000" sourceLinked="0"/>
              <c:spPr/>
              <c:txPr>
                <a:bodyPr/>
                <a:lstStyle/>
                <a:p>
                  <a:pPr>
                    <a:defRPr sz="800"/>
                  </a:pPr>
                  <a:endParaRPr lang="fr-FR"/>
                </a:p>
              </c:txPr>
              <c:dLblPos val="r"/>
              <c:showCatName val="1"/>
            </c:dLbl>
            <c:txPr>
              <a:bodyPr/>
              <a:lstStyle/>
              <a:p>
                <a:pPr>
                  <a:defRPr sz="800"/>
                </a:pPr>
                <a:endParaRPr lang="fr-FR"/>
              </a:p>
            </c:txPr>
            <c:dLblPos val="ctr"/>
            <c:showCatName val="1"/>
          </c:dLbls>
          <c:cat>
            <c:numRef>
              <c:f>'Pensions Entrantes'!$E$47:$E$56</c:f>
              <c:numCache>
                <c:formatCode>#,##0</c:formatCode>
                <c:ptCount val="10"/>
                <c:pt idx="0">
                  <c:v>-458374</c:v>
                </c:pt>
                <c:pt idx="1">
                  <c:v>-449104.83333333337</c:v>
                </c:pt>
                <c:pt idx="2">
                  <c:v>-423985.75</c:v>
                </c:pt>
                <c:pt idx="3">
                  <c:v>-402991.41666666674</c:v>
                </c:pt>
                <c:pt idx="4">
                  <c:v>-383786.58333333331</c:v>
                </c:pt>
                <c:pt idx="5">
                  <c:v>-367185.74999999994</c:v>
                </c:pt>
                <c:pt idx="6">
                  <c:v>-340925.16666666669</c:v>
                </c:pt>
                <c:pt idx="7">
                  <c:v>-310359.75</c:v>
                </c:pt>
                <c:pt idx="8">
                  <c:v>-277934.41666666674</c:v>
                </c:pt>
                <c:pt idx="9">
                  <c:v>-266441.08333333337</c:v>
                </c:pt>
              </c:numCache>
            </c:numRef>
          </c:cat>
          <c:val>
            <c:numRef>
              <c:f>'Pensions Entrantes'!$G$47:$G$56</c:f>
              <c:numCache>
                <c:formatCode>_-* #,##0\ _€_-;\-* #,##0\ _€_-;_-* "-"\ _€_-;_-@_-</c:formatCode>
                <c:ptCount val="10"/>
                <c:pt idx="0">
                  <c:v>659963</c:v>
                </c:pt>
                <c:pt idx="1">
                  <c:v>666909.58333333326</c:v>
                </c:pt>
                <c:pt idx="2">
                  <c:v>676234.125</c:v>
                </c:pt>
                <c:pt idx="3">
                  <c:v>681239.29166666663</c:v>
                </c:pt>
                <c:pt idx="4">
                  <c:v>683725.70833333337</c:v>
                </c:pt>
                <c:pt idx="5">
                  <c:v>682942.125</c:v>
                </c:pt>
                <c:pt idx="6">
                  <c:v>681385.41666666663</c:v>
                </c:pt>
                <c:pt idx="7">
                  <c:v>678751.125</c:v>
                </c:pt>
                <c:pt idx="8">
                  <c:v>670959.79166666663</c:v>
                </c:pt>
                <c:pt idx="9">
                  <c:v>674997.45833333326</c:v>
                </c:pt>
              </c:numCache>
            </c:numRef>
          </c:val>
        </c:ser>
        <c:hiLowLines/>
        <c:marker val="1"/>
        <c:axId val="222349952"/>
        <c:axId val="222351744"/>
      </c:lineChart>
      <c:catAx>
        <c:axId val="222333568"/>
        <c:scaling>
          <c:orientation val="minMax"/>
        </c:scaling>
        <c:axPos val="b"/>
        <c:title>
          <c:tx>
            <c:rich>
              <a:bodyPr/>
              <a:lstStyle/>
              <a:p>
                <a:pPr>
                  <a:defRPr sz="1200"/>
                </a:pPr>
                <a:r>
                  <a:rPr lang="fr-FR" sz="1200">
                    <a:solidFill>
                      <a:srgbClr val="00B050"/>
                    </a:solidFill>
                  </a:rPr>
                  <a:t>+26%</a:t>
                </a:r>
              </a:p>
            </c:rich>
          </c:tx>
          <c:layout>
            <c:manualLayout>
              <c:xMode val="edge"/>
              <c:yMode val="edge"/>
              <c:x val="0.89793404223263629"/>
              <c:y val="0.58751540820239856"/>
            </c:manualLayout>
          </c:layout>
        </c:title>
        <c:numFmt formatCode="#,##0" sourceLinked="1"/>
        <c:majorTickMark val="none"/>
        <c:tickLblPos val="low"/>
        <c:txPr>
          <a:bodyPr rot="0" vert="horz"/>
          <a:lstStyle/>
          <a:p>
            <a:pPr>
              <a:defRPr/>
            </a:pPr>
            <a:endParaRPr lang="fr-FR"/>
          </a:p>
        </c:txPr>
        <c:crossAx val="222348032"/>
        <c:crossesAt val="0"/>
        <c:auto val="1"/>
        <c:lblAlgn val="ctr"/>
        <c:lblOffset val="100"/>
        <c:tickLblSkip val="1"/>
        <c:tickMarkSkip val="1"/>
      </c:catAx>
      <c:valAx>
        <c:axId val="222348032"/>
        <c:scaling>
          <c:orientation val="minMax"/>
          <c:max val="1000000"/>
          <c:min val="300000"/>
        </c:scaling>
        <c:axPos val="l"/>
        <c:majorGridlines/>
        <c:title>
          <c:tx>
            <c:rich>
              <a:bodyPr rot="0" vert="horz"/>
              <a:lstStyle/>
              <a:p>
                <a:pPr>
                  <a:defRPr sz="1200"/>
                </a:pPr>
                <a:r>
                  <a:rPr lang="fr-FR" sz="1200">
                    <a:solidFill>
                      <a:srgbClr val="FF0000"/>
                    </a:solidFill>
                  </a:rPr>
                  <a:t>-9%</a:t>
                </a:r>
              </a:p>
            </c:rich>
          </c:tx>
          <c:layout>
            <c:manualLayout>
              <c:xMode val="edge"/>
              <c:yMode val="edge"/>
              <c:x val="0.90634441087613293"/>
              <c:y val="0.30073166908358284"/>
            </c:manualLayout>
          </c:layout>
        </c:title>
        <c:numFmt formatCode="#,##0" sourceLinked="0"/>
        <c:majorTickMark val="none"/>
        <c:tickLblPos val="nextTo"/>
        <c:txPr>
          <a:bodyPr rot="0" vert="horz"/>
          <a:lstStyle/>
          <a:p>
            <a:pPr>
              <a:defRPr sz="900"/>
            </a:pPr>
            <a:endParaRPr lang="fr-FR"/>
          </a:p>
        </c:txPr>
        <c:crossAx val="222333568"/>
        <c:crosses val="autoZero"/>
        <c:crossBetween val="between"/>
      </c:valAx>
      <c:catAx>
        <c:axId val="222349952"/>
        <c:scaling>
          <c:orientation val="minMax"/>
        </c:scaling>
        <c:delete val="1"/>
        <c:axPos val="t"/>
        <c:numFmt formatCode="#,##0" sourceLinked="1"/>
        <c:tickLblPos val="none"/>
        <c:crossAx val="222351744"/>
        <c:crosses val="max"/>
        <c:auto val="1"/>
        <c:lblAlgn val="ctr"/>
        <c:lblOffset val="100"/>
      </c:catAx>
      <c:valAx>
        <c:axId val="222351744"/>
        <c:scaling>
          <c:orientation val="minMax"/>
        </c:scaling>
        <c:delete val="1"/>
        <c:axPos val="r"/>
        <c:numFmt formatCode="_-* #,##0\ _€_-;\-* #,##0\ _€_-;_-* &quot;-&quot;\ _€_-;_-@_-" sourceLinked="1"/>
        <c:tickLblPos val="none"/>
        <c:crossAx val="222349952"/>
        <c:crosses val="max"/>
        <c:crossBetween val="between"/>
      </c:valAx>
    </c:plotArea>
    <c:plotVisOnly val="1"/>
    <c:dispBlanksAs val="gap"/>
  </c:chart>
  <c:spPr>
    <a:ln>
      <a:solidFill>
        <a:schemeClr val="bg1"/>
      </a:solidFill>
    </a:ln>
  </c:spPr>
  <c:printSettings>
    <c:headerFooter alignWithMargins="0"/>
    <c:pageMargins b="0.98425196899999956" l="0.78740157499999996" r="0.78740157499999996" t="0.98425196899999956" header="0.49212598450000655" footer="0.4921259845000065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2.4688101487314124E-2"/>
          <c:y val="0.1388888888888889"/>
          <c:w val="0.36666666666666714"/>
          <c:h val="0.6111111111111116"/>
        </c:manualLayout>
      </c:layout>
      <c:doughnutChart>
        <c:varyColors val="1"/>
        <c:ser>
          <c:idx val="0"/>
          <c:order val="0"/>
          <c:dPt>
            <c:idx val="0"/>
            <c:spPr>
              <a:solidFill>
                <a:schemeClr val="accent1">
                  <a:lumMod val="50000"/>
                </a:schemeClr>
              </a:solidFill>
            </c:spPr>
          </c:dPt>
          <c:dPt>
            <c:idx val="1"/>
            <c:spPr>
              <a:solidFill>
                <a:schemeClr val="accent1">
                  <a:lumMod val="60000"/>
                  <a:lumOff val="40000"/>
                </a:schemeClr>
              </a:solidFill>
            </c:spPr>
          </c:dPt>
          <c:dPt>
            <c:idx val="2"/>
            <c:spPr>
              <a:solidFill>
                <a:schemeClr val="accent4"/>
              </a:solidFill>
            </c:spPr>
          </c:dPt>
          <c:dPt>
            <c:idx val="3"/>
            <c:spPr>
              <a:solidFill>
                <a:schemeClr val="accent2">
                  <a:lumMod val="40000"/>
                  <a:lumOff val="60000"/>
                </a:schemeClr>
              </a:solidFill>
            </c:spPr>
          </c:dPt>
          <c:dLbls>
            <c:dLbl>
              <c:idx val="0"/>
              <c:layout>
                <c:manualLayout>
                  <c:x val="2.7777777777777861E-3"/>
                  <c:y val="-1.8518518518518583E-2"/>
                </c:manualLayout>
              </c:layout>
              <c:spPr/>
              <c:txPr>
                <a:bodyPr/>
                <a:lstStyle/>
                <a:p>
                  <a:pPr>
                    <a:defRPr sz="1400" b="1">
                      <a:solidFill>
                        <a:schemeClr val="bg1"/>
                      </a:solidFill>
                    </a:defRPr>
                  </a:pPr>
                  <a:endParaRPr lang="fr-FR"/>
                </a:p>
              </c:txPr>
              <c:showPercent val="1"/>
            </c:dLbl>
            <c:dLbl>
              <c:idx val="1"/>
              <c:spPr/>
              <c:txPr>
                <a:bodyPr/>
                <a:lstStyle/>
                <a:p>
                  <a:pPr>
                    <a:defRPr sz="1200" b="1">
                      <a:solidFill>
                        <a:schemeClr val="bg1"/>
                      </a:solidFill>
                    </a:defRPr>
                  </a:pPr>
                  <a:endParaRPr lang="fr-FR"/>
                </a:p>
              </c:txPr>
            </c:dLbl>
            <c:dLbl>
              <c:idx val="2"/>
              <c:layout>
                <c:manualLayout>
                  <c:x val="-1.666666666666668E-2"/>
                  <c:y val="-8.2519001085776325E-2"/>
                </c:manualLayout>
              </c:layout>
              <c:tx>
                <c:rich>
                  <a:bodyPr/>
                  <a:lstStyle/>
                  <a:p>
                    <a:pPr>
                      <a:defRPr sz="1000" b="1">
                        <a:solidFill>
                          <a:schemeClr val="bg1"/>
                        </a:solidFill>
                      </a:defRPr>
                    </a:pPr>
                    <a:r>
                      <a:rPr lang="en-US" sz="800">
                        <a:solidFill>
                          <a:schemeClr val="tx1"/>
                        </a:solidFill>
                      </a:rPr>
                      <a:t>2%</a:t>
                    </a:r>
                  </a:p>
                </c:rich>
              </c:tx>
              <c:spPr/>
            </c:dLbl>
            <c:dLbl>
              <c:idx val="3"/>
              <c:layout>
                <c:manualLayout>
                  <c:x val="-5.5555555555555558E-3"/>
                  <c:y val="-8.5343387451161365E-2"/>
                </c:manualLayout>
              </c:layout>
              <c:tx>
                <c:rich>
                  <a:bodyPr/>
                  <a:lstStyle/>
                  <a:p>
                    <a:pPr>
                      <a:defRPr sz="800" b="1">
                        <a:solidFill>
                          <a:schemeClr val="bg1"/>
                        </a:solidFill>
                      </a:defRPr>
                    </a:pPr>
                    <a:r>
                      <a:rPr lang="en-US">
                        <a:solidFill>
                          <a:schemeClr val="tx1"/>
                        </a:solidFill>
                      </a:rPr>
                      <a:t>3%</a:t>
                    </a:r>
                  </a:p>
                </c:rich>
              </c:tx>
              <c:spPr/>
            </c:dLbl>
            <c:dLbl>
              <c:idx val="4"/>
              <c:layout>
                <c:manualLayout>
                  <c:x val="-2.7777777777777861E-3"/>
                  <c:y val="-2.7777777777777842E-2"/>
                </c:manualLayout>
              </c:layout>
              <c:spPr/>
              <c:txPr>
                <a:bodyPr/>
                <a:lstStyle/>
                <a:p>
                  <a:pPr>
                    <a:defRPr sz="800" b="1">
                      <a:solidFill>
                        <a:schemeClr val="bg1"/>
                      </a:solidFill>
                    </a:defRPr>
                  </a:pPr>
                  <a:endParaRPr lang="fr-FR"/>
                </a:p>
              </c:txPr>
              <c:showPercent val="1"/>
            </c:dLbl>
            <c:txPr>
              <a:bodyPr/>
              <a:lstStyle/>
              <a:p>
                <a:pPr>
                  <a:defRPr b="1">
                    <a:solidFill>
                      <a:schemeClr val="bg1"/>
                    </a:solidFill>
                  </a:defRPr>
                </a:pPr>
                <a:endParaRPr lang="fr-FR"/>
              </a:p>
            </c:txPr>
            <c:showPercent val="1"/>
          </c:dLbls>
          <c:cat>
            <c:strRef>
              <c:f>[16]Sources!$B$9:$B$12</c:f>
              <c:strCache>
                <c:ptCount val="4"/>
                <c:pt idx="0">
                  <c:v>Pays de l'UE-EEE-Suisse (+Royaume-Uni)             </c:v>
                </c:pt>
                <c:pt idx="1">
                  <c:v>Pays liés par des conventions bilatérales</c:v>
                </c:pt>
                <c:pt idx="2">
                  <c:v>Territoires liés par des décrets de coordination</c:v>
                </c:pt>
                <c:pt idx="3">
                  <c:v>Pays sans accord</c:v>
                </c:pt>
              </c:strCache>
            </c:strRef>
          </c:cat>
          <c:val>
            <c:numRef>
              <c:f>[16]Sources!$C$9:$C$12</c:f>
              <c:numCache>
                <c:formatCode>General</c:formatCode>
                <c:ptCount val="4"/>
                <c:pt idx="0">
                  <c:v>4945362474.9979706</c:v>
                </c:pt>
                <c:pt idx="1">
                  <c:v>2722926273.039103</c:v>
                </c:pt>
                <c:pt idx="2">
                  <c:v>194975283.89140761</c:v>
                </c:pt>
                <c:pt idx="3">
                  <c:v>208153641.27000007</c:v>
                </c:pt>
              </c:numCache>
            </c:numRef>
          </c:val>
        </c:ser>
        <c:firstSliceAng val="0"/>
        <c:holeSize val="50"/>
      </c:doughnutChart>
      <c:spPr>
        <a:noFill/>
        <a:ln w="25400">
          <a:noFill/>
        </a:ln>
      </c:spPr>
    </c:plotArea>
    <c:legend>
      <c:legendPos val="r"/>
      <c:layout>
        <c:manualLayout>
          <c:xMode val="edge"/>
          <c:yMode val="edge"/>
          <c:x val="0.38548758328285965"/>
          <c:y val="0.37308050779366919"/>
          <c:w val="0.61173468701027811"/>
          <c:h val="0.32328280393522291"/>
        </c:manualLayout>
      </c:layout>
    </c:legend>
    <c:plotVisOnly val="1"/>
    <c:dispBlanksAs val="zero"/>
  </c:chart>
  <c:spPr>
    <a:noFill/>
    <a:ln>
      <a:noFill/>
    </a:ln>
  </c:spPr>
  <c:printSettings>
    <c:headerFooter/>
    <c:pageMargins b="0.75000000000000078" l="0.70000000000000062" r="0.70000000000000062" t="0.75000000000000078"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fr-FR"/>
  <c:roundedCorners val="1"/>
  <c:chart>
    <c:title>
      <c:tx>
        <c:rich>
          <a:bodyPr/>
          <a:lstStyle/>
          <a:p>
            <a:pPr>
              <a:defRPr sz="1100">
                <a:latin typeface="+mn-lt"/>
              </a:defRPr>
            </a:pPr>
            <a:r>
              <a:rPr lang="fr-FR" sz="1100" b="0">
                <a:solidFill>
                  <a:srgbClr val="00B050"/>
                </a:solidFill>
                <a:latin typeface="+mn-lt"/>
              </a:rPr>
              <a:t>+74%</a:t>
            </a:r>
            <a:r>
              <a:rPr lang="fr-FR" sz="1100" b="0" baseline="0">
                <a:solidFill>
                  <a:srgbClr val="00B050"/>
                </a:solidFill>
                <a:latin typeface="+mn-lt"/>
              </a:rPr>
              <a:t> </a:t>
            </a:r>
            <a:r>
              <a:rPr lang="fr-FR" sz="1100" b="0" baseline="0">
                <a:solidFill>
                  <a:sysClr val="windowText" lastClr="000000"/>
                </a:solidFill>
                <a:latin typeface="+mn-lt"/>
              </a:rPr>
              <a:t>de pensions européennes (montant) </a:t>
            </a:r>
            <a:r>
              <a:rPr lang="fr-FR" sz="1100" b="0">
                <a:solidFill>
                  <a:sysClr val="windowText" lastClr="000000"/>
                </a:solidFill>
                <a:latin typeface="+mn-lt"/>
              </a:rPr>
              <a:t>sur</a:t>
            </a:r>
            <a:r>
              <a:rPr lang="fr-FR" sz="1100" b="0">
                <a:solidFill>
                  <a:srgbClr val="00B050"/>
                </a:solidFill>
                <a:latin typeface="+mn-lt"/>
              </a:rPr>
              <a:t> </a:t>
            </a:r>
            <a:r>
              <a:rPr lang="fr-FR" sz="1100" b="0">
                <a:solidFill>
                  <a:sysClr val="windowText" lastClr="000000"/>
                </a:solidFill>
                <a:latin typeface="+mn-lt"/>
              </a:rPr>
              <a:t>la</a:t>
            </a:r>
            <a:r>
              <a:rPr lang="fr-FR" sz="1100" b="0" baseline="0">
                <a:solidFill>
                  <a:sysClr val="windowText" lastClr="000000"/>
                </a:solidFill>
                <a:latin typeface="+mn-lt"/>
              </a:rPr>
              <a:t> décennie</a:t>
            </a:r>
            <a:endParaRPr lang="fr-FR" sz="1100" b="0">
              <a:solidFill>
                <a:sysClr val="windowText" lastClr="000000"/>
              </a:solidFill>
              <a:latin typeface="+mn-lt"/>
            </a:endParaRPr>
          </a:p>
        </c:rich>
      </c:tx>
      <c:layout>
        <c:manualLayout>
          <c:xMode val="edge"/>
          <c:yMode val="edge"/>
          <c:x val="0.18002045816780579"/>
          <c:y val="9.2259485986417061E-2"/>
        </c:manualLayout>
      </c:layout>
    </c:title>
    <c:plotArea>
      <c:layout>
        <c:manualLayout>
          <c:layoutTarget val="inner"/>
          <c:xMode val="edge"/>
          <c:yMode val="edge"/>
          <c:x val="0.14988717948717994"/>
          <c:y val="0.1801801801801825"/>
          <c:w val="0.79062564102564103"/>
          <c:h val="0.6201852709587895"/>
        </c:manualLayout>
      </c:layout>
      <c:lineChart>
        <c:grouping val="standard"/>
        <c:ser>
          <c:idx val="1"/>
          <c:order val="0"/>
          <c:tx>
            <c:strRef>
              <c:f>'Pensions Entrantes'!$C$65</c:f>
              <c:strCache>
                <c:ptCount val="1"/>
                <c:pt idx="0">
                  <c:v>Pensions françaises servies en Europe (flux sortant)</c:v>
                </c:pt>
              </c:strCache>
            </c:strRef>
          </c:tx>
          <c:spPr>
            <a:ln w="50800"/>
          </c:spPr>
          <c:marker>
            <c:symbol val="none"/>
          </c:marker>
          <c:cat>
            <c:numRef>
              <c:f>'Pensions Entrantes'!$B$67:$B$76</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'Pensions Entrantes'!$C$67:$C$76</c:f>
              <c:numCache>
                <c:formatCode>#,##0.00,,," Md€"</c:formatCode>
                <c:ptCount val="10"/>
                <c:pt idx="0">
                  <c:v>2229471012.849998</c:v>
                </c:pt>
                <c:pt idx="1">
                  <c:v>2282222766.3400021</c:v>
                </c:pt>
                <c:pt idx="2">
                  <c:v>2305360528.2799978</c:v>
                </c:pt>
                <c:pt idx="3">
                  <c:v>2313445936.0300021</c:v>
                </c:pt>
                <c:pt idx="4">
                  <c:v>2317762860.5099969</c:v>
                </c:pt>
                <c:pt idx="5">
                  <c:v>2323627314.1099992</c:v>
                </c:pt>
                <c:pt idx="6">
                  <c:v>2318092846.2200031</c:v>
                </c:pt>
                <c:pt idx="7">
                  <c:v>2327999728.8899999</c:v>
                </c:pt>
                <c:pt idx="8">
                  <c:v>2314901291.73</c:v>
                </c:pt>
                <c:pt idx="9">
                  <c:v>2233889028.1499982</c:v>
                </c:pt>
              </c:numCache>
            </c:numRef>
          </c:val>
          <c:smooth val="1"/>
        </c:ser>
        <c:ser>
          <c:idx val="2"/>
          <c:order val="1"/>
          <c:tx>
            <c:strRef>
              <c:f>'Pensions Entrantes'!$D$65</c:f>
              <c:strCache>
                <c:ptCount val="1"/>
                <c:pt idx="0">
                  <c:v>Pensions européennes servies en France (flux entrant)</c:v>
                </c:pt>
              </c:strCache>
            </c:strRef>
          </c:tx>
          <c:spPr>
            <a:ln w="50800"/>
          </c:spPr>
          <c:marker>
            <c:symbol val="none"/>
          </c:marker>
          <c:cat>
            <c:numRef>
              <c:f>'Pensions Entrantes'!$B$67:$B$76</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'Pensions Entrantes'!$D$67:$D$76</c:f>
              <c:numCache>
                <c:formatCode>#,##0.00,,," Md€"</c:formatCode>
                <c:ptCount val="10"/>
                <c:pt idx="0">
                  <c:v>2315309816.3136706</c:v>
                </c:pt>
                <c:pt idx="1">
                  <c:v>2488787897.7028399</c:v>
                </c:pt>
                <c:pt idx="2">
                  <c:v>2753959791.5141468</c:v>
                </c:pt>
                <c:pt idx="3">
                  <c:v>3064655274.8469949</c:v>
                </c:pt>
                <c:pt idx="4">
                  <c:v>3169950583.7934484</c:v>
                </c:pt>
                <c:pt idx="5">
                  <c:v>3301131278.7152233</c:v>
                </c:pt>
                <c:pt idx="6">
                  <c:v>3447472008.883472</c:v>
                </c:pt>
                <c:pt idx="7">
                  <c:v>3655524110.3417864</c:v>
                </c:pt>
                <c:pt idx="8">
                  <c:v>3881688868.593399</c:v>
                </c:pt>
                <c:pt idx="9">
                  <c:v>4038918711.6863909</c:v>
                </c:pt>
              </c:numCache>
            </c:numRef>
          </c:val>
          <c:smooth val="1"/>
        </c:ser>
        <c:hiLowLines>
          <c:spPr>
            <a:ln w="6350">
              <a:prstDash val="dash"/>
            </a:ln>
          </c:spPr>
        </c:hiLowLines>
        <c:marker val="1"/>
        <c:axId val="222408704"/>
        <c:axId val="222410624"/>
      </c:lineChart>
      <c:lineChart>
        <c:grouping val="standard"/>
        <c:ser>
          <c:idx val="4"/>
          <c:order val="2"/>
          <c:tx>
            <c:v>milieu écart</c:v>
          </c:tx>
          <c:spPr>
            <a:ln w="28575">
              <a:noFill/>
            </a:ln>
          </c:spPr>
          <c:marker>
            <c:symbol val="none"/>
          </c:marker>
          <c:dLbls>
            <c:dLbl>
              <c:idx val="0"/>
              <c:layout>
                <c:manualLayout>
                  <c:x val="-4.4373867492504861E-2"/>
                  <c:y val="3.6730956445183836E-2"/>
                </c:manualLayout>
              </c:layout>
              <c:dLblPos val="r"/>
              <c:showCatName val="1"/>
            </c:dLbl>
            <c:dLbl>
              <c:idx val="1"/>
              <c:layout>
                <c:manualLayout>
                  <c:x val="-5.0271875011439371E-2"/>
                  <c:y val="-5.8769819532423599E-2"/>
                </c:manualLayout>
              </c:layout>
              <c:dLblPos val="r"/>
              <c:showCatName val="1"/>
            </c:dLbl>
            <c:dLbl>
              <c:idx val="2"/>
              <c:layout>
                <c:manualLayout>
                  <c:x val="-4.6608169794675088E-2"/>
                  <c:y val="2.9384186715888067E-2"/>
                </c:manualLayout>
              </c:layout>
              <c:dLblPos val="r"/>
              <c:showCatName val="1"/>
            </c:dLbl>
            <c:dLbl>
              <c:idx val="3"/>
              <c:layout>
                <c:manualLayout>
                  <c:x val="-5.4355607361768733E-2"/>
                  <c:y val="2.2038573867110486E-2"/>
                </c:manualLayout>
              </c:layout>
              <c:dLblPos val="r"/>
              <c:showCatName val="1"/>
            </c:dLbl>
            <c:dLbl>
              <c:idx val="4"/>
              <c:layout>
                <c:manualLayout>
                  <c:x val="-4.0256916525917702E-2"/>
                  <c:y val="2.5711669511628742E-2"/>
                </c:manualLayout>
              </c:layout>
              <c:dLblPos val="r"/>
              <c:showCatName val="1"/>
            </c:dLbl>
            <c:dLbl>
              <c:idx val="5"/>
              <c:layout>
                <c:manualLayout>
                  <c:x val="-3.8706060533974039E-2"/>
                  <c:y val="1.1638218010662981E-3"/>
                </c:manualLayout>
              </c:layout>
              <c:dLblPos val="r"/>
              <c:showCatName val="1"/>
            </c:dLbl>
            <c:dLbl>
              <c:idx val="6"/>
              <c:layout>
                <c:manualLayout>
                  <c:x val="-4.7582843685324797E-2"/>
                  <c:y val="-3.1514292969579256E-2"/>
                </c:manualLayout>
              </c:layout>
              <c:dLblPos val="r"/>
              <c:showCatName val="1"/>
            </c:dLbl>
            <c:dLbl>
              <c:idx val="7"/>
              <c:layout>
                <c:manualLayout>
                  <c:x val="-5.6233635448137122E-2"/>
                  <c:y val="-7.3461912890367673E-2"/>
                </c:manualLayout>
              </c:layout>
              <c:numFmt formatCode="#,##0.00,,,&quot; Md€&quot;" sourceLinked="0"/>
              <c:spPr/>
              <c:txPr>
                <a:bodyPr/>
                <a:lstStyle/>
                <a:p>
                  <a:pPr>
                    <a:defRPr sz="800"/>
                  </a:pPr>
                  <a:endParaRPr lang="fr-FR"/>
                </a:p>
              </c:txPr>
              <c:dLblPos val="r"/>
              <c:showCatName val="1"/>
            </c:dLbl>
            <c:dLbl>
              <c:idx val="8"/>
              <c:layout>
                <c:manualLayout>
                  <c:x val="-5.2205438066465264E-2"/>
                  <c:y val="-9.9173582401996307E-2"/>
                </c:manualLayout>
              </c:layout>
              <c:dLblPos val="r"/>
              <c:showCatName val="1"/>
            </c:dLbl>
            <c:dLbl>
              <c:idx val="9"/>
              <c:layout>
                <c:manualLayout>
                  <c:x val="-4.9834035096066515E-2"/>
                  <c:y val="-0.13223173242279238"/>
                </c:manualLayout>
              </c:layout>
              <c:dLblPos val="r"/>
              <c:showCatName val="1"/>
            </c:dLbl>
            <c:numFmt formatCode="#,##0.00,,&quot; M€&quot;" sourceLinked="0"/>
            <c:txPr>
              <a:bodyPr/>
              <a:lstStyle/>
              <a:p>
                <a:pPr>
                  <a:defRPr sz="800"/>
                </a:pPr>
                <a:endParaRPr lang="fr-FR"/>
              </a:p>
            </c:txPr>
            <c:dLblPos val="ctr"/>
            <c:showCatName val="1"/>
          </c:dLbls>
          <c:cat>
            <c:numRef>
              <c:f>'Pensions Entrantes'!$E$67:$E$76</c:f>
              <c:numCache>
                <c:formatCode>"+"#,##0.00,," M€"</c:formatCode>
                <c:ptCount val="10"/>
                <c:pt idx="0">
                  <c:v>85838803.463672638</c:v>
                </c:pt>
                <c:pt idx="1">
                  <c:v>206565131.36283779</c:v>
                </c:pt>
                <c:pt idx="2">
                  <c:v>448599263.23414898</c:v>
                </c:pt>
                <c:pt idx="3">
                  <c:v>751209338.81699276</c:v>
                </c:pt>
                <c:pt idx="4">
                  <c:v>852187723.28345156</c:v>
                </c:pt>
                <c:pt idx="5">
                  <c:v>977503964.60522413</c:v>
                </c:pt>
                <c:pt idx="6" formatCode="&quot;+&quot;#,##0.00,,,&quot; Md€&quot;">
                  <c:v>1129379162.6634688</c:v>
                </c:pt>
                <c:pt idx="7" formatCode="&quot;+&quot;#,##0.00,,,&quot; Md€&quot;">
                  <c:v>1327524381.4517865</c:v>
                </c:pt>
                <c:pt idx="8" formatCode="&quot;+&quot;#,##0.00,,,&quot; Md€&quot;">
                  <c:v>1566787576.863399</c:v>
                </c:pt>
                <c:pt idx="9" formatCode="&quot;+&quot;#,##0.00,,,&quot; Md€&quot;">
                  <c:v>1805029683.5363927</c:v>
                </c:pt>
              </c:numCache>
            </c:numRef>
          </c:cat>
          <c:val>
            <c:numRef>
              <c:f>'Pensions Entrantes'!$G$67:$G$76</c:f>
              <c:numCache>
                <c:formatCode>_-* #,##0\ _€_-;\-* #,##0\ _€_-;_-* "-"\ _€_-;_-@_-</c:formatCode>
                <c:ptCount val="10"/>
                <c:pt idx="0">
                  <c:v>2272390414.5818343</c:v>
                </c:pt>
                <c:pt idx="1">
                  <c:v>2385505332.021421</c:v>
                </c:pt>
                <c:pt idx="2">
                  <c:v>2529660159.8970723</c:v>
                </c:pt>
                <c:pt idx="3">
                  <c:v>2689050605.4384985</c:v>
                </c:pt>
                <c:pt idx="4">
                  <c:v>2743856722.1517229</c:v>
                </c:pt>
                <c:pt idx="5">
                  <c:v>2812379296.412611</c:v>
                </c:pt>
                <c:pt idx="6">
                  <c:v>2882782427.5517378</c:v>
                </c:pt>
                <c:pt idx="7">
                  <c:v>2991761919.6158934</c:v>
                </c:pt>
                <c:pt idx="8">
                  <c:v>3098295080.1616993</c:v>
                </c:pt>
                <c:pt idx="9">
                  <c:v>3136403869.9181948</c:v>
                </c:pt>
              </c:numCache>
            </c:numRef>
          </c:val>
        </c:ser>
        <c:hiLowLines/>
        <c:marker val="1"/>
        <c:axId val="222433280"/>
        <c:axId val="222434816"/>
      </c:lineChart>
      <c:catAx>
        <c:axId val="222408704"/>
        <c:scaling>
          <c:orientation val="minMax"/>
        </c:scaling>
        <c:axPos val="b"/>
        <c:title>
          <c:tx>
            <c:rich>
              <a:bodyPr/>
              <a:lstStyle/>
              <a:p>
                <a:pPr>
                  <a:defRPr/>
                </a:pPr>
                <a:r>
                  <a:rPr lang="fr-FR" sz="1200" b="1">
                    <a:solidFill>
                      <a:srgbClr val="00B050"/>
                    </a:solidFill>
                  </a:rPr>
                  <a:t>+0,2%</a:t>
                </a:r>
              </a:p>
            </c:rich>
          </c:tx>
          <c:layout>
            <c:manualLayout>
              <c:xMode val="edge"/>
              <c:yMode val="edge"/>
              <c:x val="0.90103529945786054"/>
              <c:y val="0.60588088642499194"/>
            </c:manualLayout>
          </c:layout>
        </c:title>
        <c:numFmt formatCode="#,##0" sourceLinked="1"/>
        <c:majorTickMark val="none"/>
        <c:tickLblPos val="low"/>
        <c:txPr>
          <a:bodyPr rot="0" vert="horz"/>
          <a:lstStyle/>
          <a:p>
            <a:pPr>
              <a:defRPr/>
            </a:pPr>
            <a:endParaRPr lang="fr-FR"/>
          </a:p>
        </c:txPr>
        <c:crossAx val="222410624"/>
        <c:crossesAt val="0"/>
        <c:auto val="1"/>
        <c:lblAlgn val="ctr"/>
        <c:lblOffset val="100"/>
        <c:tickLblSkip val="1"/>
        <c:tickMarkSkip val="1"/>
      </c:catAx>
      <c:valAx>
        <c:axId val="222410624"/>
        <c:scaling>
          <c:orientation val="minMax"/>
          <c:max val="4000000000"/>
          <c:min val="1500000000"/>
        </c:scaling>
        <c:axPos val="l"/>
        <c:majorGridlines/>
        <c:title>
          <c:tx>
            <c:rich>
              <a:bodyPr rot="0" vert="horz"/>
              <a:lstStyle/>
              <a:p>
                <a:pPr>
                  <a:defRPr/>
                </a:pPr>
                <a:r>
                  <a:rPr lang="fr-FR" sz="1200">
                    <a:solidFill>
                      <a:srgbClr val="00B050"/>
                    </a:solidFill>
                  </a:rPr>
                  <a:t>+74%</a:t>
                </a:r>
              </a:p>
            </c:rich>
          </c:tx>
          <c:layout>
            <c:manualLayout>
              <c:xMode val="edge"/>
              <c:yMode val="edge"/>
              <c:x val="0.88821752265861031"/>
              <c:y val="0.1611540345918844"/>
            </c:manualLayout>
          </c:layout>
        </c:title>
        <c:numFmt formatCode="#,##0.00,,,&quot; Md€&quot;" sourceLinked="0"/>
        <c:majorTickMark val="none"/>
        <c:tickLblPos val="nextTo"/>
        <c:txPr>
          <a:bodyPr rot="0" vert="horz"/>
          <a:lstStyle/>
          <a:p>
            <a:pPr>
              <a:defRPr sz="900"/>
            </a:pPr>
            <a:endParaRPr lang="fr-FR"/>
          </a:p>
        </c:txPr>
        <c:crossAx val="222408704"/>
        <c:crosses val="autoZero"/>
        <c:crossBetween val="between"/>
        <c:majorUnit val="500000000"/>
        <c:minorUnit val="100000000"/>
      </c:valAx>
      <c:catAx>
        <c:axId val="222433280"/>
        <c:scaling>
          <c:orientation val="minMax"/>
        </c:scaling>
        <c:delete val="1"/>
        <c:axPos val="t"/>
        <c:numFmt formatCode="&quot;+&quot;#,##0.00,,&quot; M€&quot;" sourceLinked="1"/>
        <c:tickLblPos val="none"/>
        <c:crossAx val="222434816"/>
        <c:crosses val="max"/>
        <c:auto val="1"/>
        <c:lblAlgn val="ctr"/>
        <c:lblOffset val="100"/>
      </c:catAx>
      <c:valAx>
        <c:axId val="222434816"/>
        <c:scaling>
          <c:orientation val="minMax"/>
        </c:scaling>
        <c:delete val="1"/>
        <c:axPos val="r"/>
        <c:numFmt formatCode="_-* #,##0\ _€_-;\-* #,##0\ _€_-;_-* &quot;-&quot;\ _€_-;_-@_-" sourceLinked="1"/>
        <c:tickLblPos val="none"/>
        <c:crossAx val="222433280"/>
        <c:crosses val="max"/>
        <c:crossBetween val="between"/>
      </c:valAx>
    </c:plotArea>
    <c:legend>
      <c:legendPos val="b"/>
      <c:legendEntry>
        <c:idx val="0"/>
        <c:txPr>
          <a:bodyPr/>
          <a:lstStyle/>
          <a:p>
            <a:pPr>
              <a:defRPr sz="900"/>
            </a:pPr>
            <a:endParaRPr lang="fr-FR"/>
          </a:p>
        </c:txPr>
      </c:legendEntry>
      <c:legendEntry>
        <c:idx val="1"/>
        <c:txPr>
          <a:bodyPr/>
          <a:lstStyle/>
          <a:p>
            <a:pPr>
              <a:defRPr sz="900"/>
            </a:pPr>
            <a:endParaRPr lang="fr-FR"/>
          </a:p>
        </c:txPr>
      </c:legendEntry>
      <c:legendEntry>
        <c:idx val="2"/>
        <c:delete val="1"/>
      </c:legendEntry>
      <c:layout>
        <c:manualLayout>
          <c:xMode val="edge"/>
          <c:yMode val="edge"/>
          <c:x val="0"/>
          <c:y val="0.89929268325132017"/>
          <c:w val="1"/>
          <c:h val="8.1613966793477266E-2"/>
        </c:manualLayout>
      </c:layout>
      <c:txPr>
        <a:bodyPr/>
        <a:lstStyle/>
        <a:p>
          <a:pPr>
            <a:defRPr sz="900"/>
          </a:pPr>
          <a:endParaRPr lang="fr-FR"/>
        </a:p>
      </c:txPr>
    </c:legend>
    <c:plotVisOnly val="1"/>
    <c:dispBlanksAs val="gap"/>
  </c:chart>
  <c:spPr>
    <a:ln>
      <a:noFill/>
    </a:ln>
  </c:spPr>
  <c:printSettings>
    <c:headerFooter alignWithMargins="0"/>
    <c:pageMargins b="0.98425196899999956" l="0.78740157499999996" r="0.78740157499999996" t="0.98425196899999956" header="0.49212598450000666" footer="0.49212598450000666"/>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fr-FR"/>
  <c:style val="20"/>
  <c:chart>
    <c:autoTitleDeleted val="1"/>
    <c:plotArea>
      <c:layout>
        <c:manualLayout>
          <c:layoutTarget val="inner"/>
          <c:xMode val="edge"/>
          <c:yMode val="edge"/>
          <c:x val="0.13441907261592387"/>
          <c:y val="3.8931545040123638E-2"/>
          <c:w val="0.83502537182852365"/>
          <c:h val="0.83314722023383536"/>
        </c:manualLayout>
      </c:layout>
      <c:barChart>
        <c:barDir val="col"/>
        <c:grouping val="clustered"/>
        <c:ser>
          <c:idx val="0"/>
          <c:order val="0"/>
          <c:tx>
            <c:v>Surcoût</c:v>
          </c:tx>
          <c:cat>
            <c:numRef>
              <c:f>Chomage!$D$97:$D$106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Chomage!$I$97:$I$106</c:f>
              <c:numCache>
                <c:formatCode>_-* #,##0.0\ _€_-;\-* #,##0.0\ _€_-;_-* "-"??\ _€_-;_-@_-</c:formatCode>
                <c:ptCount val="10"/>
                <c:pt idx="0">
                  <c:v>-543.1</c:v>
                </c:pt>
                <c:pt idx="1">
                  <c:v>-523.70000000000005</c:v>
                </c:pt>
                <c:pt idx="2">
                  <c:v>-541.29999999999995</c:v>
                </c:pt>
                <c:pt idx="3">
                  <c:v>-602.09999999999991</c:v>
                </c:pt>
                <c:pt idx="4">
                  <c:v>-672.1</c:v>
                </c:pt>
                <c:pt idx="5">
                  <c:v>-711.4</c:v>
                </c:pt>
                <c:pt idx="6">
                  <c:v>-771</c:v>
                </c:pt>
                <c:pt idx="7">
                  <c:v>-710.00000000000011</c:v>
                </c:pt>
                <c:pt idx="8">
                  <c:v>-923.90000000000009</c:v>
                </c:pt>
                <c:pt idx="9">
                  <c:v>-855.4</c:v>
                </c:pt>
              </c:numCache>
            </c:numRef>
          </c:val>
        </c:ser>
        <c:dLbls>
          <c:showVal val="1"/>
        </c:dLbls>
        <c:gapWidth val="97"/>
        <c:overlap val="-29"/>
        <c:axId val="222720768"/>
        <c:axId val="222722304"/>
      </c:barChart>
      <c:catAx>
        <c:axId val="222720768"/>
        <c:scaling>
          <c:orientation val="minMax"/>
        </c:scaling>
        <c:axPos val="b"/>
        <c:numFmt formatCode="General" sourceLinked="1"/>
        <c:majorTickMark val="none"/>
        <c:tickLblPos val="low"/>
        <c:crossAx val="222722304"/>
        <c:crosses val="autoZero"/>
        <c:auto val="1"/>
        <c:lblAlgn val="ctr"/>
        <c:lblOffset val="100"/>
      </c:catAx>
      <c:valAx>
        <c:axId val="222722304"/>
        <c:scaling>
          <c:orientation val="minMax"/>
        </c:scaling>
        <c:axPos val="l"/>
        <c:majorGridlines/>
        <c:numFmt formatCode="_-* #,##0.0\ _€_-;\-* #,##0.0\ _€_-;_-* &quot;-&quot;??\ _€_-;_-@_-" sourceLinked="1"/>
        <c:tickLblPos val="nextTo"/>
        <c:crossAx val="222720768"/>
        <c:crosses val="autoZero"/>
        <c:crossBetween val="between"/>
      </c:valAx>
    </c:plotArea>
    <c:plotVisOnly val="1"/>
    <c:dispBlanksAs val="gap"/>
  </c:chart>
  <c:printSettings>
    <c:headerFooter/>
    <c:pageMargins b="0.750000000000003" l="0.70000000000000062" r="0.70000000000000062" t="0.75000000000000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a:pPr>
            <a:r>
              <a:rPr lang="fr-FR" b="1">
                <a:solidFill>
                  <a:srgbClr val="FF0000"/>
                </a:solidFill>
              </a:rPr>
              <a:t>-60% </a:t>
            </a:r>
            <a:r>
              <a:rPr lang="fr-FR" sz="1100" b="0">
                <a:solidFill>
                  <a:sysClr val="windowText" lastClr="000000"/>
                </a:solidFill>
              </a:rPr>
              <a:t>en nombre de formulaires émis sur la décennie</a:t>
            </a:r>
            <a:endParaRPr lang="fr-FR" sz="1100" b="1">
              <a:solidFill>
                <a:srgbClr val="FF0000"/>
              </a:solidFill>
            </a:endParaRPr>
          </a:p>
        </c:rich>
      </c:tx>
      <c:layout>
        <c:manualLayout>
          <c:xMode val="edge"/>
          <c:yMode val="edge"/>
          <c:x val="0.13340966754155731"/>
          <c:y val="0.17432273262661946"/>
        </c:manualLayout>
      </c:layout>
    </c:title>
    <c:plotArea>
      <c:layout>
        <c:manualLayout>
          <c:layoutTarget val="inner"/>
          <c:xMode val="edge"/>
          <c:yMode val="edge"/>
          <c:x val="0.13718285214348205"/>
          <c:y val="0.18348388743073801"/>
          <c:w val="0.84892825896762902"/>
          <c:h val="0.70053623505395157"/>
        </c:manualLayout>
      </c:layout>
      <c:barChart>
        <c:barDir val="col"/>
        <c:grouping val="stacked"/>
        <c:ser>
          <c:idx val="1"/>
          <c:order val="0"/>
          <c:tx>
            <c:strRef>
              <c:f>'Détach 2021'!$C$12</c:f>
              <c:strCache>
                <c:ptCount val="1"/>
                <c:pt idx="0">
                  <c:v>Pays de l'UE-EEE-Suisse (+Royaume-Uni)1</c:v>
                </c:pt>
              </c:strCache>
            </c:strRef>
          </c:tx>
          <c:cat>
            <c:numRef>
              <c:f>'Détach 2021'!$F$13:$F$22</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'Détach 2021'!$G$13:$G$22</c:f>
              <c:numCache>
                <c:formatCode>General</c:formatCode>
                <c:ptCount val="10"/>
                <c:pt idx="0">
                  <c:v>131984</c:v>
                </c:pt>
                <c:pt idx="1">
                  <c:v>126656</c:v>
                </c:pt>
                <c:pt idx="2">
                  <c:v>122465</c:v>
                </c:pt>
                <c:pt idx="3">
                  <c:v>132562</c:v>
                </c:pt>
                <c:pt idx="4">
                  <c:v>133495</c:v>
                </c:pt>
                <c:pt idx="5">
                  <c:v>110534</c:v>
                </c:pt>
                <c:pt idx="6">
                  <c:v>119110</c:v>
                </c:pt>
                <c:pt idx="7">
                  <c:v>123031</c:v>
                </c:pt>
                <c:pt idx="8">
                  <c:v>60777</c:v>
                </c:pt>
                <c:pt idx="9">
                  <c:v>99089</c:v>
                </c:pt>
              </c:numCache>
            </c:numRef>
          </c:val>
        </c:ser>
        <c:ser>
          <c:idx val="0"/>
          <c:order val="1"/>
          <c:tx>
            <c:strRef>
              <c:f>'Détach 2021'!$C$13</c:f>
              <c:strCache>
                <c:ptCount val="1"/>
                <c:pt idx="0">
                  <c:v>Pays avec accords bilatéraux 2</c:v>
                </c:pt>
              </c:strCache>
            </c:strRef>
          </c:tx>
          <c:cat>
            <c:numRef>
              <c:f>'Détach 2021'!$F$13:$F$22</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'Détach 2021'!$H$13:$H$22</c:f>
              <c:numCache>
                <c:formatCode>General</c:formatCode>
                <c:ptCount val="10"/>
                <c:pt idx="0">
                  <c:v>73073</c:v>
                </c:pt>
                <c:pt idx="1">
                  <c:v>83305</c:v>
                </c:pt>
                <c:pt idx="2">
                  <c:v>78629</c:v>
                </c:pt>
                <c:pt idx="3">
                  <c:v>84258</c:v>
                </c:pt>
                <c:pt idx="4">
                  <c:v>71265</c:v>
                </c:pt>
                <c:pt idx="5">
                  <c:v>53713</c:v>
                </c:pt>
                <c:pt idx="6">
                  <c:v>58692</c:v>
                </c:pt>
                <c:pt idx="7">
                  <c:v>60352</c:v>
                </c:pt>
                <c:pt idx="8">
                  <c:v>13670</c:v>
                </c:pt>
                <c:pt idx="9">
                  <c:v>12964</c:v>
                </c:pt>
              </c:numCache>
            </c:numRef>
          </c:val>
        </c:ser>
        <c:ser>
          <c:idx val="2"/>
          <c:order val="2"/>
          <c:tx>
            <c:strRef>
              <c:f>'Détach 2021'!$C$14</c:f>
              <c:strCache>
                <c:ptCount val="1"/>
                <c:pt idx="0">
                  <c:v>Pays sans accords bilatéraux 3</c:v>
                </c:pt>
              </c:strCache>
            </c:strRef>
          </c:tx>
          <c:cat>
            <c:numRef>
              <c:f>'Détach 2021'!$F$13:$F$22</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'Détach 2021'!$I$13:$I$22</c:f>
              <c:numCache>
                <c:formatCode>General</c:formatCode>
                <c:ptCount val="10"/>
                <c:pt idx="0">
                  <c:v>79011</c:v>
                </c:pt>
                <c:pt idx="1">
                  <c:v>81168</c:v>
                </c:pt>
                <c:pt idx="2">
                  <c:v>67642</c:v>
                </c:pt>
                <c:pt idx="3">
                  <c:v>73448</c:v>
                </c:pt>
                <c:pt idx="4">
                  <c:v>60496</c:v>
                </c:pt>
                <c:pt idx="5">
                  <c:v>40597</c:v>
                </c:pt>
                <c:pt idx="6">
                  <c:v>41840</c:v>
                </c:pt>
                <c:pt idx="7">
                  <c:v>45784</c:v>
                </c:pt>
                <c:pt idx="8">
                  <c:v>8719</c:v>
                </c:pt>
                <c:pt idx="9">
                  <c:v>8409</c:v>
                </c:pt>
              </c:numCache>
            </c:numRef>
          </c:val>
        </c:ser>
        <c:overlap val="100"/>
        <c:axId val="222758016"/>
        <c:axId val="222759552"/>
      </c:barChart>
      <c:lineChart>
        <c:grouping val="standard"/>
        <c:ser>
          <c:idx val="3"/>
          <c:order val="3"/>
          <c:tx>
            <c:v>Total</c:v>
          </c:tx>
          <c:spPr>
            <a:ln>
              <a:noFill/>
            </a:ln>
          </c:spPr>
          <c:marker>
            <c:symbol val="none"/>
          </c:marker>
          <c:dLbls>
            <c:dLbl>
              <c:idx val="0"/>
              <c:layout>
                <c:manualLayout>
                  <c:x val="-5.833333333333339E-2"/>
                  <c:y val="-1.8518518518518528E-2"/>
                </c:manualLayout>
              </c:layout>
              <c:dLblPos val="r"/>
              <c:showVal val="1"/>
            </c:dLbl>
            <c:dLbl>
              <c:idx val="1"/>
              <c:layout>
                <c:manualLayout>
                  <c:x val="-0.05"/>
                  <c:y val="-1.38888888888889E-2"/>
                </c:manualLayout>
              </c:layout>
              <c:dLblPos val="r"/>
              <c:showVal val="1"/>
            </c:dLbl>
            <c:dLbl>
              <c:idx val="2"/>
              <c:layout>
                <c:manualLayout>
                  <c:x val="-4.4444444444444481E-2"/>
                  <c:y val="-1.8518518518518528E-2"/>
                </c:manualLayout>
              </c:layout>
              <c:dLblPos val="r"/>
              <c:showVal val="1"/>
            </c:dLbl>
            <c:dLbl>
              <c:idx val="3"/>
              <c:layout>
                <c:manualLayout>
                  <c:x val="-5.8333333333333431E-2"/>
                  <c:y val="-1.38888888888889E-2"/>
                </c:manualLayout>
              </c:layout>
              <c:dLblPos val="r"/>
              <c:showVal val="1"/>
            </c:dLbl>
            <c:dLbl>
              <c:idx val="4"/>
              <c:layout>
                <c:manualLayout>
                  <c:x val="-6.1111111111111123E-2"/>
                  <c:y val="-1.8518518518518528E-2"/>
                </c:manualLayout>
              </c:layout>
              <c:dLblPos val="r"/>
              <c:showVal val="1"/>
            </c:dLbl>
            <c:dLbl>
              <c:idx val="5"/>
              <c:layout>
                <c:manualLayout>
                  <c:x val="-5.5555555555555518E-2"/>
                  <c:y val="-1.38888888888889E-2"/>
                </c:manualLayout>
              </c:layout>
              <c:dLblPos val="r"/>
              <c:showVal val="1"/>
            </c:dLbl>
            <c:dLbl>
              <c:idx val="6"/>
              <c:layout>
                <c:manualLayout>
                  <c:x val="-5.5555555555555518E-2"/>
                  <c:y val="-2.7777777777777811E-2"/>
                </c:manualLayout>
              </c:layout>
              <c:dLblPos val="r"/>
              <c:showVal val="1"/>
            </c:dLbl>
            <c:dLbl>
              <c:idx val="7"/>
              <c:layout>
                <c:manualLayout>
                  <c:x val="-5.5555555555555657E-2"/>
                  <c:y val="-3.2407407407407426E-2"/>
                </c:manualLayout>
              </c:layout>
              <c:dLblPos val="r"/>
              <c:showVal val="1"/>
            </c:dLbl>
            <c:dLbl>
              <c:idx val="8"/>
              <c:layout>
                <c:manualLayout>
                  <c:x val="-5.2777777777777882E-2"/>
                  <c:y val="-2.3148148148148147E-2"/>
                </c:manualLayout>
              </c:layout>
              <c:dLblPos val="r"/>
              <c:showVal val="1"/>
            </c:dLbl>
            <c:dLbl>
              <c:idx val="9"/>
              <c:layout>
                <c:manualLayout>
                  <c:x val="-1.3889107611548565E-2"/>
                  <c:y val="-2.314851268591437E-2"/>
                </c:manualLayout>
              </c:layout>
              <c:dLblPos val="r"/>
              <c:showVal val="1"/>
            </c:dLbl>
            <c:txPr>
              <a:bodyPr/>
              <a:lstStyle/>
              <a:p>
                <a:pPr>
                  <a:defRPr sz="800"/>
                </a:pPr>
                <a:endParaRPr lang="fr-FR"/>
              </a:p>
            </c:txPr>
            <c:showVal val="1"/>
          </c:dLbls>
          <c:cat>
            <c:numRef>
              <c:f>'Détach 2021'!$F$13:$F$22</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'Détach 2021'!$J$13:$J$22</c:f>
              <c:numCache>
                <c:formatCode>#,##0</c:formatCode>
                <c:ptCount val="10"/>
                <c:pt idx="0">
                  <c:v>284068</c:v>
                </c:pt>
                <c:pt idx="1">
                  <c:v>291129</c:v>
                </c:pt>
                <c:pt idx="2">
                  <c:v>268736</c:v>
                </c:pt>
                <c:pt idx="3">
                  <c:v>290268</c:v>
                </c:pt>
                <c:pt idx="4">
                  <c:v>265256</c:v>
                </c:pt>
                <c:pt idx="5">
                  <c:v>204844</c:v>
                </c:pt>
                <c:pt idx="6">
                  <c:v>219642</c:v>
                </c:pt>
                <c:pt idx="7">
                  <c:v>229167</c:v>
                </c:pt>
                <c:pt idx="8">
                  <c:v>83166</c:v>
                </c:pt>
                <c:pt idx="9">
                  <c:v>120462</c:v>
                </c:pt>
              </c:numCache>
            </c:numRef>
          </c:val>
        </c:ser>
        <c:marker val="1"/>
        <c:axId val="222758016"/>
        <c:axId val="222759552"/>
      </c:lineChart>
      <c:catAx>
        <c:axId val="222758016"/>
        <c:scaling>
          <c:orientation val="minMax"/>
        </c:scaling>
        <c:axPos val="b"/>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22759552"/>
        <c:crosses val="autoZero"/>
        <c:auto val="1"/>
        <c:lblAlgn val="ctr"/>
        <c:lblOffset val="100"/>
      </c:catAx>
      <c:valAx>
        <c:axId val="222759552"/>
        <c:scaling>
          <c:orientation val="minMax"/>
        </c:scaling>
        <c:axPos val="l"/>
        <c:majorGridlines/>
        <c:numFmt formatCode="#,##0" sourceLinked="0"/>
        <c:tickLblPos val="nextTo"/>
        <c:txPr>
          <a:bodyPr rot="0" vert="horz"/>
          <a:lstStyle/>
          <a:p>
            <a:pPr>
              <a:defRPr sz="900" b="0" i="0" u="none" strike="noStrike" baseline="0">
                <a:solidFill>
                  <a:srgbClr val="000000"/>
                </a:solidFill>
                <a:latin typeface="Calibri"/>
                <a:ea typeface="Calibri"/>
                <a:cs typeface="Calibri"/>
              </a:defRPr>
            </a:pPr>
            <a:endParaRPr lang="fr-FR"/>
          </a:p>
        </c:txPr>
        <c:crossAx val="222758016"/>
        <c:crosses val="autoZero"/>
        <c:crossBetween val="between"/>
      </c:valAx>
    </c:plotArea>
    <c:legend>
      <c:legendPos val="t"/>
      <c:legendEntry>
        <c:idx val="3"/>
        <c:delete val="1"/>
      </c:legendEntry>
      <c:layout>
        <c:manualLayout>
          <c:xMode val="edge"/>
          <c:yMode val="edge"/>
          <c:x val="0.12916797900262469"/>
          <c:y val="3.0231397753726044E-2"/>
          <c:w val="0.8177182852143482"/>
          <c:h val="0.13271899316472377"/>
        </c:manualLayout>
      </c:layout>
      <c:txPr>
        <a:bodyPr/>
        <a:lstStyle/>
        <a:p>
          <a:pPr>
            <a:defRPr sz="800"/>
          </a:pPr>
          <a:endParaRPr lang="fr-FR"/>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56" l="0.70000000000000051" r="0.70000000000000051" t="0.75000000000000056" header="0.30000000000000027" footer="0.30000000000000027"/>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1.7190895147886475E-2"/>
          <c:y val="9.1143804392871966E-2"/>
          <c:w val="0.36159620543299875"/>
          <c:h val="0.68722210770774028"/>
        </c:manualLayout>
      </c:layout>
      <c:doughnutChart>
        <c:varyColors val="1"/>
        <c:ser>
          <c:idx val="0"/>
          <c:order val="0"/>
          <c:tx>
            <c:strRef>
              <c:f>'Carte 2021'!$D$34</c:f>
              <c:strCache>
                <c:ptCount val="1"/>
                <c:pt idx="0">
                  <c:v>A</c:v>
                </c:pt>
              </c:strCache>
            </c:strRef>
          </c:tx>
          <c:dPt>
            <c:idx val="0"/>
            <c:spPr>
              <a:solidFill>
                <a:schemeClr val="accent2">
                  <a:lumMod val="75000"/>
                </a:schemeClr>
              </a:solidFill>
            </c:spPr>
          </c:dPt>
          <c:dPt>
            <c:idx val="1"/>
            <c:spPr>
              <a:solidFill>
                <a:schemeClr val="accent2">
                  <a:lumMod val="40000"/>
                  <a:lumOff val="60000"/>
                </a:schemeClr>
              </a:solidFill>
            </c:spPr>
          </c:dPt>
          <c:dPt>
            <c:idx val="2"/>
            <c:spPr>
              <a:solidFill>
                <a:schemeClr val="bg2">
                  <a:lumMod val="90000"/>
                </a:schemeClr>
              </a:solidFill>
            </c:spPr>
          </c:dPt>
          <c:dPt>
            <c:idx val="3"/>
            <c:spPr>
              <a:solidFill>
                <a:schemeClr val="bg1"/>
              </a:solidFill>
            </c:spPr>
          </c:dPt>
          <c:dPt>
            <c:idx val="4"/>
            <c:spPr>
              <a:solidFill>
                <a:schemeClr val="accent3">
                  <a:lumMod val="75000"/>
                </a:schemeClr>
              </a:solidFill>
            </c:spPr>
          </c:dPt>
          <c:dPt>
            <c:idx val="5"/>
            <c:spPr>
              <a:solidFill>
                <a:schemeClr val="accent3">
                  <a:lumMod val="60000"/>
                  <a:lumOff val="40000"/>
                </a:schemeClr>
              </a:solidFill>
            </c:spPr>
          </c:dPt>
          <c:dLbls>
            <c:dLbl>
              <c:idx val="1"/>
              <c:layout>
                <c:manualLayout>
                  <c:x val="-2.2038567493112966E-2"/>
                  <c:y val="1.2638230647709321E-2"/>
                </c:manualLayout>
              </c:layout>
              <c:showVal val="1"/>
            </c:dLbl>
            <c:dLbl>
              <c:idx val="2"/>
              <c:layout>
                <c:manualLayout>
                  <c:x val="1.8365472910927466E-2"/>
                  <c:y val="6.3191153238546923E-3"/>
                </c:manualLayout>
              </c:layout>
              <c:showVal val="1"/>
            </c:dLbl>
            <c:dLbl>
              <c:idx val="3"/>
              <c:delete val="1"/>
            </c:dLbl>
            <c:dLbl>
              <c:idx val="4"/>
              <c:delete val="1"/>
            </c:dLbl>
            <c:dLbl>
              <c:idx val="5"/>
              <c:delete val="1"/>
            </c:dLbl>
            <c:dLbl>
              <c:idx val="6"/>
              <c:delete val="1"/>
            </c:dLbl>
            <c:txPr>
              <a:bodyPr/>
              <a:lstStyle/>
              <a:p>
                <a:pPr>
                  <a:defRPr sz="800" b="1" i="0" u="none" strike="noStrike" baseline="0">
                    <a:solidFill>
                      <a:srgbClr val="000000"/>
                    </a:solidFill>
                    <a:latin typeface="Calibri"/>
                    <a:ea typeface="Calibri"/>
                    <a:cs typeface="Calibri"/>
                  </a:defRPr>
                </a:pPr>
                <a:endParaRPr lang="fr-FR"/>
              </a:p>
            </c:txPr>
            <c:showVal val="1"/>
          </c:dLbls>
          <c:cat>
            <c:strRef>
              <c:f>'Carte 2021'!$C$35:$C$41</c:f>
              <c:strCache>
                <c:ptCount val="6"/>
                <c:pt idx="4">
                  <c:v>Europe (UE-EEE-Suisse)</c:v>
                </c:pt>
                <c:pt idx="5">
                  <c:v>Europe (hors UE-EEE-Suisse)</c:v>
                </c:pt>
              </c:strCache>
            </c:strRef>
          </c:cat>
          <c:val>
            <c:numRef>
              <c:f>'Carte 2021'!$D$35:$D$41</c:f>
              <c:numCache>
                <c:formatCode>0.0%</c:formatCode>
                <c:ptCount val="7"/>
              </c:numCache>
            </c:numRef>
          </c:val>
        </c:ser>
        <c:ser>
          <c:idx val="1"/>
          <c:order val="1"/>
          <c:tx>
            <c:strRef>
              <c:f>'Carte 2021'!$E$34</c:f>
              <c:strCache>
                <c:ptCount val="1"/>
                <c:pt idx="0">
                  <c:v>B</c:v>
                </c:pt>
              </c:strCache>
            </c:strRef>
          </c:tx>
          <c:dPt>
            <c:idx val="2"/>
            <c:spPr>
              <a:solidFill>
                <a:schemeClr val="accent3">
                  <a:lumMod val="50000"/>
                </a:schemeClr>
              </a:solidFill>
            </c:spPr>
          </c:dPt>
          <c:dPt>
            <c:idx val="3"/>
            <c:spPr>
              <a:solidFill>
                <a:schemeClr val="accent3">
                  <a:lumMod val="50000"/>
                </a:schemeClr>
              </a:solidFill>
            </c:spPr>
          </c:dPt>
          <c:dPt>
            <c:idx val="4"/>
            <c:spPr>
              <a:solidFill>
                <a:schemeClr val="accent3">
                  <a:lumMod val="75000"/>
                </a:schemeClr>
              </a:solidFill>
            </c:spPr>
          </c:dPt>
          <c:dPt>
            <c:idx val="5"/>
            <c:spPr>
              <a:solidFill>
                <a:schemeClr val="accent3">
                  <a:lumMod val="60000"/>
                  <a:lumOff val="40000"/>
                </a:schemeClr>
              </a:solidFill>
            </c:spPr>
          </c:dPt>
          <c:dLbls>
            <c:dLbl>
              <c:idx val="4"/>
              <c:spPr/>
              <c:txPr>
                <a:bodyPr/>
                <a:lstStyle/>
                <a:p>
                  <a:pPr>
                    <a:defRPr sz="800" b="1" i="0" u="none" strike="noStrike" baseline="0">
                      <a:solidFill>
                        <a:srgbClr val="000000"/>
                      </a:solidFill>
                      <a:latin typeface="Calibri"/>
                      <a:ea typeface="Calibri"/>
                      <a:cs typeface="Calibri"/>
                    </a:defRPr>
                  </a:pPr>
                  <a:endParaRPr lang="fr-FR"/>
                </a:p>
              </c:txPr>
              <c:showVal val="1"/>
            </c:dLbl>
            <c:dLbl>
              <c:idx val="5"/>
              <c:spPr/>
              <c:txPr>
                <a:bodyPr/>
                <a:lstStyle/>
                <a:p>
                  <a:pPr>
                    <a:defRPr sz="800" b="1" i="0" u="none" strike="noStrike" baseline="0">
                      <a:solidFill>
                        <a:srgbClr val="000000"/>
                      </a:solidFill>
                      <a:latin typeface="Calibri"/>
                      <a:ea typeface="Calibri"/>
                      <a:cs typeface="Calibri"/>
                    </a:defRPr>
                  </a:pPr>
                  <a:endParaRPr lang="fr-FR"/>
                </a:p>
              </c:txPr>
              <c:showVal val="1"/>
            </c:dLbl>
            <c:delete val="1"/>
          </c:dLbls>
          <c:cat>
            <c:strRef>
              <c:f>'Carte 2021'!$C$34:$C$40</c:f>
              <c:strCache>
                <c:ptCount val="7"/>
                <c:pt idx="5">
                  <c:v>Europe (UE-EEE-Suisse)</c:v>
                </c:pt>
                <c:pt idx="6">
                  <c:v>Europe (hors UE-EEE-Suisse)</c:v>
                </c:pt>
              </c:strCache>
            </c:strRef>
          </c:cat>
          <c:val>
            <c:numRef>
              <c:f>'Carte 2021'!$E$35:$E$41</c:f>
              <c:numCache>
                <c:formatCode>0%</c:formatCode>
                <c:ptCount val="7"/>
                <c:pt idx="4">
                  <c:v>0.96</c:v>
                </c:pt>
                <c:pt idx="5">
                  <c:v>0.04</c:v>
                </c:pt>
              </c:numCache>
            </c:numRef>
          </c:val>
        </c:ser>
        <c:firstSliceAng val="350"/>
        <c:holeSize val="39"/>
      </c:doughnutChart>
      <c:spPr>
        <a:noFill/>
        <a:ln w="25400">
          <a:noFill/>
        </a:ln>
      </c:spPr>
    </c:plotArea>
    <c:legend>
      <c:legendPos val="r"/>
      <c:legendEntry>
        <c:idx val="2"/>
        <c:txPr>
          <a:bodyPr/>
          <a:lstStyle/>
          <a:p>
            <a:pPr>
              <a:defRPr sz="675" b="0" i="0" u="none" strike="noStrike" baseline="0">
                <a:solidFill>
                  <a:srgbClr val="000000"/>
                </a:solidFill>
                <a:latin typeface="Calibri"/>
                <a:ea typeface="Calibri"/>
                <a:cs typeface="Calibri"/>
              </a:defRPr>
            </a:pPr>
            <a:endParaRPr lang="fr-FR"/>
          </a:p>
        </c:txPr>
      </c:legendEntry>
      <c:legendEntry>
        <c:idx val="6"/>
        <c:delete val="1"/>
      </c:legendEntry>
      <c:layout>
        <c:manualLayout>
          <c:xMode val="edge"/>
          <c:yMode val="edge"/>
          <c:x val="0.42757684215092961"/>
          <c:y val="0.13836275204935872"/>
          <c:w val="0.50318908483547009"/>
          <c:h val="0.59991939396201033"/>
        </c:manualLayout>
      </c:layout>
      <c:txPr>
        <a:bodyPr/>
        <a:lstStyle/>
        <a:p>
          <a:pPr>
            <a:defRPr sz="675" b="0" i="0" u="none" strike="noStrike" baseline="0">
              <a:solidFill>
                <a:srgbClr val="000000"/>
              </a:solidFill>
              <a:latin typeface="Calibri"/>
              <a:ea typeface="Calibri"/>
              <a:cs typeface="Calibri"/>
            </a:defRPr>
          </a:pPr>
          <a:endParaRPr lang="fr-FR"/>
        </a:p>
      </c:txPr>
    </c:legend>
    <c:plotVisOnly val="1"/>
    <c:dispBlanksAs val="zero"/>
  </c:chart>
  <c:spPr>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33" l="0.70000000000000029" r="0.70000000000000029" t="0.75000000000000033" header="0.30000000000000016" footer="0.30000000000000016"/>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1.7190895147886482E-2"/>
          <c:y val="0.13608784457686446"/>
          <c:w val="0.3612424893169347"/>
          <c:h val="0.73669157845502931"/>
        </c:manualLayout>
      </c:layout>
      <c:doughnutChart>
        <c:varyColors val="1"/>
        <c:ser>
          <c:idx val="0"/>
          <c:order val="0"/>
          <c:dPt>
            <c:idx val="0"/>
            <c:spPr>
              <a:solidFill>
                <a:schemeClr val="accent2">
                  <a:lumMod val="60000"/>
                  <a:lumOff val="40000"/>
                </a:schemeClr>
              </a:solidFill>
            </c:spPr>
          </c:dPt>
          <c:dPt>
            <c:idx val="1"/>
            <c:spPr>
              <a:solidFill>
                <a:schemeClr val="bg1">
                  <a:lumMod val="85000"/>
                </a:schemeClr>
              </a:solidFill>
            </c:spPr>
          </c:dPt>
          <c:dPt>
            <c:idx val="2"/>
            <c:spPr>
              <a:solidFill>
                <a:schemeClr val="bg1"/>
              </a:solidFill>
            </c:spPr>
          </c:dPt>
          <c:dPt>
            <c:idx val="3"/>
            <c:spPr>
              <a:solidFill>
                <a:schemeClr val="accent4">
                  <a:lumMod val="75000"/>
                </a:schemeClr>
              </a:solidFill>
            </c:spPr>
          </c:dPt>
          <c:dPt>
            <c:idx val="4"/>
            <c:spPr>
              <a:solidFill>
                <a:schemeClr val="accent4">
                  <a:lumMod val="40000"/>
                  <a:lumOff val="60000"/>
                </a:schemeClr>
              </a:solidFill>
            </c:spPr>
          </c:dPt>
          <c:dPt>
            <c:idx val="5"/>
            <c:spPr>
              <a:solidFill>
                <a:schemeClr val="accent4">
                  <a:lumMod val="20000"/>
                  <a:lumOff val="80000"/>
                </a:schemeClr>
              </a:solidFill>
            </c:spPr>
          </c:dPt>
          <c:dLbls>
            <c:dLbl>
              <c:idx val="0"/>
              <c:layout>
                <c:manualLayout>
                  <c:x val="-3.6730945821854946E-2"/>
                  <c:y val="6.9685834725204801E-2"/>
                </c:manualLayout>
              </c:layout>
              <c:showVal val="1"/>
            </c:dLbl>
            <c:dLbl>
              <c:idx val="1"/>
              <c:layout>
                <c:manualLayout>
                  <c:x val="0"/>
                  <c:y val="2.3391812865497082E-2"/>
                </c:manualLayout>
              </c:layout>
              <c:showVal val="1"/>
            </c:dLbl>
            <c:dLbl>
              <c:idx val="2"/>
              <c:delete val="1"/>
            </c:dLbl>
            <c:dLbl>
              <c:idx val="3"/>
              <c:delete val="1"/>
            </c:dLbl>
            <c:dLbl>
              <c:idx val="4"/>
              <c:delete val="1"/>
            </c:dLbl>
            <c:dLbl>
              <c:idx val="5"/>
              <c:delete val="1"/>
            </c:dLbl>
            <c:txPr>
              <a:bodyPr/>
              <a:lstStyle/>
              <a:p>
                <a:pPr>
                  <a:defRPr sz="800" b="1" i="0" u="none" strike="noStrike" baseline="0">
                    <a:solidFill>
                      <a:srgbClr val="000000"/>
                    </a:solidFill>
                    <a:latin typeface="Calibri"/>
                    <a:ea typeface="Calibri"/>
                    <a:cs typeface="Calibri"/>
                  </a:defRPr>
                </a:pPr>
                <a:endParaRPr lang="fr-FR"/>
              </a:p>
            </c:txPr>
            <c:showVal val="1"/>
          </c:dLbls>
          <c:cat>
            <c:strRef>
              <c:f>'Carte 2021'!$F$38:$F$43</c:f>
              <c:strCache>
                <c:ptCount val="6"/>
                <c:pt idx="0">
                  <c:v>Pays avec accords bilatéraux</c:v>
                </c:pt>
                <c:pt idx="1">
                  <c:v>Pays sans accord bilatéraux</c:v>
                </c:pt>
                <c:pt idx="3">
                  <c:v>Maghreb</c:v>
                </c:pt>
                <c:pt idx="4">
                  <c:v>Afrique francophone</c:v>
                </c:pt>
                <c:pt idx="5">
                  <c:v>Afrique non francophone</c:v>
                </c:pt>
              </c:strCache>
            </c:strRef>
          </c:cat>
          <c:val>
            <c:numRef>
              <c:f>'Carte 2021'!$G$38:$G$43</c:f>
              <c:numCache>
                <c:formatCode>0%</c:formatCode>
                <c:ptCount val="6"/>
                <c:pt idx="0">
                  <c:v>0.98</c:v>
                </c:pt>
                <c:pt idx="1">
                  <c:v>0.02</c:v>
                </c:pt>
              </c:numCache>
            </c:numRef>
          </c:val>
        </c:ser>
        <c:ser>
          <c:idx val="1"/>
          <c:order val="1"/>
          <c:dPt>
            <c:idx val="2"/>
            <c:spPr>
              <a:solidFill>
                <a:schemeClr val="accent5">
                  <a:lumMod val="60000"/>
                  <a:lumOff val="40000"/>
                </a:schemeClr>
              </a:solidFill>
            </c:spPr>
          </c:dPt>
          <c:dPt>
            <c:idx val="3"/>
            <c:spPr>
              <a:solidFill>
                <a:schemeClr val="accent4">
                  <a:lumMod val="75000"/>
                </a:schemeClr>
              </a:solidFill>
            </c:spPr>
          </c:dPt>
          <c:dPt>
            <c:idx val="4"/>
            <c:spPr>
              <a:solidFill>
                <a:schemeClr val="accent4">
                  <a:lumMod val="60000"/>
                  <a:lumOff val="40000"/>
                </a:schemeClr>
              </a:solidFill>
            </c:spPr>
          </c:dPt>
          <c:dPt>
            <c:idx val="5"/>
            <c:spPr>
              <a:solidFill>
                <a:schemeClr val="accent4">
                  <a:lumMod val="20000"/>
                  <a:lumOff val="80000"/>
                </a:schemeClr>
              </a:solidFill>
            </c:spPr>
          </c:dPt>
          <c:dLbls>
            <c:dLbl>
              <c:idx val="0"/>
              <c:delete val="1"/>
            </c:dLbl>
            <c:dLbl>
              <c:idx val="1"/>
              <c:delete val="1"/>
            </c:dLbl>
            <c:dLbl>
              <c:idx val="2"/>
              <c:delete val="1"/>
            </c:dLbl>
            <c:dLbl>
              <c:idx val="4"/>
              <c:spPr/>
              <c:txPr>
                <a:bodyPr/>
                <a:lstStyle/>
                <a:p>
                  <a:pPr>
                    <a:defRPr sz="800" b="1" i="0" u="none" strike="noStrike" baseline="0">
                      <a:solidFill>
                        <a:srgbClr val="000000"/>
                      </a:solidFill>
                      <a:latin typeface="Calibri"/>
                      <a:ea typeface="Calibri"/>
                      <a:cs typeface="Calibri"/>
                    </a:defRPr>
                  </a:pPr>
                  <a:endParaRPr lang="fr-FR"/>
                </a:p>
              </c:txPr>
            </c:dLbl>
            <c:dLbl>
              <c:idx val="5"/>
              <c:spPr/>
              <c:txPr>
                <a:bodyPr/>
                <a:lstStyle/>
                <a:p>
                  <a:pPr>
                    <a:defRPr sz="800" b="1" i="0" u="none" strike="noStrike" baseline="0">
                      <a:solidFill>
                        <a:srgbClr val="000000"/>
                      </a:solidFill>
                      <a:latin typeface="Calibri"/>
                      <a:ea typeface="Calibri"/>
                      <a:cs typeface="Calibri"/>
                    </a:defRPr>
                  </a:pPr>
                  <a:endParaRPr lang="fr-FR"/>
                </a:p>
              </c:txPr>
            </c:dLbl>
            <c:txPr>
              <a:bodyPr/>
              <a:lstStyle/>
              <a:p>
                <a:pPr>
                  <a:defRPr sz="800" b="1" i="0" u="none" strike="noStrike" baseline="0">
                    <a:solidFill>
                      <a:srgbClr val="FFFFFF"/>
                    </a:solidFill>
                    <a:latin typeface="Calibri"/>
                    <a:ea typeface="Calibri"/>
                    <a:cs typeface="Calibri"/>
                  </a:defRPr>
                </a:pPr>
                <a:endParaRPr lang="fr-FR"/>
              </a:p>
            </c:txPr>
            <c:showVal val="1"/>
          </c:dLbls>
          <c:cat>
            <c:strRef>
              <c:f>'Carte 2021'!$F$38:$F$43</c:f>
              <c:strCache>
                <c:ptCount val="6"/>
                <c:pt idx="0">
                  <c:v>Pays avec accords bilatéraux</c:v>
                </c:pt>
                <c:pt idx="1">
                  <c:v>Pays sans accord bilatéraux</c:v>
                </c:pt>
                <c:pt idx="3">
                  <c:v>Maghreb</c:v>
                </c:pt>
                <c:pt idx="4">
                  <c:v>Afrique francophone</c:v>
                </c:pt>
                <c:pt idx="5">
                  <c:v>Afrique non francophone</c:v>
                </c:pt>
              </c:strCache>
            </c:strRef>
          </c:cat>
          <c:val>
            <c:numRef>
              <c:f>'Carte 2021'!$H$38:$H$43</c:f>
              <c:numCache>
                <c:formatCode>0%</c:formatCode>
                <c:ptCount val="6"/>
                <c:pt idx="3">
                  <c:v>0.93</c:v>
                </c:pt>
                <c:pt idx="4">
                  <c:v>0.05</c:v>
                </c:pt>
                <c:pt idx="5">
                  <c:v>0.02</c:v>
                </c:pt>
              </c:numCache>
            </c:numRef>
          </c:val>
        </c:ser>
        <c:firstSliceAng val="350"/>
        <c:holeSize val="39"/>
      </c:doughnutChart>
      <c:spPr>
        <a:noFill/>
        <a:ln w="25400">
          <a:noFill/>
        </a:ln>
      </c:spPr>
    </c:plotArea>
    <c:legend>
      <c:legendPos val="r"/>
      <c:legendEntry>
        <c:idx val="2"/>
        <c:txPr>
          <a:bodyPr/>
          <a:lstStyle/>
          <a:p>
            <a:pPr>
              <a:defRPr sz="675" b="0" i="0" u="none" strike="noStrike" baseline="0">
                <a:solidFill>
                  <a:srgbClr val="FFFFFF"/>
                </a:solidFill>
                <a:latin typeface="Calibri"/>
                <a:ea typeface="Calibri"/>
                <a:cs typeface="Calibri"/>
              </a:defRPr>
            </a:pPr>
            <a:endParaRPr lang="fr-FR"/>
          </a:p>
        </c:txPr>
      </c:legendEntry>
      <c:layout>
        <c:manualLayout>
          <c:xMode val="edge"/>
          <c:yMode val="edge"/>
          <c:x val="0.42757684215092961"/>
          <c:y val="0.13836262891380988"/>
          <c:w val="0.51420836858202612"/>
          <c:h val="0.78298258172273827"/>
        </c:manualLayout>
      </c:layout>
      <c:txPr>
        <a:bodyPr/>
        <a:lstStyle/>
        <a:p>
          <a:pPr>
            <a:defRPr sz="675" b="0" i="0" u="none" strike="noStrike" baseline="0">
              <a:solidFill>
                <a:srgbClr val="000000"/>
              </a:solidFill>
              <a:latin typeface="Calibri"/>
              <a:ea typeface="Calibri"/>
              <a:cs typeface="Calibri"/>
            </a:defRPr>
          </a:pPr>
          <a:endParaRPr lang="fr-FR"/>
        </a:p>
      </c:txPr>
    </c:legend>
    <c:plotVisOnly val="1"/>
    <c:dispBlanksAs val="zero"/>
  </c:chart>
  <c:spPr>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56" l="0.70000000000000051" r="0.70000000000000051" t="0.75000000000000056" header="0.30000000000000027" footer="0.30000000000000027"/>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1.7190895147886482E-2"/>
          <c:y val="9.1143804392871966E-2"/>
          <c:w val="0.34862613247724217"/>
          <c:h val="0.66605940046967893"/>
        </c:manualLayout>
      </c:layout>
      <c:doughnutChart>
        <c:varyColors val="1"/>
        <c:ser>
          <c:idx val="0"/>
          <c:order val="0"/>
          <c:tx>
            <c:strRef>
              <c:f>'Carte 2021'!$D$52</c:f>
              <c:strCache>
                <c:ptCount val="1"/>
                <c:pt idx="0">
                  <c:v>A</c:v>
                </c:pt>
              </c:strCache>
            </c:strRef>
          </c:tx>
          <c:dPt>
            <c:idx val="0"/>
            <c:spPr>
              <a:solidFill>
                <a:schemeClr val="accent2">
                  <a:lumMod val="60000"/>
                  <a:lumOff val="40000"/>
                </a:schemeClr>
              </a:solidFill>
            </c:spPr>
          </c:dPt>
          <c:dPt>
            <c:idx val="1"/>
            <c:spPr>
              <a:solidFill>
                <a:schemeClr val="bg1">
                  <a:lumMod val="85000"/>
                </a:schemeClr>
              </a:solidFill>
            </c:spPr>
          </c:dPt>
          <c:dPt>
            <c:idx val="2"/>
            <c:spPr>
              <a:solidFill>
                <a:schemeClr val="bg1"/>
              </a:solidFill>
            </c:spPr>
          </c:dPt>
          <c:dPt>
            <c:idx val="3"/>
            <c:spPr>
              <a:solidFill>
                <a:schemeClr val="accent6">
                  <a:lumMod val="75000"/>
                </a:schemeClr>
              </a:solidFill>
            </c:spPr>
          </c:dPt>
          <c:dPt>
            <c:idx val="4"/>
            <c:spPr>
              <a:solidFill>
                <a:schemeClr val="accent6">
                  <a:lumMod val="60000"/>
                  <a:lumOff val="40000"/>
                </a:schemeClr>
              </a:solidFill>
            </c:spPr>
          </c:dPt>
          <c:dPt>
            <c:idx val="5"/>
            <c:spPr>
              <a:solidFill>
                <a:schemeClr val="accent6">
                  <a:lumMod val="20000"/>
                  <a:lumOff val="80000"/>
                </a:schemeClr>
              </a:solidFill>
            </c:spPr>
          </c:dPt>
          <c:dLbls>
            <c:dLbl>
              <c:idx val="0"/>
              <c:layout>
                <c:manualLayout>
                  <c:x val="-9.4450011930326937E-3"/>
                  <c:y val="-8.105818455861339E-3"/>
                </c:manualLayout>
              </c:layout>
              <c:showVal val="1"/>
            </c:dLbl>
            <c:dLbl>
              <c:idx val="1"/>
              <c:layout>
                <c:manualLayout>
                  <c:x val="3.4632034632034632E-3"/>
                  <c:y val="-1.3201320132013148E-2"/>
                </c:manualLayout>
              </c:layout>
              <c:showVal val="1"/>
            </c:dLbl>
            <c:dLbl>
              <c:idx val="2"/>
              <c:delete val="1"/>
            </c:dLbl>
            <c:dLbl>
              <c:idx val="3"/>
              <c:delete val="1"/>
            </c:dLbl>
            <c:dLbl>
              <c:idx val="4"/>
              <c:delete val="1"/>
            </c:dLbl>
            <c:dLbl>
              <c:idx val="5"/>
              <c:delete val="1"/>
            </c:dLbl>
            <c:txPr>
              <a:bodyPr/>
              <a:lstStyle/>
              <a:p>
                <a:pPr>
                  <a:defRPr sz="800" b="1" i="0" u="none" strike="noStrike" baseline="0">
                    <a:solidFill>
                      <a:srgbClr val="000000"/>
                    </a:solidFill>
                    <a:latin typeface="Calibri"/>
                    <a:ea typeface="Calibri"/>
                    <a:cs typeface="Calibri"/>
                  </a:defRPr>
                </a:pPr>
                <a:endParaRPr lang="fr-FR"/>
              </a:p>
            </c:txPr>
            <c:showVal val="1"/>
          </c:dLbls>
          <c:cat>
            <c:strRef>
              <c:f>'Carte 2021'!$C$53:$C$58</c:f>
              <c:strCache>
                <c:ptCount val="6"/>
                <c:pt idx="0">
                  <c:v>Pays avec accords bilatéraux</c:v>
                </c:pt>
                <c:pt idx="1">
                  <c:v>Pays sans accord bilatéraux</c:v>
                </c:pt>
                <c:pt idx="3">
                  <c:v>Proche et Moyen-Orient</c:v>
                </c:pt>
                <c:pt idx="4">
                  <c:v>Asie du Sud-Est</c:v>
                </c:pt>
                <c:pt idx="5">
                  <c:v>Autres Asie</c:v>
                </c:pt>
              </c:strCache>
            </c:strRef>
          </c:cat>
          <c:val>
            <c:numRef>
              <c:f>'Carte 2021'!$D$53:$D$58</c:f>
              <c:numCache>
                <c:formatCode>0%</c:formatCode>
                <c:ptCount val="6"/>
                <c:pt idx="0">
                  <c:v>0.7</c:v>
                </c:pt>
                <c:pt idx="1">
                  <c:v>0.3</c:v>
                </c:pt>
              </c:numCache>
            </c:numRef>
          </c:val>
        </c:ser>
        <c:ser>
          <c:idx val="1"/>
          <c:order val="1"/>
          <c:tx>
            <c:strRef>
              <c:f>'Carte 2021'!$E$52</c:f>
              <c:strCache>
                <c:ptCount val="1"/>
                <c:pt idx="0">
                  <c:v>B</c:v>
                </c:pt>
              </c:strCache>
            </c:strRef>
          </c:tx>
          <c:dPt>
            <c:idx val="0"/>
            <c:spPr>
              <a:solidFill>
                <a:schemeClr val="accent4">
                  <a:lumMod val="20000"/>
                  <a:lumOff val="80000"/>
                </a:schemeClr>
              </a:solidFill>
            </c:spPr>
          </c:dPt>
          <c:dPt>
            <c:idx val="2"/>
            <c:spPr>
              <a:solidFill>
                <a:schemeClr val="accent4">
                  <a:lumMod val="75000"/>
                </a:schemeClr>
              </a:solidFill>
            </c:spPr>
          </c:dPt>
          <c:dPt>
            <c:idx val="3"/>
            <c:spPr>
              <a:solidFill>
                <a:schemeClr val="accent6">
                  <a:lumMod val="75000"/>
                </a:schemeClr>
              </a:solidFill>
            </c:spPr>
          </c:dPt>
          <c:dPt>
            <c:idx val="4"/>
            <c:spPr>
              <a:solidFill>
                <a:schemeClr val="accent6">
                  <a:lumMod val="60000"/>
                  <a:lumOff val="40000"/>
                </a:schemeClr>
              </a:solidFill>
            </c:spPr>
          </c:dPt>
          <c:dPt>
            <c:idx val="5"/>
            <c:spPr>
              <a:solidFill>
                <a:schemeClr val="accent6">
                  <a:lumMod val="20000"/>
                  <a:lumOff val="80000"/>
                </a:schemeClr>
              </a:solidFill>
            </c:spPr>
          </c:dPt>
          <c:dLbls>
            <c:dLbl>
              <c:idx val="3"/>
              <c:spPr/>
              <c:txPr>
                <a:bodyPr/>
                <a:lstStyle/>
                <a:p>
                  <a:pPr>
                    <a:defRPr sz="800" b="1" i="0" u="none" strike="noStrike" baseline="0">
                      <a:solidFill>
                        <a:srgbClr val="000000"/>
                      </a:solidFill>
                      <a:latin typeface="Calibri"/>
                      <a:ea typeface="Calibri"/>
                      <a:cs typeface="Calibri"/>
                    </a:defRPr>
                  </a:pPr>
                  <a:endParaRPr lang="fr-FR"/>
                </a:p>
              </c:txPr>
              <c:showVal val="1"/>
            </c:dLbl>
            <c:dLbl>
              <c:idx val="4"/>
              <c:spPr/>
              <c:txPr>
                <a:bodyPr/>
                <a:lstStyle/>
                <a:p>
                  <a:pPr>
                    <a:defRPr sz="800" b="1" i="0" u="none" strike="noStrike" baseline="0">
                      <a:solidFill>
                        <a:srgbClr val="000000"/>
                      </a:solidFill>
                      <a:latin typeface="Calibri"/>
                      <a:ea typeface="Calibri"/>
                      <a:cs typeface="Calibri"/>
                    </a:defRPr>
                  </a:pPr>
                  <a:endParaRPr lang="fr-FR"/>
                </a:p>
              </c:txPr>
              <c:showVal val="1"/>
            </c:dLbl>
            <c:dLbl>
              <c:idx val="5"/>
              <c:spPr/>
              <c:txPr>
                <a:bodyPr/>
                <a:lstStyle/>
                <a:p>
                  <a:pPr>
                    <a:defRPr sz="800" b="1" i="0" u="none" strike="noStrike" baseline="0">
                      <a:solidFill>
                        <a:srgbClr val="000000"/>
                      </a:solidFill>
                      <a:latin typeface="Calibri"/>
                      <a:ea typeface="Calibri"/>
                      <a:cs typeface="Calibri"/>
                    </a:defRPr>
                  </a:pPr>
                  <a:endParaRPr lang="fr-FR"/>
                </a:p>
              </c:txPr>
              <c:showVal val="1"/>
            </c:dLbl>
            <c:delete val="1"/>
          </c:dLbls>
          <c:cat>
            <c:strRef>
              <c:f>'Carte 2021'!$C$53:$C$58</c:f>
              <c:strCache>
                <c:ptCount val="6"/>
                <c:pt idx="0">
                  <c:v>Pays avec accords bilatéraux</c:v>
                </c:pt>
                <c:pt idx="1">
                  <c:v>Pays sans accord bilatéraux</c:v>
                </c:pt>
                <c:pt idx="3">
                  <c:v>Proche et Moyen-Orient</c:v>
                </c:pt>
                <c:pt idx="4">
                  <c:v>Asie du Sud-Est</c:v>
                </c:pt>
                <c:pt idx="5">
                  <c:v>Autres Asie</c:v>
                </c:pt>
              </c:strCache>
            </c:strRef>
          </c:cat>
          <c:val>
            <c:numRef>
              <c:f>'Carte 2021'!$E$53:$E$58</c:f>
              <c:numCache>
                <c:formatCode>0%</c:formatCode>
                <c:ptCount val="6"/>
                <c:pt idx="3">
                  <c:v>0.66</c:v>
                </c:pt>
                <c:pt idx="4">
                  <c:v>0.23</c:v>
                </c:pt>
                <c:pt idx="5">
                  <c:v>0.11</c:v>
                </c:pt>
              </c:numCache>
            </c:numRef>
          </c:val>
        </c:ser>
        <c:firstSliceAng val="350"/>
        <c:holeSize val="39"/>
      </c:doughnutChart>
      <c:spPr>
        <a:noFill/>
        <a:ln w="25400">
          <a:noFill/>
        </a:ln>
      </c:spPr>
    </c:plotArea>
    <c:legend>
      <c:legendPos val="r"/>
      <c:layout>
        <c:manualLayout>
          <c:xMode val="edge"/>
          <c:yMode val="edge"/>
          <c:x val="0.37909206803695011"/>
          <c:y val="9.8758348275772609E-2"/>
          <c:w val="0.47537839588233316"/>
          <c:h val="0.72617707440035362"/>
        </c:manualLayout>
      </c:layout>
      <c:txPr>
        <a:bodyPr/>
        <a:lstStyle/>
        <a:p>
          <a:pPr>
            <a:defRPr sz="675" b="0" i="0" u="none" strike="noStrike" baseline="0">
              <a:solidFill>
                <a:srgbClr val="000000"/>
              </a:solidFill>
              <a:latin typeface="Calibri"/>
              <a:ea typeface="Calibri"/>
              <a:cs typeface="Calibri"/>
            </a:defRPr>
          </a:pPr>
          <a:endParaRPr lang="fr-FR"/>
        </a:p>
      </c:txPr>
    </c:legend>
    <c:plotVisOnly val="1"/>
    <c:dispBlanksAs val="zero"/>
  </c:chart>
  <c:spPr>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56" l="0.70000000000000051" r="0.70000000000000051" t="0.75000000000000056" header="0.30000000000000027" footer="0.30000000000000027"/>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1.7190895147886485E-2"/>
          <c:y val="9.1143804392871966E-2"/>
          <c:w val="0.33136085262069553"/>
          <c:h val="0.61684130390540703"/>
        </c:manualLayout>
      </c:layout>
      <c:doughnutChart>
        <c:varyColors val="1"/>
        <c:ser>
          <c:idx val="0"/>
          <c:order val="0"/>
          <c:dPt>
            <c:idx val="0"/>
            <c:spPr>
              <a:solidFill>
                <a:schemeClr val="accent2">
                  <a:lumMod val="60000"/>
                  <a:lumOff val="40000"/>
                </a:schemeClr>
              </a:solidFill>
            </c:spPr>
          </c:dPt>
          <c:dPt>
            <c:idx val="1"/>
            <c:spPr>
              <a:solidFill>
                <a:schemeClr val="bg1">
                  <a:lumMod val="85000"/>
                </a:schemeClr>
              </a:solidFill>
            </c:spPr>
          </c:dPt>
          <c:dPt>
            <c:idx val="2"/>
            <c:spPr>
              <a:solidFill>
                <a:sysClr val="window" lastClr="FFFFFF"/>
              </a:solidFill>
            </c:spPr>
          </c:dPt>
          <c:dPt>
            <c:idx val="3"/>
            <c:spPr>
              <a:solidFill>
                <a:schemeClr val="accent5">
                  <a:lumMod val="50000"/>
                </a:schemeClr>
              </a:solidFill>
            </c:spPr>
          </c:dPt>
          <c:dPt>
            <c:idx val="5"/>
            <c:spPr>
              <a:solidFill>
                <a:schemeClr val="accent5">
                  <a:lumMod val="40000"/>
                  <a:lumOff val="60000"/>
                </a:schemeClr>
              </a:solidFill>
            </c:spPr>
          </c:dPt>
          <c:dLbls>
            <c:dLbl>
              <c:idx val="0"/>
              <c:layout>
                <c:manualLayout>
                  <c:x val="-5.4145516074450076E-2"/>
                  <c:y val="6.9182389937106972E-2"/>
                </c:manualLayout>
              </c:layout>
              <c:showVal val="1"/>
            </c:dLbl>
            <c:dLbl>
              <c:idx val="1"/>
              <c:layout>
                <c:manualLayout>
                  <c:x val="0"/>
                  <c:y val="2.3391812865497082E-2"/>
                </c:manualLayout>
              </c:layout>
              <c:showVal val="1"/>
            </c:dLbl>
            <c:dLbl>
              <c:idx val="2"/>
              <c:delete val="1"/>
            </c:dLbl>
            <c:dLbl>
              <c:idx val="3"/>
              <c:delete val="1"/>
            </c:dLbl>
            <c:dLbl>
              <c:idx val="4"/>
              <c:delete val="1"/>
            </c:dLbl>
            <c:dLbl>
              <c:idx val="5"/>
              <c:delete val="1"/>
            </c:dLbl>
            <c:txPr>
              <a:bodyPr/>
              <a:lstStyle/>
              <a:p>
                <a:pPr>
                  <a:defRPr sz="800" b="1" i="0" u="none" strike="noStrike" baseline="0">
                    <a:solidFill>
                      <a:srgbClr val="000000"/>
                    </a:solidFill>
                    <a:latin typeface="Calibri"/>
                    <a:ea typeface="Calibri"/>
                    <a:cs typeface="Calibri"/>
                  </a:defRPr>
                </a:pPr>
                <a:endParaRPr lang="fr-FR"/>
              </a:p>
            </c:txPr>
            <c:showVal val="1"/>
          </c:dLbls>
          <c:cat>
            <c:strRef>
              <c:f>'Carte 2021'!$F$52:$F$57</c:f>
              <c:strCache>
                <c:ptCount val="6"/>
                <c:pt idx="0">
                  <c:v>Pays avec accords bilatéraux</c:v>
                </c:pt>
                <c:pt idx="1">
                  <c:v>Pays sans accord bilatéraux</c:v>
                </c:pt>
                <c:pt idx="3">
                  <c:v>Amérique du Nord</c:v>
                </c:pt>
                <c:pt idx="4">
                  <c:v>Almérique du Sud</c:v>
                </c:pt>
                <c:pt idx="5">
                  <c:v>Amérique centrale</c:v>
                </c:pt>
              </c:strCache>
            </c:strRef>
          </c:cat>
          <c:val>
            <c:numRef>
              <c:f>'Carte 2021'!$G$52:$G$57</c:f>
              <c:numCache>
                <c:formatCode>0%</c:formatCode>
                <c:ptCount val="6"/>
                <c:pt idx="0">
                  <c:v>0.83</c:v>
                </c:pt>
                <c:pt idx="1">
                  <c:v>0.17</c:v>
                </c:pt>
              </c:numCache>
            </c:numRef>
          </c:val>
        </c:ser>
        <c:ser>
          <c:idx val="1"/>
          <c:order val="1"/>
          <c:dPt>
            <c:idx val="2"/>
            <c:spPr>
              <a:solidFill>
                <a:schemeClr val="accent6">
                  <a:lumMod val="75000"/>
                </a:schemeClr>
              </a:solidFill>
            </c:spPr>
          </c:dPt>
          <c:dPt>
            <c:idx val="3"/>
            <c:spPr>
              <a:solidFill>
                <a:schemeClr val="accent5">
                  <a:lumMod val="50000"/>
                </a:schemeClr>
              </a:solidFill>
            </c:spPr>
          </c:dPt>
          <c:dPt>
            <c:idx val="5"/>
            <c:spPr>
              <a:solidFill>
                <a:schemeClr val="accent5">
                  <a:lumMod val="40000"/>
                  <a:lumOff val="60000"/>
                </a:schemeClr>
              </a:solidFill>
            </c:spPr>
          </c:dPt>
          <c:dLbls>
            <c:dLbl>
              <c:idx val="0"/>
              <c:delete val="1"/>
            </c:dLbl>
            <c:dLbl>
              <c:idx val="1"/>
              <c:delete val="1"/>
            </c:dLbl>
            <c:dLbl>
              <c:idx val="2"/>
              <c:delete val="1"/>
            </c:dLbl>
            <c:txPr>
              <a:bodyPr/>
              <a:lstStyle/>
              <a:p>
                <a:pPr>
                  <a:defRPr sz="800" b="1" i="0" u="none" strike="noStrike" baseline="0">
                    <a:solidFill>
                      <a:srgbClr val="000000"/>
                    </a:solidFill>
                    <a:latin typeface="Calibri"/>
                    <a:ea typeface="Calibri"/>
                    <a:cs typeface="Calibri"/>
                  </a:defRPr>
                </a:pPr>
                <a:endParaRPr lang="fr-FR"/>
              </a:p>
            </c:txPr>
            <c:showVal val="1"/>
          </c:dLbls>
          <c:cat>
            <c:strRef>
              <c:f>'Carte 2021'!$F$52:$F$57</c:f>
              <c:strCache>
                <c:ptCount val="6"/>
                <c:pt idx="0">
                  <c:v>Pays avec accords bilatéraux</c:v>
                </c:pt>
                <c:pt idx="1">
                  <c:v>Pays sans accord bilatéraux</c:v>
                </c:pt>
                <c:pt idx="3">
                  <c:v>Amérique du Nord</c:v>
                </c:pt>
                <c:pt idx="4">
                  <c:v>Almérique du Sud</c:v>
                </c:pt>
                <c:pt idx="5">
                  <c:v>Amérique centrale</c:v>
                </c:pt>
              </c:strCache>
            </c:strRef>
          </c:cat>
          <c:val>
            <c:numRef>
              <c:f>'Carte 2021'!$H$52:$H$57</c:f>
              <c:numCache>
                <c:formatCode>0%</c:formatCode>
                <c:ptCount val="6"/>
                <c:pt idx="3">
                  <c:v>0.82</c:v>
                </c:pt>
                <c:pt idx="4">
                  <c:v>0.16</c:v>
                </c:pt>
                <c:pt idx="5">
                  <c:v>0.02</c:v>
                </c:pt>
              </c:numCache>
            </c:numRef>
          </c:val>
        </c:ser>
        <c:firstSliceAng val="350"/>
        <c:holeSize val="39"/>
      </c:doughnutChart>
      <c:spPr>
        <a:noFill/>
        <a:ln w="25400">
          <a:noFill/>
        </a:ln>
      </c:spPr>
    </c:plotArea>
    <c:legend>
      <c:legendPos val="r"/>
      <c:layout>
        <c:manualLayout>
          <c:xMode val="edge"/>
          <c:yMode val="edge"/>
          <c:x val="0.35989501312335975"/>
          <c:y val="0.11320556628534642"/>
          <c:w val="0.5930306300544923"/>
          <c:h val="0.61869855890655212"/>
        </c:manualLayout>
      </c:layout>
      <c:txPr>
        <a:bodyPr/>
        <a:lstStyle/>
        <a:p>
          <a:pPr>
            <a:defRPr sz="675" b="0" i="0" u="none" strike="noStrike" baseline="0">
              <a:solidFill>
                <a:srgbClr val="000000"/>
              </a:solidFill>
              <a:latin typeface="Calibri"/>
              <a:ea typeface="Calibri"/>
              <a:cs typeface="Calibri"/>
            </a:defRPr>
          </a:pPr>
          <a:endParaRPr lang="fr-FR"/>
        </a:p>
      </c:txPr>
    </c:legend>
    <c:plotVisOnly val="1"/>
    <c:dispBlanksAs val="zero"/>
  </c:chart>
  <c:spPr>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0.27332494569238114"/>
          <c:y val="0.26174425265245754"/>
          <c:w val="0.29505745562994662"/>
          <c:h val="0.50073268528730297"/>
        </c:manualLayout>
      </c:layout>
      <c:doughnutChart>
        <c:varyColors val="1"/>
        <c:ser>
          <c:idx val="1"/>
          <c:order val="0"/>
          <c:spPr>
            <a:ln w="22225">
              <a:solidFill>
                <a:schemeClr val="tx1"/>
              </a:solidFill>
              <a:prstDash val="solid"/>
            </a:ln>
          </c:spPr>
          <c:dPt>
            <c:idx val="0"/>
            <c:spPr>
              <a:solidFill>
                <a:schemeClr val="accent1">
                  <a:lumMod val="60000"/>
                  <a:lumOff val="40000"/>
                </a:schemeClr>
              </a:solidFill>
              <a:ln w="22225">
                <a:solidFill>
                  <a:schemeClr val="tx1"/>
                </a:solidFill>
                <a:prstDash val="solid"/>
              </a:ln>
            </c:spPr>
          </c:dPt>
          <c:dPt>
            <c:idx val="1"/>
            <c:spPr>
              <a:solidFill>
                <a:schemeClr val="accent6">
                  <a:lumMod val="60000"/>
                  <a:lumOff val="40000"/>
                </a:schemeClr>
              </a:solidFill>
              <a:ln w="22225">
                <a:solidFill>
                  <a:schemeClr val="tx1"/>
                </a:solidFill>
                <a:prstDash val="solid"/>
              </a:ln>
            </c:spPr>
          </c:dPt>
          <c:dPt>
            <c:idx val="2"/>
            <c:spPr>
              <a:solidFill>
                <a:sysClr val="window" lastClr="FFFFFF"/>
              </a:solidFill>
              <a:ln w="22225">
                <a:solidFill>
                  <a:schemeClr val="tx1"/>
                </a:solidFill>
                <a:prstDash val="solid"/>
              </a:ln>
            </c:spPr>
          </c:dPt>
          <c:dPt>
            <c:idx val="3"/>
            <c:spPr>
              <a:solidFill>
                <a:schemeClr val="accent1">
                  <a:lumMod val="60000"/>
                  <a:lumOff val="40000"/>
                </a:schemeClr>
              </a:solidFill>
              <a:ln w="22225">
                <a:solidFill>
                  <a:schemeClr val="tx1"/>
                </a:solidFill>
                <a:prstDash val="solid"/>
              </a:ln>
            </c:spPr>
          </c:dPt>
          <c:dPt>
            <c:idx val="4"/>
            <c:spPr>
              <a:solidFill>
                <a:schemeClr val="accent1">
                  <a:lumMod val="60000"/>
                  <a:lumOff val="40000"/>
                </a:schemeClr>
              </a:solidFill>
              <a:ln w="22225">
                <a:solidFill>
                  <a:schemeClr val="tx1"/>
                </a:solidFill>
                <a:prstDash val="solid"/>
              </a:ln>
            </c:spPr>
          </c:dPt>
          <c:dPt>
            <c:idx val="5"/>
            <c:spPr>
              <a:solidFill>
                <a:schemeClr val="accent1">
                  <a:lumMod val="60000"/>
                  <a:lumOff val="40000"/>
                </a:schemeClr>
              </a:solidFill>
              <a:ln w="22225">
                <a:solidFill>
                  <a:schemeClr val="tx1"/>
                </a:solidFill>
                <a:prstDash val="solid"/>
              </a:ln>
            </c:spPr>
          </c:dPt>
          <c:dPt>
            <c:idx val="6"/>
            <c:spPr>
              <a:solidFill>
                <a:sysClr val="window" lastClr="FFFFFF"/>
              </a:solidFill>
              <a:ln w="22225">
                <a:solidFill>
                  <a:schemeClr val="tx1"/>
                </a:solidFill>
                <a:prstDash val="solid"/>
              </a:ln>
            </c:spPr>
          </c:dPt>
          <c:dPt>
            <c:idx val="7"/>
            <c:spPr>
              <a:solidFill>
                <a:schemeClr val="accent6">
                  <a:lumMod val="60000"/>
                  <a:lumOff val="40000"/>
                </a:schemeClr>
              </a:solidFill>
              <a:ln w="22225">
                <a:solidFill>
                  <a:schemeClr val="tx1"/>
                </a:solidFill>
                <a:prstDash val="solid"/>
              </a:ln>
            </c:spPr>
          </c:dPt>
          <c:dPt>
            <c:idx val="8"/>
            <c:spPr>
              <a:solidFill>
                <a:schemeClr val="accent6">
                  <a:lumMod val="60000"/>
                  <a:lumOff val="40000"/>
                </a:schemeClr>
              </a:solidFill>
              <a:ln w="22225">
                <a:solidFill>
                  <a:schemeClr val="tx1"/>
                </a:solidFill>
                <a:prstDash val="solid"/>
              </a:ln>
            </c:spPr>
          </c:dPt>
          <c:dPt>
            <c:idx val="9"/>
            <c:spPr>
              <a:solidFill>
                <a:schemeClr val="accent6">
                  <a:lumMod val="60000"/>
                  <a:lumOff val="40000"/>
                </a:schemeClr>
              </a:solidFill>
              <a:ln w="22225">
                <a:solidFill>
                  <a:schemeClr val="tx1"/>
                </a:solidFill>
                <a:prstDash val="solid"/>
              </a:ln>
            </c:spPr>
          </c:dPt>
          <c:dPt>
            <c:idx val="10"/>
            <c:spPr>
              <a:solidFill>
                <a:schemeClr val="accent6">
                  <a:lumMod val="60000"/>
                  <a:lumOff val="40000"/>
                </a:schemeClr>
              </a:solidFill>
              <a:ln w="22225">
                <a:solidFill>
                  <a:schemeClr val="tx1"/>
                </a:solidFill>
                <a:prstDash val="solid"/>
              </a:ln>
            </c:spPr>
          </c:dPt>
          <c:dPt>
            <c:idx val="11"/>
            <c:spPr>
              <a:solidFill>
                <a:schemeClr val="accent6">
                  <a:lumMod val="60000"/>
                  <a:lumOff val="40000"/>
                </a:schemeClr>
              </a:solidFill>
              <a:ln w="22225">
                <a:solidFill>
                  <a:schemeClr val="tx1"/>
                </a:solidFill>
                <a:prstDash val="solid"/>
              </a:ln>
            </c:spPr>
          </c:dPt>
          <c:dPt>
            <c:idx val="12"/>
            <c:spPr>
              <a:solidFill>
                <a:schemeClr val="accent6">
                  <a:lumMod val="60000"/>
                  <a:lumOff val="40000"/>
                </a:schemeClr>
              </a:solidFill>
              <a:ln w="22225">
                <a:solidFill>
                  <a:schemeClr val="tx1"/>
                </a:solidFill>
                <a:prstDash val="solid"/>
              </a:ln>
            </c:spPr>
          </c:dPt>
          <c:dLbls>
            <c:dLbl>
              <c:idx val="3"/>
              <c:layout>
                <c:manualLayout>
                  <c:x val="0.12539987204094688"/>
                  <c:y val="-0.1520086862106407"/>
                </c:manualLayout>
              </c:layout>
              <c:tx>
                <c:rich>
                  <a:bodyPr/>
                  <a:lstStyle/>
                  <a:p>
                    <a:pPr>
                      <a:defRPr sz="1000" b="0" i="0" u="none" strike="noStrike" baseline="0">
                        <a:solidFill>
                          <a:srgbClr val="000000"/>
                        </a:solidFill>
                        <a:latin typeface="Calibri"/>
                        <a:ea typeface="Calibri"/>
                        <a:cs typeface="Calibri"/>
                      </a:defRPr>
                    </a:pPr>
                    <a:r>
                      <a:rPr lang="fr-FR" sz="800" b="0" i="0" u="none" strike="noStrike" baseline="0">
                        <a:solidFill>
                          <a:srgbClr val="000000"/>
                        </a:solidFill>
                        <a:latin typeface="Calibri"/>
                        <a:cs typeface="Calibri"/>
                      </a:rPr>
                      <a:t>Industrie manufactutière        </a:t>
                    </a:r>
                    <a:r>
                      <a:rPr lang="fr-FR" sz="1000" b="1" i="0" u="none" strike="noStrike" baseline="0">
                        <a:solidFill>
                          <a:srgbClr val="000000"/>
                        </a:solidFill>
                        <a:latin typeface="Calibri"/>
                        <a:cs typeface="Calibri"/>
                      </a:rPr>
                      <a:t>42%</a:t>
                    </a:r>
                  </a:p>
                </c:rich>
              </c:tx>
              <c:spPr/>
            </c:dLbl>
            <c:dLbl>
              <c:idx val="4"/>
              <c:layout>
                <c:manualLayout>
                  <c:x val="0.19193857965451047"/>
                  <c:y val="4.3431053203040172E-2"/>
                </c:manualLayout>
              </c:layout>
              <c:tx>
                <c:rich>
                  <a:bodyPr/>
                  <a:lstStyle/>
                  <a:p>
                    <a:pPr>
                      <a:defRPr sz="1000" b="0" i="0" u="none" strike="noStrike" baseline="0">
                        <a:solidFill>
                          <a:srgbClr val="000000"/>
                        </a:solidFill>
                        <a:latin typeface="Calibri"/>
                        <a:ea typeface="Calibri"/>
                        <a:cs typeface="Calibri"/>
                      </a:defRPr>
                    </a:pPr>
                    <a:r>
                      <a:rPr lang="fr-FR" sz="800" b="0" i="0" u="none" strike="noStrike" baseline="0">
                        <a:solidFill>
                          <a:srgbClr val="000000"/>
                        </a:solidFill>
                        <a:latin typeface="Calibri"/>
                        <a:cs typeface="Calibri"/>
                      </a:rPr>
                      <a:t>Construction - BTP </a:t>
                    </a:r>
                    <a:r>
                      <a:rPr lang="fr-FR" sz="1000" b="1" i="0" u="none" strike="noStrike" baseline="0">
                        <a:solidFill>
                          <a:srgbClr val="000000"/>
                        </a:solidFill>
                        <a:latin typeface="Calibri"/>
                        <a:cs typeface="Calibri"/>
                      </a:rPr>
                      <a:t>12%</a:t>
                    </a:r>
                  </a:p>
                </c:rich>
              </c:tx>
              <c:spPr/>
            </c:dLbl>
            <c:dLbl>
              <c:idx val="5"/>
              <c:layout>
                <c:manualLayout>
                  <c:x val="0.1330774152271274"/>
                  <c:y val="0.23452768729641693"/>
                </c:manualLayout>
              </c:layout>
              <c:tx>
                <c:rich>
                  <a:bodyPr/>
                  <a:lstStyle/>
                  <a:p>
                    <a:pPr>
                      <a:defRPr sz="1000" b="0" i="0" u="none" strike="noStrike" baseline="0">
                        <a:solidFill>
                          <a:srgbClr val="000000"/>
                        </a:solidFill>
                        <a:latin typeface="Calibri"/>
                        <a:ea typeface="Calibri"/>
                        <a:cs typeface="Calibri"/>
                      </a:defRPr>
                    </a:pPr>
                    <a:r>
                      <a:rPr lang="fr-FR" sz="800" b="0" i="0" u="none" strike="noStrike" baseline="0">
                        <a:solidFill>
                          <a:srgbClr val="000000"/>
                        </a:solidFill>
                        <a:latin typeface="Calibri"/>
                        <a:cs typeface="Calibri"/>
                      </a:rPr>
                      <a:t>Autres secteurs industriels                </a:t>
                    </a:r>
                    <a:r>
                      <a:rPr lang="fr-FR" sz="1000" b="1" i="0" u="none" strike="noStrike" baseline="0">
                        <a:solidFill>
                          <a:srgbClr val="000000"/>
                        </a:solidFill>
                        <a:latin typeface="Calibri"/>
                        <a:cs typeface="Calibri"/>
                      </a:rPr>
                      <a:t>1%</a:t>
                    </a:r>
                  </a:p>
                </c:rich>
              </c:tx>
              <c:spPr/>
            </c:dLbl>
            <c:dLbl>
              <c:idx val="7"/>
              <c:layout>
                <c:manualLayout>
                  <c:x val="-5.7772232432402051E-2"/>
                  <c:y val="0.22866244325322529"/>
                </c:manualLayout>
              </c:layout>
              <c:tx>
                <c:rich>
                  <a:bodyPr/>
                  <a:lstStyle/>
                  <a:p>
                    <a:pPr>
                      <a:defRPr sz="1000" b="0" i="0" u="none" strike="noStrike" baseline="0">
                        <a:solidFill>
                          <a:srgbClr val="000000"/>
                        </a:solidFill>
                        <a:latin typeface="Calibri"/>
                        <a:ea typeface="Calibri"/>
                        <a:cs typeface="Calibri"/>
                      </a:defRPr>
                    </a:pPr>
                    <a:r>
                      <a:rPr lang="fr-FR" sz="800" b="0" i="0" u="none" strike="noStrike" baseline="0">
                        <a:solidFill>
                          <a:srgbClr val="000000"/>
                        </a:solidFill>
                        <a:latin typeface="Calibri"/>
                        <a:cs typeface="Calibri"/>
                      </a:rPr>
                      <a:t>Activités spécialisées, scientifiques et techniques                  </a:t>
                    </a:r>
                    <a:r>
                      <a:rPr lang="fr-FR" sz="1000" b="1" i="0" u="none" strike="noStrike" baseline="0">
                        <a:solidFill>
                          <a:srgbClr val="000000"/>
                        </a:solidFill>
                        <a:latin typeface="Calibri"/>
                        <a:cs typeface="Calibri"/>
                      </a:rPr>
                      <a:t>12%</a:t>
                    </a:r>
                  </a:p>
                </c:rich>
              </c:tx>
              <c:spPr/>
            </c:dLbl>
            <c:dLbl>
              <c:idx val="8"/>
              <c:layout>
                <c:manualLayout>
                  <c:x val="-0.16954010307252873"/>
                  <c:y val="0.16823958894389021"/>
                </c:manualLayout>
              </c:layout>
              <c:tx>
                <c:rich>
                  <a:bodyPr/>
                  <a:lstStyle/>
                  <a:p>
                    <a:pPr>
                      <a:defRPr sz="1000" b="0" i="0" u="none" strike="noStrike" baseline="0">
                        <a:solidFill>
                          <a:srgbClr val="000000"/>
                        </a:solidFill>
                        <a:latin typeface="Calibri"/>
                        <a:ea typeface="Calibri"/>
                        <a:cs typeface="Calibri"/>
                      </a:defRPr>
                    </a:pPr>
                    <a:r>
                      <a:rPr lang="fr-FR" sz="800" b="0" i="0" u="none" strike="noStrike" baseline="0">
                        <a:solidFill>
                          <a:srgbClr val="000000"/>
                        </a:solidFill>
                        <a:latin typeface="Calibri"/>
                        <a:cs typeface="Calibri"/>
                      </a:rPr>
                      <a:t>Arts, spectacles et activités récréatives </a:t>
                    </a:r>
                    <a:r>
                      <a:rPr lang="fr-FR" sz="1000" b="1" i="0" u="none" strike="noStrike" baseline="0">
                        <a:solidFill>
                          <a:srgbClr val="000000"/>
                        </a:solidFill>
                        <a:latin typeface="Calibri"/>
                        <a:cs typeface="Calibri"/>
                      </a:rPr>
                      <a:t>14%</a:t>
                    </a:r>
                  </a:p>
                </c:rich>
              </c:tx>
              <c:spPr/>
            </c:dLbl>
            <c:dLbl>
              <c:idx val="9"/>
              <c:layout>
                <c:manualLayout>
                  <c:x val="-0.20236411907244808"/>
                  <c:y val="7.6535775047663013E-2"/>
                </c:manualLayout>
              </c:layout>
              <c:tx>
                <c:rich>
                  <a:bodyPr/>
                  <a:lstStyle/>
                  <a:p>
                    <a:pPr>
                      <a:defRPr sz="1000" b="0" i="0" u="none" strike="noStrike" baseline="0">
                        <a:solidFill>
                          <a:srgbClr val="000000"/>
                        </a:solidFill>
                        <a:latin typeface="Calibri"/>
                        <a:ea typeface="Calibri"/>
                        <a:cs typeface="Calibri"/>
                      </a:defRPr>
                    </a:pPr>
                    <a:r>
                      <a:rPr lang="fr-FR" sz="800" b="0" i="0" u="none" strike="noStrike" baseline="0">
                        <a:solidFill>
                          <a:srgbClr val="000000"/>
                        </a:solidFill>
                        <a:latin typeface="Calibri"/>
                        <a:cs typeface="Calibri"/>
                      </a:rPr>
                      <a:t>Activités de services administratifs et de soutien                    </a:t>
                    </a:r>
                    <a:r>
                      <a:rPr lang="fr-FR" sz="1000" b="1" i="0" u="none" strike="noStrike" baseline="0">
                        <a:solidFill>
                          <a:srgbClr val="000000"/>
                        </a:solidFill>
                        <a:latin typeface="Calibri"/>
                        <a:cs typeface="Calibri"/>
                      </a:rPr>
                      <a:t>5%</a:t>
                    </a:r>
                  </a:p>
                </c:rich>
              </c:tx>
              <c:spPr/>
            </c:dLbl>
            <c:dLbl>
              <c:idx val="10"/>
              <c:layout>
                <c:manualLayout>
                  <c:x val="-0.25373214857778725"/>
                  <c:y val="-0.10851197346260064"/>
                </c:manualLayout>
              </c:layout>
              <c:tx>
                <c:rich>
                  <a:bodyPr/>
                  <a:lstStyle/>
                  <a:p>
                    <a:pPr>
                      <a:defRPr sz="1000" b="0" i="0" u="none" strike="noStrike" baseline="0">
                        <a:solidFill>
                          <a:srgbClr val="000000"/>
                        </a:solidFill>
                        <a:latin typeface="Calibri"/>
                        <a:ea typeface="Calibri"/>
                        <a:cs typeface="Calibri"/>
                      </a:defRPr>
                    </a:pPr>
                    <a:r>
                      <a:rPr lang="fr-FR" sz="800" b="0" i="0" u="none" strike="noStrike" baseline="0">
                        <a:solidFill>
                          <a:srgbClr val="000000"/>
                        </a:solidFill>
                        <a:latin typeface="Calibri"/>
                        <a:cs typeface="Calibri"/>
                      </a:rPr>
                      <a:t>Commerce et réparation d'automobiles et de motocycles              </a:t>
                    </a:r>
                    <a:r>
                      <a:rPr lang="fr-FR" sz="1000" b="1" i="0" u="none" strike="noStrike" baseline="0">
                        <a:solidFill>
                          <a:srgbClr val="000000"/>
                        </a:solidFill>
                        <a:latin typeface="Calibri"/>
                        <a:cs typeface="Calibri"/>
                      </a:rPr>
                      <a:t>4%</a:t>
                    </a:r>
                  </a:p>
                </c:rich>
              </c:tx>
              <c:spPr/>
            </c:dLbl>
            <c:dLbl>
              <c:idx val="11"/>
              <c:layout>
                <c:manualLayout>
                  <c:x val="-0.14319927859305495"/>
                  <c:y val="-0.23433070866141734"/>
                </c:manualLayout>
              </c:layout>
              <c:tx>
                <c:rich>
                  <a:bodyPr/>
                  <a:lstStyle/>
                  <a:p>
                    <a:pPr>
                      <a:defRPr sz="1000" b="0" i="0" u="none" strike="noStrike" baseline="0">
                        <a:solidFill>
                          <a:srgbClr val="000000"/>
                        </a:solidFill>
                        <a:latin typeface="Calibri"/>
                        <a:ea typeface="Calibri"/>
                        <a:cs typeface="Calibri"/>
                      </a:defRPr>
                    </a:pPr>
                    <a:r>
                      <a:rPr lang="fr-FR" sz="800" b="0" i="0" u="none" strike="noStrike" baseline="0">
                        <a:solidFill>
                          <a:srgbClr val="000000"/>
                        </a:solidFill>
                        <a:latin typeface="Calibri"/>
                        <a:cs typeface="Calibri"/>
                      </a:rPr>
                      <a:t>Information et communication      </a:t>
                    </a:r>
                    <a:r>
                      <a:rPr lang="fr-FR" sz="1000" b="1" i="0" u="none" strike="noStrike" baseline="0">
                        <a:solidFill>
                          <a:srgbClr val="000000"/>
                        </a:solidFill>
                        <a:latin typeface="Calibri"/>
                        <a:cs typeface="Calibri"/>
                      </a:rPr>
                      <a:t>4%</a:t>
                    </a:r>
                  </a:p>
                </c:rich>
              </c:tx>
              <c:spPr/>
            </c:dLbl>
            <c:dLbl>
              <c:idx val="12"/>
              <c:layout>
                <c:manualLayout>
                  <c:x val="4.3611669462622363E-2"/>
                  <c:y val="-0.20323373259124386"/>
                </c:manualLayout>
              </c:layout>
              <c:tx>
                <c:rich>
                  <a:bodyPr/>
                  <a:lstStyle/>
                  <a:p>
                    <a:pPr>
                      <a:defRPr sz="1000" b="0" i="0" u="none" strike="noStrike" baseline="0">
                        <a:solidFill>
                          <a:srgbClr val="000000"/>
                        </a:solidFill>
                        <a:latin typeface="Calibri"/>
                        <a:ea typeface="Calibri"/>
                        <a:cs typeface="Calibri"/>
                      </a:defRPr>
                    </a:pPr>
                    <a:r>
                      <a:rPr lang="fr-FR" sz="800" b="0" i="0" u="none" strike="noStrike" baseline="0">
                        <a:solidFill>
                          <a:srgbClr val="000000"/>
                        </a:solidFill>
                        <a:latin typeface="Calibri"/>
                        <a:cs typeface="Calibri"/>
                      </a:rPr>
                      <a:t>Autres secteurs des services                   </a:t>
                    </a:r>
                    <a:r>
                      <a:rPr lang="fr-FR" sz="1000" b="1" i="0" u="none" strike="noStrike" baseline="0">
                        <a:solidFill>
                          <a:srgbClr val="000000"/>
                        </a:solidFill>
                        <a:latin typeface="Calibri"/>
                        <a:cs typeface="Calibri"/>
                      </a:rPr>
                      <a:t>6%</a:t>
                    </a:r>
                  </a:p>
                </c:rich>
              </c:tx>
              <c:spPr/>
            </c:dLbl>
            <c:delete val="1"/>
          </c:dLbls>
          <c:cat>
            <c:strRef>
              <c:f>'Détach EEE sortant'!$C$43:$C$55</c:f>
              <c:strCache>
                <c:ptCount val="13"/>
                <c:pt idx="0">
                  <c:v>Secteur de l'industrie</c:v>
                </c:pt>
                <c:pt idx="1">
                  <c:v>Secteur des services</c:v>
                </c:pt>
                <c:pt idx="3">
                  <c:v>Industrie manufactutière</c:v>
                </c:pt>
                <c:pt idx="4">
                  <c:v>Construction - BTP</c:v>
                </c:pt>
                <c:pt idx="5">
                  <c:v>Autres secteurs de l'industrie</c:v>
                </c:pt>
                <c:pt idx="7">
                  <c:v>Activités spécialisées, scientifiques et techniques</c:v>
                </c:pt>
                <c:pt idx="8">
                  <c:v>Arts, spectacles et activités récréatives</c:v>
                </c:pt>
                <c:pt idx="9">
                  <c:v>Activités de services administratifs et de soutien</c:v>
                </c:pt>
                <c:pt idx="10">
                  <c:v>Commerce et réparation d'automobiles et de motocycles</c:v>
                </c:pt>
                <c:pt idx="11">
                  <c:v>Information et communication</c:v>
                </c:pt>
                <c:pt idx="12">
                  <c:v>Autres secteurs des services</c:v>
                </c:pt>
              </c:strCache>
            </c:strRef>
          </c:cat>
          <c:val>
            <c:numRef>
              <c:f>'Détach EEE sortant'!$F$43:$F$55</c:f>
              <c:numCache>
                <c:formatCode>0%</c:formatCode>
                <c:ptCount val="13"/>
                <c:pt idx="3">
                  <c:v>0.42</c:v>
                </c:pt>
                <c:pt idx="4">
                  <c:v>0.12</c:v>
                </c:pt>
                <c:pt idx="5">
                  <c:v>0.01</c:v>
                </c:pt>
                <c:pt idx="7">
                  <c:v>0.12</c:v>
                </c:pt>
                <c:pt idx="8">
                  <c:v>0.14000000000000001</c:v>
                </c:pt>
                <c:pt idx="9">
                  <c:v>0.05</c:v>
                </c:pt>
                <c:pt idx="10">
                  <c:v>0.04</c:v>
                </c:pt>
                <c:pt idx="11">
                  <c:v>0.04</c:v>
                </c:pt>
                <c:pt idx="12">
                  <c:v>0.06</c:v>
                </c:pt>
              </c:numCache>
            </c:numRef>
          </c:val>
        </c:ser>
        <c:firstSliceAng val="360"/>
        <c:holeSize val="39"/>
      </c:doughnutChart>
      <c:spPr>
        <a:noFill/>
        <a:ln w="25400">
          <a:noFill/>
        </a:ln>
      </c:spPr>
    </c:plotArea>
    <c:legend>
      <c:legendPos val="b"/>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0.56254965092926168"/>
          <c:y val="0.46543794403549721"/>
          <c:w val="0.29907594546633076"/>
          <c:h val="0.10025152393410112"/>
        </c:manualLayout>
      </c:layout>
      <c:txPr>
        <a:bodyPr/>
        <a:lstStyle/>
        <a:p>
          <a:pPr>
            <a:defRPr sz="675" b="0" i="0" u="none" strike="noStrike" baseline="0">
              <a:solidFill>
                <a:srgbClr val="000000"/>
              </a:solidFill>
              <a:latin typeface="Calibri"/>
              <a:ea typeface="Calibri"/>
              <a:cs typeface="Calibri"/>
            </a:defRPr>
          </a:pPr>
          <a:endParaRPr lang="fr-FR"/>
        </a:p>
      </c:txPr>
    </c:legend>
    <c:plotVisOnly val="1"/>
    <c:dispBlanksAs val="zero"/>
  </c:chart>
  <c:spPr>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56" l="0.70000000000000051" r="0.70000000000000051" t="0.75000000000000056" header="0.30000000000000027" footer="0.30000000000000027"/>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6.7878981343548347E-2"/>
          <c:y val="0.17728663733960895"/>
          <c:w val="0.31959305762455381"/>
          <c:h val="0.74683892628204263"/>
        </c:manualLayout>
      </c:layout>
      <c:doughnutChart>
        <c:varyColors val="1"/>
        <c:ser>
          <c:idx val="1"/>
          <c:order val="0"/>
          <c:dPt>
            <c:idx val="0"/>
            <c:spPr>
              <a:solidFill>
                <a:schemeClr val="accent6">
                  <a:lumMod val="50000"/>
                </a:schemeClr>
              </a:solidFill>
            </c:spPr>
          </c:dPt>
          <c:dPt>
            <c:idx val="1"/>
            <c:spPr>
              <a:solidFill>
                <a:schemeClr val="accent6">
                  <a:lumMod val="60000"/>
                  <a:lumOff val="40000"/>
                </a:schemeClr>
              </a:solidFill>
            </c:spPr>
          </c:dPt>
          <c:dPt>
            <c:idx val="2"/>
            <c:spPr>
              <a:solidFill>
                <a:schemeClr val="bg1"/>
              </a:solidFill>
              <a:ln>
                <a:noFill/>
              </a:ln>
            </c:spPr>
          </c:dPt>
          <c:dPt>
            <c:idx val="3"/>
            <c:spPr>
              <a:solidFill>
                <a:schemeClr val="accent5">
                  <a:lumMod val="50000"/>
                </a:schemeClr>
              </a:solidFill>
            </c:spPr>
          </c:dPt>
          <c:dPt>
            <c:idx val="4"/>
            <c:spPr>
              <a:solidFill>
                <a:schemeClr val="accent5">
                  <a:lumMod val="60000"/>
                  <a:lumOff val="40000"/>
                </a:schemeClr>
              </a:solidFill>
            </c:spPr>
          </c:dPt>
          <c:dLbls>
            <c:dLbl>
              <c:idx val="3"/>
              <c:layout>
                <c:manualLayout>
                  <c:x val="-4.5045045045045043E-2"/>
                  <c:y val="3.9604001563370579E-2"/>
                </c:manualLayout>
              </c:layout>
              <c:spPr/>
              <c:txPr>
                <a:bodyPr/>
                <a:lstStyle/>
                <a:p>
                  <a:pPr>
                    <a:defRPr sz="800" b="1" i="0" u="none" strike="noStrike" baseline="0">
                      <a:solidFill>
                        <a:srgbClr val="FFFFFF"/>
                      </a:solidFill>
                      <a:latin typeface="Calibri"/>
                      <a:ea typeface="Calibri"/>
                      <a:cs typeface="Calibri"/>
                    </a:defRPr>
                  </a:pPr>
                  <a:endParaRPr lang="fr-FR"/>
                </a:p>
              </c:txPr>
              <c:showVal val="1"/>
            </c:dLbl>
            <c:dLbl>
              <c:idx val="4"/>
              <c:layout>
                <c:manualLayout>
                  <c:x val="-6.0060060060060086E-3"/>
                  <c:y val="1.3201333854456853E-2"/>
                </c:manualLayout>
              </c:layout>
              <c:spPr/>
              <c:txPr>
                <a:bodyPr/>
                <a:lstStyle/>
                <a:p>
                  <a:pPr>
                    <a:defRPr sz="800" b="1" i="0" u="none" strike="noStrike" baseline="0">
                      <a:solidFill>
                        <a:srgbClr val="000000"/>
                      </a:solidFill>
                      <a:latin typeface="Calibri"/>
                      <a:ea typeface="Calibri"/>
                      <a:cs typeface="Calibri"/>
                    </a:defRPr>
                  </a:pPr>
                  <a:endParaRPr lang="fr-FR"/>
                </a:p>
              </c:txPr>
              <c:showVal val="1"/>
            </c:dLbl>
            <c:delete val="1"/>
          </c:dLbls>
          <c:cat>
            <c:strRef>
              <c:f>'Détach EEE sortant'!$J$47:$J$51</c:f>
              <c:strCache>
                <c:ptCount val="5"/>
                <c:pt idx="0">
                  <c:v>Nombre de formulaires A1 - Détachement initial (art.12)</c:v>
                </c:pt>
                <c:pt idx="1">
                  <c:v>Nombre de formulaires A1 - Prolongation ou détachement exceptionnel (art.16)</c:v>
                </c:pt>
                <c:pt idx="3">
                  <c:v>Nombre de jours - Détachement initial (art.12)</c:v>
                </c:pt>
                <c:pt idx="4">
                  <c:v>Nombre de jours - Prolongation ou détachement exceptionnel (art.16)</c:v>
                </c:pt>
              </c:strCache>
            </c:strRef>
          </c:cat>
          <c:val>
            <c:numRef>
              <c:f>'Détach EEE sortant'!$N$47:$N$51</c:f>
              <c:numCache>
                <c:formatCode>0%</c:formatCode>
                <c:ptCount val="5"/>
                <c:pt idx="3">
                  <c:v>0.86</c:v>
                </c:pt>
                <c:pt idx="4">
                  <c:v>0.14000000000000001</c:v>
                </c:pt>
              </c:numCache>
            </c:numRef>
          </c:val>
        </c:ser>
        <c:ser>
          <c:idx val="0"/>
          <c:order val="1"/>
          <c:dPt>
            <c:idx val="0"/>
            <c:spPr>
              <a:solidFill>
                <a:schemeClr val="accent6">
                  <a:lumMod val="50000"/>
                </a:schemeClr>
              </a:solidFill>
            </c:spPr>
          </c:dPt>
          <c:dPt>
            <c:idx val="1"/>
            <c:spPr>
              <a:solidFill>
                <a:schemeClr val="accent6">
                  <a:lumMod val="60000"/>
                  <a:lumOff val="40000"/>
                </a:schemeClr>
              </a:solidFill>
            </c:spPr>
          </c:dPt>
          <c:dPt>
            <c:idx val="2"/>
            <c:spPr>
              <a:solidFill>
                <a:schemeClr val="bg1"/>
              </a:solidFill>
            </c:spPr>
          </c:dPt>
          <c:dLbls>
            <c:dLbl>
              <c:idx val="1"/>
              <c:spPr/>
              <c:txPr>
                <a:bodyPr/>
                <a:lstStyle/>
                <a:p>
                  <a:pPr>
                    <a:defRPr sz="800" b="0" i="0" u="none" strike="noStrike" baseline="0">
                      <a:solidFill>
                        <a:srgbClr val="000000"/>
                      </a:solidFill>
                      <a:latin typeface="Calibri"/>
                      <a:ea typeface="Calibri"/>
                      <a:cs typeface="Calibri"/>
                    </a:defRPr>
                  </a:pPr>
                  <a:endParaRPr lang="fr-FR"/>
                </a:p>
              </c:txPr>
            </c:dLbl>
            <c:dLbl>
              <c:idx val="2"/>
              <c:delete val="1"/>
            </c:dLbl>
            <c:dLbl>
              <c:idx val="3"/>
              <c:delete val="1"/>
            </c:dLbl>
            <c:dLbl>
              <c:idx val="4"/>
              <c:delete val="1"/>
            </c:dLbl>
            <c:txPr>
              <a:bodyPr/>
              <a:lstStyle/>
              <a:p>
                <a:pPr>
                  <a:defRPr sz="800" b="1" i="0" u="none" strike="noStrike" baseline="0">
                    <a:solidFill>
                      <a:srgbClr val="FFFFFF"/>
                    </a:solidFill>
                    <a:latin typeface="Calibri"/>
                    <a:ea typeface="Calibri"/>
                    <a:cs typeface="Calibri"/>
                  </a:defRPr>
                </a:pPr>
                <a:endParaRPr lang="fr-FR"/>
              </a:p>
            </c:txPr>
            <c:showVal val="1"/>
          </c:dLbls>
          <c:cat>
            <c:strRef>
              <c:f>'Détach EEE sortant'!$J$47:$J$51</c:f>
              <c:strCache>
                <c:ptCount val="5"/>
                <c:pt idx="0">
                  <c:v>Nombre de formulaires A1 - Détachement initial (art.12)</c:v>
                </c:pt>
                <c:pt idx="1">
                  <c:v>Nombre de formulaires A1 - Prolongation ou détachement exceptionnel (art.16)</c:v>
                </c:pt>
                <c:pt idx="3">
                  <c:v>Nombre de jours - Détachement initial (art.12)</c:v>
                </c:pt>
                <c:pt idx="4">
                  <c:v>Nombre de jours - Prolongation ou détachement exceptionnel (art.16)</c:v>
                </c:pt>
              </c:strCache>
            </c:strRef>
          </c:cat>
          <c:val>
            <c:numRef>
              <c:f>'Détach EEE sortant'!$L$47:$L$51</c:f>
              <c:numCache>
                <c:formatCode>0%</c:formatCode>
                <c:ptCount val="5"/>
                <c:pt idx="0">
                  <c:v>0.99</c:v>
                </c:pt>
                <c:pt idx="1">
                  <c:v>0.01</c:v>
                </c:pt>
              </c:numCache>
            </c:numRef>
          </c:val>
        </c:ser>
        <c:firstSliceAng val="350"/>
        <c:holeSize val="39"/>
      </c:doughnutChart>
      <c:spPr>
        <a:noFill/>
        <a:ln w="25400">
          <a:noFill/>
        </a:ln>
      </c:spPr>
    </c:plotArea>
    <c:legend>
      <c:legendPos val="r"/>
      <c:layout>
        <c:manualLayout>
          <c:xMode val="edge"/>
          <c:yMode val="edge"/>
          <c:x val="0.43248468941382368"/>
          <c:y val="0.14953115071142439"/>
          <c:w val="0.56182261001158684"/>
          <c:h val="0.69560326011880125"/>
        </c:manualLayout>
      </c:layout>
      <c:txPr>
        <a:bodyPr/>
        <a:lstStyle/>
        <a:p>
          <a:pPr>
            <a:defRPr sz="755" b="0" i="0" u="none" strike="noStrike" baseline="0">
              <a:solidFill>
                <a:srgbClr val="000000"/>
              </a:solidFill>
              <a:latin typeface="Calibri"/>
              <a:ea typeface="Calibri"/>
              <a:cs typeface="Calibri"/>
            </a:defRPr>
          </a:pPr>
          <a:endParaRPr lang="fr-FR"/>
        </a:p>
      </c:txPr>
    </c:legend>
    <c:plotVisOnly val="1"/>
    <c:dispBlanksAs val="zero"/>
  </c:chart>
  <c:spPr>
    <a:noFill/>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fr-FR"/>
  <c:chart>
    <c:title>
      <c:tx>
        <c:rich>
          <a:bodyPr/>
          <a:lstStyle/>
          <a:p>
            <a:pPr algn="l">
              <a:defRPr/>
            </a:pPr>
            <a:r>
              <a:rPr lang="fr-FR" b="1">
                <a:solidFill>
                  <a:srgbClr val="FF0000"/>
                </a:solidFill>
              </a:rPr>
              <a:t>-25% </a:t>
            </a:r>
            <a:r>
              <a:rPr lang="fr-FR" sz="1100" b="0">
                <a:solidFill>
                  <a:sysClr val="windowText" lastClr="000000"/>
                </a:solidFill>
              </a:rPr>
              <a:t>en nombre de formulaires émis</a:t>
            </a:r>
            <a:r>
              <a:rPr lang="fr-FR" sz="1100" b="0" baseline="0">
                <a:solidFill>
                  <a:sysClr val="windowText" lastClr="000000"/>
                </a:solidFill>
              </a:rPr>
              <a:t> </a:t>
            </a:r>
            <a:r>
              <a:rPr lang="fr-FR" sz="1100" b="0">
                <a:solidFill>
                  <a:sysClr val="windowText" lastClr="000000"/>
                </a:solidFill>
              </a:rPr>
              <a:t>sur la décennie                                                                   </a:t>
            </a:r>
            <a:r>
              <a:rPr lang="fr-FR" sz="1100" b="0" baseline="0">
                <a:solidFill>
                  <a:sysClr val="windowText" lastClr="000000"/>
                </a:solidFill>
              </a:rPr>
              <a:t> </a:t>
            </a:r>
            <a:r>
              <a:rPr lang="fr-FR" sz="1100" b="0">
                <a:solidFill>
                  <a:sysClr val="windowText" lastClr="000000"/>
                </a:solidFill>
              </a:rPr>
              <a:t>et -23% en</a:t>
            </a:r>
            <a:r>
              <a:rPr lang="fr-FR" sz="1100" b="0" baseline="0">
                <a:solidFill>
                  <a:sysClr val="windowText" lastClr="000000"/>
                </a:solidFill>
              </a:rPr>
              <a:t> nombre de travailleurs</a:t>
            </a:r>
            <a:endParaRPr lang="fr-FR" sz="1100" b="0">
              <a:solidFill>
                <a:sysClr val="windowText" lastClr="000000"/>
              </a:solidFill>
            </a:endParaRPr>
          </a:p>
        </c:rich>
      </c:tx>
      <c:layout>
        <c:manualLayout>
          <c:xMode val="edge"/>
          <c:yMode val="edge"/>
          <c:x val="0.11087763437854291"/>
          <c:y val="0"/>
        </c:manualLayout>
      </c:layout>
    </c:title>
    <c:plotArea>
      <c:layout>
        <c:manualLayout>
          <c:layoutTarget val="inner"/>
          <c:xMode val="edge"/>
          <c:yMode val="edge"/>
          <c:x val="0.11745903803444682"/>
          <c:y val="0.11823009033080904"/>
          <c:w val="0.60668024781786001"/>
          <c:h val="0.66233182170280291"/>
        </c:manualLayout>
      </c:layout>
      <c:barChart>
        <c:barDir val="col"/>
        <c:grouping val="clustered"/>
        <c:ser>
          <c:idx val="1"/>
          <c:order val="0"/>
          <c:tx>
            <c:v>Nombre de formulaires A1 (art.12 et 16)</c:v>
          </c:tx>
          <c:dLbls>
            <c:dLbl>
              <c:idx val="0"/>
              <c:layout>
                <c:manualLayout>
                  <c:x val="0"/>
                  <c:y val="1.38888888888889E-2"/>
                </c:manualLayout>
              </c:layout>
              <c:dLblPos val="outEnd"/>
              <c:showVal val="1"/>
            </c:dLbl>
            <c:dLbl>
              <c:idx val="1"/>
              <c:layout>
                <c:manualLayout>
                  <c:x val="0"/>
                  <c:y val="1.38888888888889E-2"/>
                </c:manualLayout>
              </c:layout>
              <c:dLblPos val="outEnd"/>
              <c:showVal val="1"/>
            </c:dLbl>
            <c:dLbl>
              <c:idx val="2"/>
              <c:layout>
                <c:manualLayout>
                  <c:x val="0"/>
                  <c:y val="1.38888888888889E-2"/>
                </c:manualLayout>
              </c:layout>
              <c:dLblPos val="outEnd"/>
              <c:showVal val="1"/>
            </c:dLbl>
            <c:dLbl>
              <c:idx val="3"/>
              <c:layout>
                <c:manualLayout>
                  <c:x val="0"/>
                  <c:y val="9.2592592592592692E-3"/>
                </c:manualLayout>
              </c:layout>
              <c:dLblPos val="outEnd"/>
              <c:showVal val="1"/>
            </c:dLbl>
            <c:dLbl>
              <c:idx val="4"/>
              <c:layout>
                <c:manualLayout>
                  <c:x val="0"/>
                  <c:y val="1.38888888888889E-2"/>
                </c:manualLayout>
              </c:layout>
              <c:dLblPos val="outEnd"/>
              <c:showVal val="1"/>
            </c:dLbl>
            <c:dLbl>
              <c:idx val="5"/>
              <c:layout>
                <c:manualLayout>
                  <c:x val="0"/>
                  <c:y val="1.8518518518518528E-2"/>
                </c:manualLayout>
              </c:layout>
              <c:dLblPos val="outEnd"/>
              <c:showVal val="1"/>
            </c:dLbl>
            <c:dLbl>
              <c:idx val="6"/>
              <c:layout>
                <c:manualLayout>
                  <c:x val="0"/>
                  <c:y val="1.8518518518518528E-2"/>
                </c:manualLayout>
              </c:layout>
              <c:dLblPos val="outEnd"/>
              <c:showVal val="1"/>
            </c:dLbl>
            <c:dLbl>
              <c:idx val="7"/>
              <c:layout>
                <c:manualLayout>
                  <c:x val="0"/>
                  <c:y val="9.2592592592592692E-3"/>
                </c:manualLayout>
              </c:layout>
              <c:dLblPos val="outEnd"/>
              <c:showVal val="1"/>
            </c:dLbl>
            <c:dLbl>
              <c:idx val="8"/>
              <c:layout>
                <c:manualLayout>
                  <c:x val="2.7777777777777822E-3"/>
                  <c:y val="1.8518153980752405E-2"/>
                </c:manualLayout>
              </c:layout>
              <c:dLblPos val="outEnd"/>
              <c:showVal val="1"/>
            </c:dLbl>
            <c:dLbl>
              <c:idx val="9"/>
              <c:layout>
                <c:manualLayout>
                  <c:x val="0"/>
                  <c:y val="1.3888888888888985E-2"/>
                </c:manualLayout>
              </c:layout>
              <c:dLblPos val="outEnd"/>
              <c:showVal val="1"/>
            </c:dLbl>
            <c:numFmt formatCode="#,##0" sourceLinked="0"/>
            <c:txPr>
              <a:bodyPr/>
              <a:lstStyle/>
              <a:p>
                <a:pPr>
                  <a:defRPr sz="800" b="0" i="0" u="none" strike="noStrike" baseline="0">
                    <a:solidFill>
                      <a:srgbClr val="000000"/>
                    </a:solidFill>
                    <a:latin typeface="Calibri"/>
                    <a:ea typeface="Calibri"/>
                    <a:cs typeface="Calibri"/>
                  </a:defRPr>
                </a:pPr>
                <a:endParaRPr lang="fr-FR"/>
              </a:p>
            </c:txPr>
            <c:showVal val="1"/>
          </c:dLbls>
          <c:cat>
            <c:numRef>
              <c:f>'[4]Source graphique'!$B$3:$B$12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'[4]Source graphique'!$C$3:$C$12</c:f>
              <c:numCache>
                <c:formatCode>General</c:formatCode>
                <c:ptCount val="10"/>
                <c:pt idx="0">
                  <c:v>131984</c:v>
                </c:pt>
                <c:pt idx="1">
                  <c:v>126656</c:v>
                </c:pt>
                <c:pt idx="2">
                  <c:v>122465</c:v>
                </c:pt>
                <c:pt idx="3">
                  <c:v>132562</c:v>
                </c:pt>
                <c:pt idx="4">
                  <c:v>133495</c:v>
                </c:pt>
                <c:pt idx="5">
                  <c:v>110534</c:v>
                </c:pt>
                <c:pt idx="6">
                  <c:v>119110</c:v>
                </c:pt>
                <c:pt idx="7">
                  <c:v>123031</c:v>
                </c:pt>
                <c:pt idx="8">
                  <c:v>60777</c:v>
                </c:pt>
                <c:pt idx="9">
                  <c:v>99644</c:v>
                </c:pt>
              </c:numCache>
            </c:numRef>
          </c:val>
        </c:ser>
        <c:ser>
          <c:idx val="0"/>
          <c:order val="1"/>
          <c:tx>
            <c:v>Travailleurs différents</c:v>
          </c:tx>
          <c:dLbls>
            <c:txPr>
              <a:bodyPr/>
              <a:lstStyle/>
              <a:p>
                <a:pPr>
                  <a:defRPr sz="800" b="0" i="0" u="none" strike="noStrike" baseline="0">
                    <a:solidFill>
                      <a:srgbClr val="000000"/>
                    </a:solidFill>
                    <a:latin typeface="Calibri"/>
                    <a:ea typeface="Calibri"/>
                    <a:cs typeface="Calibri"/>
                  </a:defRPr>
                </a:pPr>
                <a:endParaRPr lang="fr-FR"/>
              </a:p>
            </c:txPr>
            <c:showVal val="1"/>
          </c:dLbls>
          <c:val>
            <c:numRef>
              <c:f>'[4]Source graphique'!$D$3:$D$12</c:f>
              <c:numCache>
                <c:formatCode>General</c:formatCode>
                <c:ptCount val="10"/>
                <c:pt idx="0">
                  <c:v>60831</c:v>
                </c:pt>
                <c:pt idx="1">
                  <c:v>57469</c:v>
                </c:pt>
                <c:pt idx="2">
                  <c:v>57446</c:v>
                </c:pt>
                <c:pt idx="3">
                  <c:v>57798</c:v>
                </c:pt>
                <c:pt idx="4">
                  <c:v>64154</c:v>
                </c:pt>
                <c:pt idx="5">
                  <c:v>59513</c:v>
                </c:pt>
                <c:pt idx="6">
                  <c:v>63835</c:v>
                </c:pt>
                <c:pt idx="7">
                  <c:v>66118</c:v>
                </c:pt>
                <c:pt idx="8">
                  <c:v>35701</c:v>
                </c:pt>
                <c:pt idx="9">
                  <c:v>47061</c:v>
                </c:pt>
              </c:numCache>
            </c:numRef>
          </c:val>
        </c:ser>
        <c:axId val="221138944"/>
        <c:axId val="221140480"/>
      </c:barChart>
      <c:catAx>
        <c:axId val="221138944"/>
        <c:scaling>
          <c:orientation val="minMax"/>
        </c:scaling>
        <c:axPos val="b"/>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21140480"/>
        <c:crosses val="autoZero"/>
        <c:auto val="1"/>
        <c:lblAlgn val="ctr"/>
        <c:lblOffset val="100"/>
      </c:catAx>
      <c:valAx>
        <c:axId val="221140480"/>
        <c:scaling>
          <c:orientation val="minMax"/>
        </c:scaling>
        <c:axPos val="l"/>
        <c:majorGridlines/>
        <c:numFmt formatCode="#,##0" sourceLinked="0"/>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21138944"/>
        <c:crosses val="autoZero"/>
        <c:crossBetween val="between"/>
      </c:valAx>
    </c:plotArea>
    <c:legend>
      <c:legendPos val="b"/>
      <c:layout>
        <c:manualLayout>
          <c:xMode val="edge"/>
          <c:yMode val="edge"/>
          <c:x val="9.8935998384817425E-2"/>
          <c:y val="0.89677813421470465"/>
          <c:w val="0.64968985385702582"/>
          <c:h val="7.441528142315551E-2"/>
        </c:manualLayout>
      </c:layout>
      <c:txPr>
        <a:bodyPr/>
        <a:lstStyle/>
        <a:p>
          <a:pPr>
            <a:defRPr sz="845" b="0" i="0" u="none" strike="noStrike" baseline="0">
              <a:solidFill>
                <a:srgbClr val="000000"/>
              </a:solidFill>
              <a:latin typeface="Calibri"/>
              <a:ea typeface="Calibri"/>
              <a:cs typeface="Calibri"/>
            </a:defRPr>
          </a:pPr>
          <a:endParaRPr lang="fr-FR"/>
        </a:p>
      </c:txPr>
    </c:legend>
    <c:plotVisOnly val="1"/>
    <c:dispBlanksAs val="gap"/>
  </c:chart>
  <c:spPr>
    <a:noFill/>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33" l="0.70000000000000029" r="0.70000000000000029" t="0.75000000000000033" header="0.30000000000000016" footer="0.3000000000000001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a:pPr>
            <a:r>
              <a:rPr lang="fr-FR" sz="1400">
                <a:solidFill>
                  <a:srgbClr val="00B050"/>
                </a:solidFill>
              </a:rPr>
              <a:t>+7,6% </a:t>
            </a:r>
            <a:r>
              <a:rPr lang="fr-FR" sz="1400" b="0"/>
              <a:t>en montant sur la décennie</a:t>
            </a:r>
          </a:p>
        </c:rich>
      </c:tx>
      <c:layout>
        <c:manualLayout>
          <c:xMode val="edge"/>
          <c:yMode val="edge"/>
          <c:x val="9.8553864300410313E-2"/>
          <c:y val="1.4572805265013536E-3"/>
        </c:manualLayout>
      </c:layout>
    </c:title>
    <c:plotArea>
      <c:layout>
        <c:manualLayout>
          <c:layoutTarget val="inner"/>
          <c:xMode val="edge"/>
          <c:yMode val="edge"/>
          <c:x val="9.3139301188219281E-2"/>
          <c:y val="8.7953954101919307E-2"/>
          <c:w val="0.86192072144828102"/>
          <c:h val="0.7030006667451898"/>
        </c:manualLayout>
      </c:layout>
      <c:barChart>
        <c:barDir val="col"/>
        <c:grouping val="stacked"/>
        <c:ser>
          <c:idx val="0"/>
          <c:order val="0"/>
          <c:tx>
            <c:strRef>
              <c:f>[16]Sources!$C$14</c:f>
              <c:strCache>
                <c:ptCount val="1"/>
                <c:pt idx="0">
                  <c:v>Pensions de retraite (base)</c:v>
                </c:pt>
              </c:strCache>
            </c:strRef>
          </c:tx>
          <c:cat>
            <c:numRef>
              <c:f>[16]Sources!$B$15:$B$24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[16]Sources!$C$15:$C$24</c:f>
              <c:numCache>
                <c:formatCode>General</c:formatCode>
                <c:ptCount val="10"/>
                <c:pt idx="0">
                  <c:v>4546611413.7400084</c:v>
                </c:pt>
                <c:pt idx="1">
                  <c:v>4624811287.6999989</c:v>
                </c:pt>
                <c:pt idx="2">
                  <c:v>4670538281.5599957</c:v>
                </c:pt>
                <c:pt idx="3">
                  <c:v>4677950328.4200029</c:v>
                </c:pt>
                <c:pt idx="4">
                  <c:v>4666347601.8000002</c:v>
                </c:pt>
                <c:pt idx="5">
                  <c:v>4620545918.8599949</c:v>
                </c:pt>
                <c:pt idx="6">
                  <c:v>4652526643.2199936</c:v>
                </c:pt>
                <c:pt idx="7">
                  <c:v>4604332879.6600142</c:v>
                </c:pt>
                <c:pt idx="8">
                  <c:v>4504172028.1300049</c:v>
                </c:pt>
                <c:pt idx="9">
                  <c:v>4265603215.0699997</c:v>
                </c:pt>
              </c:numCache>
            </c:numRef>
          </c:val>
        </c:ser>
        <c:ser>
          <c:idx val="1"/>
          <c:order val="1"/>
          <c:tx>
            <c:strRef>
              <c:f>[16]Sources!$D$14</c:f>
              <c:strCache>
                <c:ptCount val="1"/>
                <c:pt idx="0">
                  <c:v>Pensions de retraite (complémentaire)</c:v>
                </c:pt>
              </c:strCache>
            </c:strRef>
          </c:tx>
          <c:cat>
            <c:numRef>
              <c:f>[16]Sources!$B$15:$B$24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[16]Sources!$D$15:$D$24</c:f>
              <c:numCache>
                <c:formatCode>General</c:formatCode>
                <c:ptCount val="10"/>
                <c:pt idx="0">
                  <c:v>1535493094</c:v>
                </c:pt>
                <c:pt idx="1">
                  <c:v>1545267424</c:v>
                </c:pt>
                <c:pt idx="2">
                  <c:v>1730631283</c:v>
                </c:pt>
                <c:pt idx="3">
                  <c:v>1793802916</c:v>
                </c:pt>
                <c:pt idx="4">
                  <c:v>1800442283</c:v>
                </c:pt>
                <c:pt idx="5">
                  <c:v>1780626516</c:v>
                </c:pt>
                <c:pt idx="6">
                  <c:v>1910372071.5300002</c:v>
                </c:pt>
                <c:pt idx="7">
                  <c:v>2027711183.3999999</c:v>
                </c:pt>
                <c:pt idx="8">
                  <c:v>2004628893.9300013</c:v>
                </c:pt>
                <c:pt idx="9">
                  <c:v>2011895530.4700019</c:v>
                </c:pt>
              </c:numCache>
            </c:numRef>
          </c:val>
        </c:ser>
        <c:ser>
          <c:idx val="2"/>
          <c:order val="2"/>
          <c:tx>
            <c:strRef>
              <c:f>[16]Sources!$E$14</c:f>
              <c:strCache>
                <c:ptCount val="1"/>
                <c:pt idx="0">
                  <c:v>Prestations chômage</c:v>
                </c:pt>
              </c:strCache>
            </c:strRef>
          </c:tx>
          <c:cat>
            <c:numRef>
              <c:f>[16]Sources!$B$15:$B$24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[16]Sources!$E$15:$E$24</c:f>
              <c:numCache>
                <c:formatCode>General</c:formatCode>
                <c:ptCount val="10"/>
                <c:pt idx="0">
                  <c:v>591819481</c:v>
                </c:pt>
                <c:pt idx="1">
                  <c:v>683848964.49000001</c:v>
                </c:pt>
                <c:pt idx="2">
                  <c:v>729419418.75999999</c:v>
                </c:pt>
                <c:pt idx="3">
                  <c:v>776686237.37</c:v>
                </c:pt>
                <c:pt idx="4">
                  <c:v>869234676.61000001</c:v>
                </c:pt>
                <c:pt idx="5">
                  <c:v>927988969.55999994</c:v>
                </c:pt>
                <c:pt idx="6">
                  <c:v>929395148.51999998</c:v>
                </c:pt>
                <c:pt idx="7">
                  <c:v>950089753.82000005</c:v>
                </c:pt>
                <c:pt idx="8">
                  <c:v>1125746805.28</c:v>
                </c:pt>
                <c:pt idx="9">
                  <c:v>1152972062.97</c:v>
                </c:pt>
              </c:numCache>
            </c:numRef>
          </c:val>
        </c:ser>
        <c:ser>
          <c:idx val="3"/>
          <c:order val="3"/>
          <c:tx>
            <c:strRef>
              <c:f>[16]Sources!$F$14</c:f>
              <c:strCache>
                <c:ptCount val="1"/>
                <c:pt idx="0">
                  <c:v>Soins de santé</c:v>
                </c:pt>
              </c:strCache>
            </c:strRef>
          </c:tx>
          <c:cat>
            <c:numRef>
              <c:f>[16]Sources!$B$15:$B$24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[16]Sources!$F$15:$F$24</c:f>
              <c:numCache>
                <c:formatCode>General</c:formatCode>
                <c:ptCount val="10"/>
                <c:pt idx="0">
                  <c:v>583189944</c:v>
                </c:pt>
                <c:pt idx="1">
                  <c:v>525260227</c:v>
                </c:pt>
                <c:pt idx="2">
                  <c:v>820843120</c:v>
                </c:pt>
                <c:pt idx="3">
                  <c:v>683560073</c:v>
                </c:pt>
                <c:pt idx="4">
                  <c:v>606734674</c:v>
                </c:pt>
                <c:pt idx="5">
                  <c:v>732455854</c:v>
                </c:pt>
                <c:pt idx="6">
                  <c:v>813777338</c:v>
                </c:pt>
                <c:pt idx="7">
                  <c:v>844495915</c:v>
                </c:pt>
                <c:pt idx="8">
                  <c:v>587554633.68103862</c:v>
                </c:pt>
                <c:pt idx="9">
                  <c:v>420516573.0884819</c:v>
                </c:pt>
              </c:numCache>
            </c:numRef>
          </c:val>
        </c:ser>
        <c:ser>
          <c:idx val="4"/>
          <c:order val="4"/>
          <c:tx>
            <c:strRef>
              <c:f>[16]Sources!$G$14</c:f>
              <c:strCache>
                <c:ptCount val="1"/>
                <c:pt idx="0">
                  <c:v>Autres prestations</c:v>
                </c:pt>
              </c:strCache>
            </c:strRef>
          </c:tx>
          <c:cat>
            <c:numRef>
              <c:f>[16]Sources!$B$15:$B$24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[16]Sources!$G$15:$G$24</c:f>
              <c:numCache>
                <c:formatCode>General</c:formatCode>
                <c:ptCount val="10"/>
                <c:pt idx="0">
                  <c:v>245446981.43000001</c:v>
                </c:pt>
                <c:pt idx="1">
                  <c:v>232011718.93000001</c:v>
                </c:pt>
                <c:pt idx="2">
                  <c:v>239154021.90000001</c:v>
                </c:pt>
                <c:pt idx="3">
                  <c:v>274917309.49000001</c:v>
                </c:pt>
                <c:pt idx="4">
                  <c:v>273948136.30000001</c:v>
                </c:pt>
                <c:pt idx="5">
                  <c:v>269093450.61000001</c:v>
                </c:pt>
                <c:pt idx="6">
                  <c:v>257689408.80999997</c:v>
                </c:pt>
                <c:pt idx="7">
                  <c:v>246992608.80000001</c:v>
                </c:pt>
                <c:pt idx="8">
                  <c:v>225585912.57000005</c:v>
                </c:pt>
                <c:pt idx="9">
                  <c:v>220430291.59999996</c:v>
                </c:pt>
              </c:numCache>
            </c:numRef>
          </c:val>
        </c:ser>
        <c:gapWidth val="69"/>
        <c:overlap val="100"/>
        <c:axId val="140571008"/>
        <c:axId val="140572544"/>
      </c:barChart>
      <c:lineChart>
        <c:grouping val="standard"/>
        <c:ser>
          <c:idx val="5"/>
          <c:order val="5"/>
          <c:tx>
            <c:strRef>
              <c:f>[16]Sources!$H$14</c:f>
              <c:strCache>
                <c:ptCount val="1"/>
                <c:pt idx="0">
                  <c:v>TOTAL</c:v>
                </c:pt>
              </c:strCache>
            </c:strRef>
          </c:tx>
          <c:spPr>
            <a:ln>
              <a:noFill/>
            </a:ln>
          </c:spPr>
          <c:marker>
            <c:symbol val="none"/>
          </c:marker>
          <c:dLbls>
            <c:txPr>
              <a:bodyPr rot="-2340000"/>
              <a:lstStyle/>
              <a:p>
                <a:pPr>
                  <a:defRPr sz="900"/>
                </a:pPr>
                <a:endParaRPr lang="fr-FR"/>
              </a:p>
            </c:txPr>
            <c:dLblPos val="t"/>
            <c:showVal val="1"/>
          </c:dLbls>
          <c:cat>
            <c:numRef>
              <c:f>[16]Sources!$B$15:$B$24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[16]Sources!$H$15:$H$24</c:f>
              <c:numCache>
                <c:formatCode>General</c:formatCode>
                <c:ptCount val="10"/>
                <c:pt idx="0">
                  <c:v>7502560914.1700087</c:v>
                </c:pt>
                <c:pt idx="1">
                  <c:v>7611199622.1199989</c:v>
                </c:pt>
                <c:pt idx="2">
                  <c:v>8190586125.2199955</c:v>
                </c:pt>
                <c:pt idx="3">
                  <c:v>8206916864.2800026</c:v>
                </c:pt>
                <c:pt idx="4">
                  <c:v>8216707371.71</c:v>
                </c:pt>
                <c:pt idx="5">
                  <c:v>8330710709.029994</c:v>
                </c:pt>
                <c:pt idx="6">
                  <c:v>8563760610.0799952</c:v>
                </c:pt>
                <c:pt idx="7">
                  <c:v>8673622340.6800137</c:v>
                </c:pt>
                <c:pt idx="8">
                  <c:v>8447688273.5910444</c:v>
                </c:pt>
                <c:pt idx="9">
                  <c:v>8071417673.1984844</c:v>
                </c:pt>
              </c:numCache>
            </c:numRef>
          </c:val>
        </c:ser>
        <c:marker val="1"/>
        <c:axId val="140571008"/>
        <c:axId val="140572544"/>
      </c:lineChart>
      <c:catAx>
        <c:axId val="140571008"/>
        <c:scaling>
          <c:orientation val="minMax"/>
        </c:scaling>
        <c:axPos val="b"/>
        <c:numFmt formatCode="General" sourceLinked="1"/>
        <c:tickLblPos val="nextTo"/>
        <c:crossAx val="140572544"/>
        <c:crosses val="autoZero"/>
        <c:auto val="1"/>
        <c:lblAlgn val="ctr"/>
        <c:lblOffset val="100"/>
      </c:catAx>
      <c:valAx>
        <c:axId val="140572544"/>
        <c:scaling>
          <c:orientation val="minMax"/>
        </c:scaling>
        <c:axPos val="l"/>
        <c:majorGridlines/>
        <c:numFmt formatCode="#,##0,,,&quot; Md€&quot;" sourceLinked="0"/>
        <c:tickLblPos val="nextTo"/>
        <c:crossAx val="140571008"/>
        <c:crosses val="autoZero"/>
        <c:crossBetween val="between"/>
      </c:valAx>
    </c:plotArea>
    <c:legend>
      <c:legendPos val="b"/>
      <c:legendEntry>
        <c:idx val="5"/>
        <c:delete val="1"/>
      </c:legendEntry>
      <c:layout>
        <c:manualLayout>
          <c:xMode val="edge"/>
          <c:yMode val="edge"/>
          <c:x val="1.4321074359701615E-2"/>
          <c:y val="0.86875752471239609"/>
          <c:w val="0.97504625815426582"/>
          <c:h val="0.12229717553962477"/>
        </c:manualLayout>
      </c:layout>
    </c:legend>
    <c:plotVisOnly val="1"/>
    <c:dispBlanksAs val="gap"/>
  </c:chart>
  <c:spPr>
    <a:ln>
      <a:noFill/>
    </a:ln>
  </c:spPr>
  <c:printSettings>
    <c:headerFooter/>
    <c:pageMargins b="0.75000000000000044" l="0.7000000000000004" r="0.7000000000000004" t="0.75000000000000044" header="0.30000000000000021" footer="0.30000000000000021"/>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a:pPr>
            <a:r>
              <a:rPr lang="fr-FR" b="1">
                <a:solidFill>
                  <a:srgbClr val="FF0000"/>
                </a:solidFill>
              </a:rPr>
              <a:t>-83% </a:t>
            </a:r>
            <a:r>
              <a:rPr lang="fr-FR" sz="1100" b="0">
                <a:solidFill>
                  <a:sysClr val="windowText" lastClr="000000"/>
                </a:solidFill>
              </a:rPr>
              <a:t>en nombre de formulaires émis sur la décennie</a:t>
            </a:r>
            <a:r>
              <a:rPr lang="fr-FR" b="1">
                <a:solidFill>
                  <a:srgbClr val="FF0000"/>
                </a:solidFill>
              </a:rPr>
              <a:t>  </a:t>
            </a:r>
          </a:p>
        </c:rich>
      </c:tx>
      <c:layout>
        <c:manualLayout>
          <c:xMode val="edge"/>
          <c:yMode val="edge"/>
          <c:x val="0.12516666666666668"/>
          <c:y val="6.9444444444444489E-2"/>
        </c:manualLayout>
      </c:layout>
    </c:title>
    <c:plotArea>
      <c:layout>
        <c:manualLayout>
          <c:layoutTarget val="inner"/>
          <c:xMode val="edge"/>
          <c:yMode val="edge"/>
          <c:x val="0.13718285214348205"/>
          <c:y val="0.18348388743073796"/>
          <c:w val="0.84892825896762902"/>
          <c:h val="0.70053623505395157"/>
        </c:manualLayout>
      </c:layout>
      <c:barChart>
        <c:barDir val="col"/>
        <c:grouping val="clustered"/>
        <c:ser>
          <c:idx val="1"/>
          <c:order val="0"/>
          <c:dLbls>
            <c:dLbl>
              <c:idx val="0"/>
              <c:layout>
                <c:manualLayout>
                  <c:x val="0"/>
                  <c:y val="1.38888888888889E-2"/>
                </c:manualLayout>
              </c:layout>
              <c:dLblPos val="outEnd"/>
              <c:showVal val="1"/>
            </c:dLbl>
            <c:dLbl>
              <c:idx val="1"/>
              <c:layout>
                <c:manualLayout>
                  <c:x val="0"/>
                  <c:y val="1.38888888888889E-2"/>
                </c:manualLayout>
              </c:layout>
              <c:dLblPos val="outEnd"/>
              <c:showVal val="1"/>
            </c:dLbl>
            <c:dLbl>
              <c:idx val="2"/>
              <c:layout>
                <c:manualLayout>
                  <c:x val="0"/>
                  <c:y val="1.38888888888889E-2"/>
                </c:manualLayout>
              </c:layout>
              <c:dLblPos val="outEnd"/>
              <c:showVal val="1"/>
            </c:dLbl>
            <c:dLbl>
              <c:idx val="3"/>
              <c:layout>
                <c:manualLayout>
                  <c:x val="0"/>
                  <c:y val="9.2592592592592692E-3"/>
                </c:manualLayout>
              </c:layout>
              <c:dLblPos val="outEnd"/>
              <c:showVal val="1"/>
            </c:dLbl>
            <c:dLbl>
              <c:idx val="4"/>
              <c:layout>
                <c:manualLayout>
                  <c:x val="0"/>
                  <c:y val="1.38888888888889E-2"/>
                </c:manualLayout>
              </c:layout>
              <c:dLblPos val="outEnd"/>
              <c:showVal val="1"/>
            </c:dLbl>
            <c:dLbl>
              <c:idx val="5"/>
              <c:layout>
                <c:manualLayout>
                  <c:x val="0"/>
                  <c:y val="1.8518518518518528E-2"/>
                </c:manualLayout>
              </c:layout>
              <c:dLblPos val="outEnd"/>
              <c:showVal val="1"/>
            </c:dLbl>
            <c:dLbl>
              <c:idx val="6"/>
              <c:layout>
                <c:manualLayout>
                  <c:x val="0"/>
                  <c:y val="1.8518518518518528E-2"/>
                </c:manualLayout>
              </c:layout>
              <c:dLblPos val="outEnd"/>
              <c:showVal val="1"/>
            </c:dLbl>
            <c:dLbl>
              <c:idx val="7"/>
              <c:layout>
                <c:manualLayout>
                  <c:x val="0"/>
                  <c:y val="9.2592592592592692E-3"/>
                </c:manualLayout>
              </c:layout>
              <c:dLblPos val="outEnd"/>
              <c:showVal val="1"/>
            </c:dLbl>
            <c:dLbl>
              <c:idx val="8"/>
              <c:layout>
                <c:manualLayout>
                  <c:x val="2.7777777777777822E-3"/>
                  <c:y val="1.8518153980752405E-2"/>
                </c:manualLayout>
              </c:layout>
              <c:dLblPos val="outEnd"/>
              <c:showVal val="1"/>
            </c:dLbl>
            <c:dLbl>
              <c:idx val="9"/>
              <c:layout>
                <c:manualLayout>
                  <c:x val="0"/>
                  <c:y val="1.3888888888888985E-2"/>
                </c:manualLayout>
              </c:layout>
              <c:dLblPos val="outEnd"/>
              <c:showVal val="1"/>
            </c:dLbl>
            <c:numFmt formatCode="#,##0" sourceLinked="0"/>
            <c:txPr>
              <a:bodyPr/>
              <a:lstStyle/>
              <a:p>
                <a:pPr>
                  <a:defRPr sz="800" b="0" i="0" u="none" strike="noStrike" baseline="0">
                    <a:solidFill>
                      <a:srgbClr val="000000"/>
                    </a:solidFill>
                    <a:latin typeface="Calibri"/>
                    <a:ea typeface="Calibri"/>
                    <a:cs typeface="Calibri"/>
                  </a:defRPr>
                </a:pPr>
                <a:endParaRPr lang="fr-FR"/>
              </a:p>
            </c:txPr>
            <c:showVal val="1"/>
          </c:dLbls>
          <c:cat>
            <c:numRef>
              <c:f>'Détach Bil Histo'!$B$7:$B$16</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'Détach Bil Histo'!$C$7:$C$16</c:f>
              <c:numCache>
                <c:formatCode>General</c:formatCode>
                <c:ptCount val="10"/>
                <c:pt idx="0">
                  <c:v>73073</c:v>
                </c:pt>
                <c:pt idx="1">
                  <c:v>83305</c:v>
                </c:pt>
                <c:pt idx="2">
                  <c:v>78629</c:v>
                </c:pt>
                <c:pt idx="3">
                  <c:v>84258</c:v>
                </c:pt>
                <c:pt idx="4">
                  <c:v>71265</c:v>
                </c:pt>
                <c:pt idx="5">
                  <c:v>53713</c:v>
                </c:pt>
                <c:pt idx="6">
                  <c:v>58692</c:v>
                </c:pt>
                <c:pt idx="7">
                  <c:v>60352</c:v>
                </c:pt>
                <c:pt idx="8">
                  <c:v>13670</c:v>
                </c:pt>
                <c:pt idx="9">
                  <c:v>12964</c:v>
                </c:pt>
              </c:numCache>
            </c:numRef>
          </c:val>
        </c:ser>
        <c:axId val="224390528"/>
        <c:axId val="222262400"/>
      </c:barChart>
      <c:catAx>
        <c:axId val="224390528"/>
        <c:scaling>
          <c:orientation val="minMax"/>
        </c:scaling>
        <c:axPos val="b"/>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22262400"/>
        <c:crosses val="autoZero"/>
        <c:auto val="1"/>
        <c:lblAlgn val="ctr"/>
        <c:lblOffset val="100"/>
      </c:catAx>
      <c:valAx>
        <c:axId val="222262400"/>
        <c:scaling>
          <c:orientation val="minMax"/>
        </c:scaling>
        <c:axPos val="l"/>
        <c:majorGridlines/>
        <c:numFmt formatCode="#,##0" sourceLinked="0"/>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24390528"/>
        <c:crosses val="autoZero"/>
        <c:crossBetween val="between"/>
      </c:valAx>
    </c:plotArea>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33" l="0.70000000000000029" r="0.70000000000000029" t="0.75000000000000033" header="0.30000000000000016" footer="0.30000000000000016"/>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a:pPr>
            <a:r>
              <a:rPr lang="fr-FR" sz="1400">
                <a:solidFill>
                  <a:srgbClr val="FF0000"/>
                </a:solidFill>
              </a:rPr>
              <a:t>-89% </a:t>
            </a:r>
            <a:r>
              <a:rPr lang="fr-FR" sz="1100" b="0">
                <a:solidFill>
                  <a:sysClr val="windowText" lastClr="000000"/>
                </a:solidFill>
              </a:rPr>
              <a:t>en nombre de formulaires émis sur la décennie </a:t>
            </a:r>
            <a:r>
              <a:rPr lang="fr-FR" sz="1400">
                <a:solidFill>
                  <a:srgbClr val="FF0000"/>
                </a:solidFill>
              </a:rPr>
              <a:t>  </a:t>
            </a:r>
          </a:p>
        </c:rich>
      </c:tx>
      <c:layout>
        <c:manualLayout>
          <c:xMode val="edge"/>
          <c:yMode val="edge"/>
          <c:x val="0.13552077865266837"/>
          <c:y val="5.5555555555555518E-2"/>
        </c:manualLayout>
      </c:layout>
    </c:title>
    <c:plotArea>
      <c:layout>
        <c:manualLayout>
          <c:layoutTarget val="inner"/>
          <c:xMode val="edge"/>
          <c:yMode val="edge"/>
          <c:x val="0.13718285214348205"/>
          <c:y val="0.18348388743073796"/>
          <c:w val="0.84892825896762902"/>
          <c:h val="0.70053623505395157"/>
        </c:manualLayout>
      </c:layout>
      <c:barChart>
        <c:barDir val="col"/>
        <c:grouping val="clustered"/>
        <c:ser>
          <c:idx val="1"/>
          <c:order val="0"/>
          <c:dLbls>
            <c:dLbl>
              <c:idx val="0"/>
              <c:layout>
                <c:manualLayout>
                  <c:x val="0"/>
                  <c:y val="1.38888888888889E-2"/>
                </c:manualLayout>
              </c:layout>
              <c:dLblPos val="outEnd"/>
              <c:showVal val="1"/>
            </c:dLbl>
            <c:dLbl>
              <c:idx val="1"/>
              <c:layout>
                <c:manualLayout>
                  <c:x val="0"/>
                  <c:y val="1.38888888888889E-2"/>
                </c:manualLayout>
              </c:layout>
              <c:dLblPos val="outEnd"/>
              <c:showVal val="1"/>
            </c:dLbl>
            <c:dLbl>
              <c:idx val="2"/>
              <c:layout>
                <c:manualLayout>
                  <c:x val="0"/>
                  <c:y val="1.38888888888889E-2"/>
                </c:manualLayout>
              </c:layout>
              <c:dLblPos val="outEnd"/>
              <c:showVal val="1"/>
            </c:dLbl>
            <c:dLbl>
              <c:idx val="3"/>
              <c:layout>
                <c:manualLayout>
                  <c:x val="0"/>
                  <c:y val="9.2592592592592692E-3"/>
                </c:manualLayout>
              </c:layout>
              <c:dLblPos val="outEnd"/>
              <c:showVal val="1"/>
            </c:dLbl>
            <c:dLbl>
              <c:idx val="4"/>
              <c:layout>
                <c:manualLayout>
                  <c:x val="0"/>
                  <c:y val="1.38888888888889E-2"/>
                </c:manualLayout>
              </c:layout>
              <c:dLblPos val="outEnd"/>
              <c:showVal val="1"/>
            </c:dLbl>
            <c:dLbl>
              <c:idx val="5"/>
              <c:layout>
                <c:manualLayout>
                  <c:x val="0"/>
                  <c:y val="1.8518518518518528E-2"/>
                </c:manualLayout>
              </c:layout>
              <c:dLblPos val="outEnd"/>
              <c:showVal val="1"/>
            </c:dLbl>
            <c:dLbl>
              <c:idx val="6"/>
              <c:layout>
                <c:manualLayout>
                  <c:x val="0"/>
                  <c:y val="1.8518518518518528E-2"/>
                </c:manualLayout>
              </c:layout>
              <c:dLblPos val="outEnd"/>
              <c:showVal val="1"/>
            </c:dLbl>
            <c:dLbl>
              <c:idx val="7"/>
              <c:layout>
                <c:manualLayout>
                  <c:x val="0"/>
                  <c:y val="9.2592592592592692E-3"/>
                </c:manualLayout>
              </c:layout>
              <c:dLblPos val="outEnd"/>
              <c:showVal val="1"/>
            </c:dLbl>
            <c:dLbl>
              <c:idx val="8"/>
              <c:layout>
                <c:manualLayout>
                  <c:x val="2.7777777777777822E-3"/>
                  <c:y val="1.8518153980752405E-2"/>
                </c:manualLayout>
              </c:layout>
              <c:dLblPos val="outEnd"/>
              <c:showVal val="1"/>
            </c:dLbl>
            <c:dLbl>
              <c:idx val="9"/>
              <c:layout>
                <c:manualLayout>
                  <c:x val="0"/>
                  <c:y val="1.3888888888888985E-2"/>
                </c:manualLayout>
              </c:layout>
              <c:dLblPos val="outEnd"/>
              <c:showVal val="1"/>
            </c:dLbl>
            <c:numFmt formatCode="#,##0" sourceLinked="0"/>
            <c:txPr>
              <a:bodyPr/>
              <a:lstStyle/>
              <a:p>
                <a:pPr>
                  <a:defRPr sz="800"/>
                </a:pPr>
                <a:endParaRPr lang="fr-FR"/>
              </a:p>
            </c:txPr>
            <c:showVal val="1"/>
          </c:dLbls>
          <c:cat>
            <c:numRef>
              <c:f>'Détach Sans Conv Histo'!$B$6:$B$15</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'Détach Sans Conv Histo'!$C$6:$C$15</c:f>
              <c:numCache>
                <c:formatCode>General</c:formatCode>
                <c:ptCount val="10"/>
                <c:pt idx="0">
                  <c:v>79011</c:v>
                </c:pt>
                <c:pt idx="1">
                  <c:v>81168</c:v>
                </c:pt>
                <c:pt idx="2">
                  <c:v>67642</c:v>
                </c:pt>
                <c:pt idx="3">
                  <c:v>73448</c:v>
                </c:pt>
                <c:pt idx="4">
                  <c:v>60496</c:v>
                </c:pt>
                <c:pt idx="5">
                  <c:v>40597</c:v>
                </c:pt>
                <c:pt idx="6">
                  <c:v>41840</c:v>
                </c:pt>
                <c:pt idx="7">
                  <c:v>45784</c:v>
                </c:pt>
                <c:pt idx="8">
                  <c:v>8719</c:v>
                </c:pt>
                <c:pt idx="9">
                  <c:v>8409</c:v>
                </c:pt>
              </c:numCache>
            </c:numRef>
          </c:val>
        </c:ser>
        <c:axId val="224131712"/>
        <c:axId val="225128832"/>
      </c:barChart>
      <c:catAx>
        <c:axId val="224131712"/>
        <c:scaling>
          <c:orientation val="minMax"/>
        </c:scaling>
        <c:axPos val="b"/>
        <c:numFmt formatCode="#,##0" sourceLinked="1"/>
        <c:tickLblPos val="nextTo"/>
        <c:crossAx val="225128832"/>
        <c:crosses val="autoZero"/>
        <c:auto val="1"/>
        <c:lblAlgn val="ctr"/>
        <c:lblOffset val="100"/>
      </c:catAx>
      <c:valAx>
        <c:axId val="225128832"/>
        <c:scaling>
          <c:orientation val="minMax"/>
        </c:scaling>
        <c:axPos val="l"/>
        <c:majorGridlines/>
        <c:numFmt formatCode="#,##0" sourceLinked="0"/>
        <c:tickLblPos val="nextTo"/>
        <c:crossAx val="224131712"/>
        <c:crosses val="autoZero"/>
        <c:crossBetween val="between"/>
      </c:valAx>
    </c:plotArea>
    <c:plotVisOnly val="1"/>
    <c:dispBlanksAs val="gap"/>
  </c:chart>
  <c:spPr>
    <a:ln>
      <a:noFill/>
    </a:ln>
  </c:spPr>
  <c:printSettings>
    <c:headerFooter/>
    <c:pageMargins b="0.75000000000000033" l="0.70000000000000029" r="0.70000000000000029" t="0.75000000000000033" header="0.30000000000000016" footer="0.30000000000000016"/>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b="1"/>
            </a:pPr>
            <a:r>
              <a:rPr lang="en-US" sz="1100" b="1"/>
              <a:t>TOP 3 des pays d'envoi par</a:t>
            </a:r>
            <a:r>
              <a:rPr lang="en-US" sz="1100" b="1" baseline="0"/>
              <a:t> </a:t>
            </a:r>
            <a:r>
              <a:rPr lang="en-US" sz="1100" b="1"/>
              <a:t>secteur d'activité</a:t>
            </a:r>
          </a:p>
        </c:rich>
      </c:tx>
      <c:layout>
        <c:manualLayout>
          <c:xMode val="edge"/>
          <c:yMode val="edge"/>
          <c:x val="0.18336981813443542"/>
          <c:y val="2.680067001675044E-2"/>
        </c:manualLayout>
      </c:layout>
    </c:title>
    <c:plotArea>
      <c:layout>
        <c:manualLayout>
          <c:layoutTarget val="inner"/>
          <c:xMode val="edge"/>
          <c:yMode val="edge"/>
          <c:x val="0.13466229800664348"/>
          <c:y val="0.14142048826811221"/>
          <c:w val="0.58711107900503257"/>
          <c:h val="0.61988947361479463"/>
        </c:manualLayout>
      </c:layout>
      <c:barChart>
        <c:barDir val="bar"/>
        <c:grouping val="stacked"/>
        <c:ser>
          <c:idx val="0"/>
          <c:order val="0"/>
          <c:tx>
            <c:strRef>
              <c:f>'[1]Source graphiques'!$C$2</c:f>
              <c:strCache>
                <c:ptCount val="1"/>
                <c:pt idx="0">
                  <c:v>Allemagne</c:v>
                </c:pt>
              </c:strCache>
            </c:strRef>
          </c:tx>
          <c:spPr>
            <a:solidFill>
              <a:schemeClr val="accent6">
                <a:lumMod val="75000"/>
              </a:schemeClr>
            </a:solidFill>
          </c:spPr>
          <c:dLbls>
            <c:txPr>
              <a:bodyPr/>
              <a:lstStyle/>
              <a:p>
                <a:pPr>
                  <a:defRPr sz="800"/>
                </a:pPr>
                <a:endParaRPr lang="fr-FR"/>
              </a:p>
            </c:txPr>
            <c:showVal val="1"/>
          </c:dLbls>
          <c:cat>
            <c:strRef>
              <c:f>'[1]Source graphiques'!$B$3:$B$5</c:f>
              <c:strCache>
                <c:ptCount val="3"/>
                <c:pt idx="0">
                  <c:v>Agriculture</c:v>
                </c:pt>
                <c:pt idx="1">
                  <c:v>Industrie</c:v>
                </c:pt>
                <c:pt idx="2">
                  <c:v>Services</c:v>
                </c:pt>
              </c:strCache>
            </c:strRef>
          </c:cat>
          <c:val>
            <c:numRef>
              <c:f>'[1]Source graphiques'!$C$3:$C$5</c:f>
              <c:numCache>
                <c:formatCode>General</c:formatCode>
                <c:ptCount val="3"/>
                <c:pt idx="0">
                  <c:v>0.26964712257632251</c:v>
                </c:pt>
                <c:pt idx="1">
                  <c:v>0.41079701187432993</c:v>
                </c:pt>
                <c:pt idx="2">
                  <c:v>0.5861322188646384</c:v>
                </c:pt>
              </c:numCache>
            </c:numRef>
          </c:val>
        </c:ser>
        <c:ser>
          <c:idx val="1"/>
          <c:order val="1"/>
          <c:tx>
            <c:strRef>
              <c:f>'[1]Source graphiques'!$D$2</c:f>
              <c:strCache>
                <c:ptCount val="1"/>
                <c:pt idx="0">
                  <c:v>Pologne</c:v>
                </c:pt>
              </c:strCache>
            </c:strRef>
          </c:tx>
          <c:spPr>
            <a:solidFill>
              <a:schemeClr val="accent6">
                <a:lumMod val="60000"/>
                <a:lumOff val="40000"/>
              </a:schemeClr>
            </a:solidFill>
          </c:spPr>
          <c:dLbls>
            <c:txPr>
              <a:bodyPr/>
              <a:lstStyle/>
              <a:p>
                <a:pPr>
                  <a:defRPr sz="800"/>
                </a:pPr>
                <a:endParaRPr lang="fr-FR"/>
              </a:p>
            </c:txPr>
            <c:showVal val="1"/>
          </c:dLbls>
          <c:cat>
            <c:strRef>
              <c:f>'[1]Source graphiques'!$B$3:$B$5</c:f>
              <c:strCache>
                <c:ptCount val="3"/>
                <c:pt idx="0">
                  <c:v>Agriculture</c:v>
                </c:pt>
                <c:pt idx="1">
                  <c:v>Industrie</c:v>
                </c:pt>
                <c:pt idx="2">
                  <c:v>Services</c:v>
                </c:pt>
              </c:strCache>
            </c:strRef>
          </c:cat>
          <c:val>
            <c:numRef>
              <c:f>'[1]Source graphiques'!$D$3:$D$5</c:f>
              <c:numCache>
                <c:formatCode>General</c:formatCode>
                <c:ptCount val="3"/>
                <c:pt idx="0">
                  <c:v>0.50508369877527737</c:v>
                </c:pt>
                <c:pt idx="1">
                  <c:v>0.15061787543340496</c:v>
                </c:pt>
                <c:pt idx="2">
                  <c:v>0.10855520014019066</c:v>
                </c:pt>
              </c:numCache>
            </c:numRef>
          </c:val>
        </c:ser>
        <c:ser>
          <c:idx val="2"/>
          <c:order val="2"/>
          <c:tx>
            <c:strRef>
              <c:f>'[1]Source graphiques'!$E$2</c:f>
              <c:strCache>
                <c:ptCount val="1"/>
                <c:pt idx="0">
                  <c:v>Slovaquie</c:v>
                </c:pt>
              </c:strCache>
            </c:strRef>
          </c:tx>
          <c:dLbls>
            <c:txPr>
              <a:bodyPr/>
              <a:lstStyle/>
              <a:p>
                <a:pPr>
                  <a:defRPr sz="800"/>
                </a:pPr>
                <a:endParaRPr lang="fr-FR"/>
              </a:p>
            </c:txPr>
            <c:showVal val="1"/>
          </c:dLbls>
          <c:cat>
            <c:strRef>
              <c:f>'[1]Source graphiques'!$B$3:$B$5</c:f>
              <c:strCache>
                <c:ptCount val="3"/>
                <c:pt idx="0">
                  <c:v>Agriculture</c:v>
                </c:pt>
                <c:pt idx="1">
                  <c:v>Industrie</c:v>
                </c:pt>
                <c:pt idx="2">
                  <c:v>Services</c:v>
                </c:pt>
              </c:strCache>
            </c:strRef>
          </c:cat>
          <c:val>
            <c:numRef>
              <c:f>'[1]Source graphiques'!$E$3:$E$5</c:f>
              <c:numCache>
                <c:formatCode>General</c:formatCode>
                <c:ptCount val="3"/>
                <c:pt idx="0">
                  <c:v>7.1648541772575944E-2</c:v>
                </c:pt>
              </c:numCache>
            </c:numRef>
          </c:val>
        </c:ser>
        <c:ser>
          <c:idx val="3"/>
          <c:order val="3"/>
          <c:tx>
            <c:strRef>
              <c:f>'[1]Source graphiques'!$F$2</c:f>
              <c:strCache>
                <c:ptCount val="1"/>
                <c:pt idx="0">
                  <c:v>Slovénie</c:v>
                </c:pt>
              </c:strCache>
            </c:strRef>
          </c:tx>
          <c:dLbls>
            <c:dLbl>
              <c:idx val="1"/>
              <c:spPr>
                <a:noFill/>
              </c:spPr>
              <c:txPr>
                <a:bodyPr/>
                <a:lstStyle/>
                <a:p>
                  <a:pPr>
                    <a:defRPr sz="800" b="0">
                      <a:solidFill>
                        <a:sysClr val="windowText" lastClr="000000"/>
                      </a:solidFill>
                    </a:defRPr>
                  </a:pPr>
                  <a:endParaRPr lang="fr-FR"/>
                </a:p>
              </c:txPr>
            </c:dLbl>
            <c:txPr>
              <a:bodyPr/>
              <a:lstStyle/>
              <a:p>
                <a:pPr>
                  <a:defRPr sz="800"/>
                </a:pPr>
                <a:endParaRPr lang="fr-FR"/>
              </a:p>
            </c:txPr>
            <c:showVal val="1"/>
          </c:dLbls>
          <c:cat>
            <c:strRef>
              <c:f>'[1]Source graphiques'!$B$3:$B$5</c:f>
              <c:strCache>
                <c:ptCount val="3"/>
                <c:pt idx="0">
                  <c:v>Agriculture</c:v>
                </c:pt>
                <c:pt idx="1">
                  <c:v>Industrie</c:v>
                </c:pt>
                <c:pt idx="2">
                  <c:v>Services</c:v>
                </c:pt>
              </c:strCache>
            </c:strRef>
          </c:cat>
          <c:val>
            <c:numRef>
              <c:f>'[1]Source graphiques'!$F$3:$F$5</c:f>
              <c:numCache>
                <c:formatCode>General</c:formatCode>
                <c:ptCount val="3"/>
                <c:pt idx="1">
                  <c:v>7.4097238572552709E-2</c:v>
                </c:pt>
              </c:numCache>
            </c:numRef>
          </c:val>
        </c:ser>
        <c:ser>
          <c:idx val="4"/>
          <c:order val="4"/>
          <c:tx>
            <c:strRef>
              <c:f>'[1]Source graphiques'!$G$2</c:f>
              <c:strCache>
                <c:ptCount val="1"/>
                <c:pt idx="0">
                  <c:v>France</c:v>
                </c:pt>
              </c:strCache>
            </c:strRef>
          </c:tx>
          <c:dLbls>
            <c:txPr>
              <a:bodyPr/>
              <a:lstStyle/>
              <a:p>
                <a:pPr>
                  <a:defRPr sz="800"/>
                </a:pPr>
                <a:endParaRPr lang="fr-FR"/>
              </a:p>
            </c:txPr>
            <c:showVal val="1"/>
          </c:dLbls>
          <c:cat>
            <c:strRef>
              <c:f>'[1]Source graphiques'!$B$3:$B$5</c:f>
              <c:strCache>
                <c:ptCount val="3"/>
                <c:pt idx="0">
                  <c:v>Agriculture</c:v>
                </c:pt>
                <c:pt idx="1">
                  <c:v>Industrie</c:v>
                </c:pt>
                <c:pt idx="2">
                  <c:v>Services</c:v>
                </c:pt>
              </c:strCache>
            </c:strRef>
          </c:cat>
          <c:val>
            <c:numRef>
              <c:f>'[1]Source graphiques'!$G$3:$G$5</c:f>
              <c:numCache>
                <c:formatCode>General</c:formatCode>
                <c:ptCount val="3"/>
                <c:pt idx="2">
                  <c:v>6.8449582435461703E-2</c:v>
                </c:pt>
              </c:numCache>
            </c:numRef>
          </c:val>
        </c:ser>
        <c:ser>
          <c:idx val="5"/>
          <c:order val="5"/>
          <c:tx>
            <c:strRef>
              <c:f>'[1]Source graphiques'!$H$2</c:f>
              <c:strCache>
                <c:ptCount val="1"/>
                <c:pt idx="0">
                  <c:v>Autres pays d'envoi</c:v>
                </c:pt>
              </c:strCache>
            </c:strRef>
          </c:tx>
          <c:spPr>
            <a:solidFill>
              <a:schemeClr val="bg1">
                <a:lumMod val="50000"/>
              </a:schemeClr>
            </a:solidFill>
          </c:spPr>
          <c:dLbls>
            <c:txPr>
              <a:bodyPr/>
              <a:lstStyle/>
              <a:p>
                <a:pPr>
                  <a:defRPr sz="800" b="0">
                    <a:solidFill>
                      <a:sysClr val="windowText" lastClr="000000"/>
                    </a:solidFill>
                  </a:defRPr>
                </a:pPr>
                <a:endParaRPr lang="fr-FR"/>
              </a:p>
            </c:txPr>
            <c:showVal val="1"/>
          </c:dLbls>
          <c:cat>
            <c:strRef>
              <c:f>'[1]Source graphiques'!$B$3:$B$5</c:f>
              <c:strCache>
                <c:ptCount val="3"/>
                <c:pt idx="0">
                  <c:v>Agriculture</c:v>
                </c:pt>
                <c:pt idx="1">
                  <c:v>Industrie</c:v>
                </c:pt>
                <c:pt idx="2">
                  <c:v>Services</c:v>
                </c:pt>
              </c:strCache>
            </c:strRef>
          </c:cat>
          <c:val>
            <c:numRef>
              <c:f>'[1]Source graphiques'!$H$3:$H$5</c:f>
              <c:numCache>
                <c:formatCode>General</c:formatCode>
                <c:ptCount val="3"/>
                <c:pt idx="0">
                  <c:v>0.15362063687582417</c:v>
                </c:pt>
                <c:pt idx="1">
                  <c:v>0.3644878741197124</c:v>
                </c:pt>
                <c:pt idx="2">
                  <c:v>0.23686299855970916</c:v>
                </c:pt>
              </c:numCache>
            </c:numRef>
          </c:val>
        </c:ser>
        <c:gapWidth val="65"/>
        <c:overlap val="100"/>
        <c:axId val="226164736"/>
        <c:axId val="226166272"/>
      </c:barChart>
      <c:catAx>
        <c:axId val="226164736"/>
        <c:scaling>
          <c:orientation val="minMax"/>
        </c:scaling>
        <c:axPos val="l"/>
        <c:numFmt formatCode="General" sourceLinked="1"/>
        <c:tickLblPos val="nextTo"/>
        <c:txPr>
          <a:bodyPr/>
          <a:lstStyle/>
          <a:p>
            <a:pPr>
              <a:defRPr sz="900"/>
            </a:pPr>
            <a:endParaRPr lang="fr-FR"/>
          </a:p>
        </c:txPr>
        <c:crossAx val="226166272"/>
        <c:crosses val="autoZero"/>
        <c:auto val="1"/>
        <c:lblAlgn val="ctr"/>
        <c:lblOffset val="100"/>
      </c:catAx>
      <c:valAx>
        <c:axId val="226166272"/>
        <c:scaling>
          <c:orientation val="minMax"/>
          <c:max val="1"/>
          <c:min val="0"/>
        </c:scaling>
        <c:axPos val="b"/>
        <c:majorGridlines/>
        <c:numFmt formatCode="General" sourceLinked="1"/>
        <c:tickLblPos val="nextTo"/>
        <c:txPr>
          <a:bodyPr/>
          <a:lstStyle/>
          <a:p>
            <a:pPr>
              <a:defRPr sz="900"/>
            </a:pPr>
            <a:endParaRPr lang="fr-FR"/>
          </a:p>
        </c:txPr>
        <c:crossAx val="226164736"/>
        <c:crosses val="autoZero"/>
        <c:crossBetween val="between"/>
      </c:valAx>
      <c:spPr>
        <a:noFill/>
        <a:ln w="25400">
          <a:noFill/>
        </a:ln>
      </c:spPr>
    </c:plotArea>
    <c:legend>
      <c:legendPos val="b"/>
      <c:legendEntry>
        <c:idx val="5"/>
        <c:txPr>
          <a:bodyPr/>
          <a:lstStyle/>
          <a:p>
            <a:pPr>
              <a:defRPr sz="800">
                <a:solidFill>
                  <a:sysClr val="windowText" lastClr="000000"/>
                </a:solidFill>
              </a:defRPr>
            </a:pPr>
            <a:endParaRPr lang="fr-FR"/>
          </a:p>
        </c:txPr>
      </c:legendEntry>
      <c:layout>
        <c:manualLayout>
          <c:xMode val="edge"/>
          <c:yMode val="edge"/>
          <c:x val="0"/>
          <c:y val="0.86822564264894087"/>
          <c:w val="0.79874816179892372"/>
          <c:h val="0.10497368733430938"/>
        </c:manualLayout>
      </c:layout>
      <c:txPr>
        <a:bodyPr/>
        <a:lstStyle/>
        <a:p>
          <a:pPr>
            <a:defRPr sz="800"/>
          </a:pPr>
          <a:endParaRPr lang="fr-FR"/>
        </a:p>
      </c:txPr>
    </c:legend>
    <c:plotVisOnly val="1"/>
    <c:dispBlanksAs val="gap"/>
  </c:chart>
  <c:spPr>
    <a:noFill/>
    <a:ln>
      <a:noFill/>
    </a:ln>
  </c:spPr>
  <c:printSettings>
    <c:headerFooter/>
    <c:pageMargins b="0.75000000000000133" l="0.70000000000000062" r="0.70000000000000062" t="0.75000000000000133"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b="1"/>
            </a:pPr>
            <a:r>
              <a:rPr lang="en-US" sz="1100" b="1"/>
              <a:t>TOP 3 des pays d'accueil par</a:t>
            </a:r>
            <a:r>
              <a:rPr lang="en-US" sz="1100" b="1" baseline="0"/>
              <a:t> </a:t>
            </a:r>
            <a:r>
              <a:rPr lang="en-US" sz="1100" b="1"/>
              <a:t>secteur d'activité</a:t>
            </a:r>
          </a:p>
        </c:rich>
      </c:tx>
      <c:layout>
        <c:manualLayout>
          <c:xMode val="edge"/>
          <c:yMode val="edge"/>
          <c:x val="0.15742953948938213"/>
          <c:y val="2.680067001675044E-2"/>
        </c:manualLayout>
      </c:layout>
    </c:title>
    <c:plotArea>
      <c:layout>
        <c:manualLayout>
          <c:layoutTarget val="inner"/>
          <c:xMode val="edge"/>
          <c:yMode val="edge"/>
          <c:x val="0.13466229800664348"/>
          <c:y val="0.14142048826811221"/>
          <c:w val="0.58711107900503257"/>
          <c:h val="0.61988947361479507"/>
        </c:manualLayout>
      </c:layout>
      <c:barChart>
        <c:barDir val="bar"/>
        <c:grouping val="stacked"/>
        <c:ser>
          <c:idx val="0"/>
          <c:order val="0"/>
          <c:tx>
            <c:strRef>
              <c:f>'[1]Source graphiques'!$C$7</c:f>
              <c:strCache>
                <c:ptCount val="1"/>
                <c:pt idx="0">
                  <c:v>Allemagne</c:v>
                </c:pt>
              </c:strCache>
            </c:strRef>
          </c:tx>
          <c:spPr>
            <a:solidFill>
              <a:schemeClr val="accent6">
                <a:lumMod val="75000"/>
              </a:schemeClr>
            </a:solidFill>
          </c:spPr>
          <c:dLbls>
            <c:txPr>
              <a:bodyPr/>
              <a:lstStyle/>
              <a:p>
                <a:pPr>
                  <a:defRPr sz="800"/>
                </a:pPr>
                <a:endParaRPr lang="fr-FR"/>
              </a:p>
            </c:txPr>
            <c:showVal val="1"/>
          </c:dLbls>
          <c:cat>
            <c:strRef>
              <c:f>'[1]Source graphiques'!$B$8:$B$10</c:f>
              <c:strCache>
                <c:ptCount val="3"/>
                <c:pt idx="0">
                  <c:v>Agriculture</c:v>
                </c:pt>
                <c:pt idx="1">
                  <c:v>Industrie</c:v>
                </c:pt>
                <c:pt idx="2">
                  <c:v>Services</c:v>
                </c:pt>
              </c:strCache>
            </c:strRef>
          </c:cat>
          <c:val>
            <c:numRef>
              <c:f>'[1]Source graphiques'!$C$8:$C$10</c:f>
              <c:numCache>
                <c:formatCode>General</c:formatCode>
                <c:ptCount val="3"/>
                <c:pt idx="0">
                  <c:v>0.31632811412221828</c:v>
                </c:pt>
                <c:pt idx="1">
                  <c:v>0.24838506521663425</c:v>
                </c:pt>
                <c:pt idx="2">
                  <c:v>0.12850898665694621</c:v>
                </c:pt>
              </c:numCache>
            </c:numRef>
          </c:val>
        </c:ser>
        <c:ser>
          <c:idx val="1"/>
          <c:order val="1"/>
          <c:tx>
            <c:strRef>
              <c:f>'[1]Source graphiques'!$D$7</c:f>
              <c:strCache>
                <c:ptCount val="1"/>
                <c:pt idx="0">
                  <c:v>Pays-Bas</c:v>
                </c:pt>
              </c:strCache>
            </c:strRef>
          </c:tx>
          <c:spPr>
            <a:solidFill>
              <a:schemeClr val="accent6">
                <a:lumMod val="60000"/>
                <a:lumOff val="40000"/>
              </a:schemeClr>
            </a:solidFill>
          </c:spPr>
          <c:dLbls>
            <c:txPr>
              <a:bodyPr/>
              <a:lstStyle/>
              <a:p>
                <a:pPr>
                  <a:defRPr sz="800"/>
                </a:pPr>
                <a:endParaRPr lang="fr-FR"/>
              </a:p>
            </c:txPr>
            <c:showVal val="1"/>
          </c:dLbls>
          <c:cat>
            <c:strRef>
              <c:f>'[1]Source graphiques'!$B$8:$B$10</c:f>
              <c:strCache>
                <c:ptCount val="3"/>
                <c:pt idx="0">
                  <c:v>Agriculture</c:v>
                </c:pt>
                <c:pt idx="1">
                  <c:v>Industrie</c:v>
                </c:pt>
                <c:pt idx="2">
                  <c:v>Services</c:v>
                </c:pt>
              </c:strCache>
            </c:strRef>
          </c:cat>
          <c:val>
            <c:numRef>
              <c:f>'[1]Source graphiques'!$D$8:$D$10</c:f>
              <c:numCache>
                <c:formatCode>General</c:formatCode>
                <c:ptCount val="3"/>
                <c:pt idx="0">
                  <c:v>0.25304458311531419</c:v>
                </c:pt>
              </c:numCache>
            </c:numRef>
          </c:val>
        </c:ser>
        <c:ser>
          <c:idx val="2"/>
          <c:order val="2"/>
          <c:tx>
            <c:strRef>
              <c:f>'[1]Source graphiques'!$E$7</c:f>
              <c:strCache>
                <c:ptCount val="1"/>
                <c:pt idx="0">
                  <c:v>France</c:v>
                </c:pt>
              </c:strCache>
            </c:strRef>
          </c:tx>
          <c:dLbls>
            <c:txPr>
              <a:bodyPr/>
              <a:lstStyle/>
              <a:p>
                <a:pPr>
                  <a:defRPr sz="800"/>
                </a:pPr>
                <a:endParaRPr lang="fr-FR"/>
              </a:p>
            </c:txPr>
            <c:showVal val="1"/>
          </c:dLbls>
          <c:cat>
            <c:strRef>
              <c:f>'[1]Source graphiques'!$B$8:$B$10</c:f>
              <c:strCache>
                <c:ptCount val="3"/>
                <c:pt idx="0">
                  <c:v>Agriculture</c:v>
                </c:pt>
                <c:pt idx="1">
                  <c:v>Industrie</c:v>
                </c:pt>
                <c:pt idx="2">
                  <c:v>Services</c:v>
                </c:pt>
              </c:strCache>
            </c:strRef>
          </c:cat>
          <c:val>
            <c:numRef>
              <c:f>'[1]Source graphiques'!$E$8:$E$10</c:f>
              <c:numCache>
                <c:formatCode>General</c:formatCode>
                <c:ptCount val="3"/>
                <c:pt idx="1">
                  <c:v>0.10971126591828169</c:v>
                </c:pt>
                <c:pt idx="2">
                  <c:v>0.12524644076519048</c:v>
                </c:pt>
              </c:numCache>
            </c:numRef>
          </c:val>
        </c:ser>
        <c:ser>
          <c:idx val="3"/>
          <c:order val="3"/>
          <c:tx>
            <c:strRef>
              <c:f>'[1]Source graphiques'!$F$7</c:f>
              <c:strCache>
                <c:ptCount val="1"/>
                <c:pt idx="0">
                  <c:v>Autriche</c:v>
                </c:pt>
              </c:strCache>
            </c:strRef>
          </c:tx>
          <c:dLbls>
            <c:dLbl>
              <c:idx val="1"/>
              <c:spPr>
                <a:noFill/>
              </c:spPr>
              <c:txPr>
                <a:bodyPr/>
                <a:lstStyle/>
                <a:p>
                  <a:pPr>
                    <a:defRPr sz="800" b="0">
                      <a:solidFill>
                        <a:sysClr val="windowText" lastClr="000000"/>
                      </a:solidFill>
                    </a:defRPr>
                  </a:pPr>
                  <a:endParaRPr lang="fr-FR"/>
                </a:p>
              </c:txPr>
            </c:dLbl>
            <c:txPr>
              <a:bodyPr/>
              <a:lstStyle/>
              <a:p>
                <a:pPr>
                  <a:defRPr sz="800"/>
                </a:pPr>
                <a:endParaRPr lang="fr-FR"/>
              </a:p>
            </c:txPr>
            <c:showVal val="1"/>
          </c:dLbls>
          <c:cat>
            <c:strRef>
              <c:f>'[1]Source graphiques'!$B$8:$B$10</c:f>
              <c:strCache>
                <c:ptCount val="3"/>
                <c:pt idx="0">
                  <c:v>Agriculture</c:v>
                </c:pt>
                <c:pt idx="1">
                  <c:v>Industrie</c:v>
                </c:pt>
                <c:pt idx="2">
                  <c:v>Services</c:v>
                </c:pt>
              </c:strCache>
            </c:strRef>
          </c:cat>
          <c:val>
            <c:numRef>
              <c:f>'[1]Source graphiques'!$F$8:$F$10</c:f>
              <c:numCache>
                <c:formatCode>General</c:formatCode>
                <c:ptCount val="3"/>
                <c:pt idx="0">
                  <c:v>5.9653645533105641E-2</c:v>
                </c:pt>
                <c:pt idx="2">
                  <c:v>0.12394147730365349</c:v>
                </c:pt>
              </c:numCache>
            </c:numRef>
          </c:val>
        </c:ser>
        <c:ser>
          <c:idx val="4"/>
          <c:order val="4"/>
          <c:tx>
            <c:strRef>
              <c:f>'[1]Source graphiques'!$G$7</c:f>
              <c:strCache>
                <c:ptCount val="1"/>
                <c:pt idx="0">
                  <c:v>Belgique</c:v>
                </c:pt>
              </c:strCache>
            </c:strRef>
          </c:tx>
          <c:dLbls>
            <c:txPr>
              <a:bodyPr/>
              <a:lstStyle/>
              <a:p>
                <a:pPr>
                  <a:defRPr sz="800"/>
                </a:pPr>
                <a:endParaRPr lang="fr-FR"/>
              </a:p>
            </c:txPr>
            <c:showVal val="1"/>
          </c:dLbls>
          <c:cat>
            <c:strRef>
              <c:f>'[1]Source graphiques'!$B$8:$B$10</c:f>
              <c:strCache>
                <c:ptCount val="3"/>
                <c:pt idx="0">
                  <c:v>Agriculture</c:v>
                </c:pt>
                <c:pt idx="1">
                  <c:v>Industrie</c:v>
                </c:pt>
                <c:pt idx="2">
                  <c:v>Services</c:v>
                </c:pt>
              </c:strCache>
            </c:strRef>
          </c:cat>
          <c:val>
            <c:numRef>
              <c:f>'[1]Source graphiques'!$G$8:$G$10</c:f>
              <c:numCache>
                <c:formatCode>General</c:formatCode>
                <c:ptCount val="3"/>
                <c:pt idx="1">
                  <c:v>0.10711064383847264</c:v>
                </c:pt>
              </c:numCache>
            </c:numRef>
          </c:val>
        </c:ser>
        <c:ser>
          <c:idx val="5"/>
          <c:order val="5"/>
          <c:tx>
            <c:strRef>
              <c:f>'[1]Source graphiques'!$H$7</c:f>
              <c:strCache>
                <c:ptCount val="1"/>
                <c:pt idx="0">
                  <c:v>Autres pays d'accueil</c:v>
                </c:pt>
              </c:strCache>
            </c:strRef>
          </c:tx>
          <c:spPr>
            <a:solidFill>
              <a:schemeClr val="bg1">
                <a:lumMod val="50000"/>
              </a:schemeClr>
            </a:solidFill>
          </c:spPr>
          <c:dLbls>
            <c:numFmt formatCode="0%" sourceLinked="0"/>
            <c:txPr>
              <a:bodyPr/>
              <a:lstStyle/>
              <a:p>
                <a:pPr>
                  <a:defRPr sz="800" b="0">
                    <a:solidFill>
                      <a:sysClr val="windowText" lastClr="000000"/>
                    </a:solidFill>
                  </a:defRPr>
                </a:pPr>
                <a:endParaRPr lang="fr-FR"/>
              </a:p>
            </c:txPr>
            <c:showVal val="1"/>
          </c:dLbls>
          <c:cat>
            <c:strRef>
              <c:f>'[1]Source graphiques'!$B$8:$B$10</c:f>
              <c:strCache>
                <c:ptCount val="3"/>
                <c:pt idx="0">
                  <c:v>Agriculture</c:v>
                </c:pt>
                <c:pt idx="1">
                  <c:v>Industrie</c:v>
                </c:pt>
                <c:pt idx="2">
                  <c:v>Services</c:v>
                </c:pt>
              </c:strCache>
            </c:strRef>
          </c:cat>
          <c:val>
            <c:numRef>
              <c:f>'[1]Source graphiques'!$H$8:$H$10</c:f>
              <c:numCache>
                <c:formatCode>General</c:formatCode>
                <c:ptCount val="3"/>
                <c:pt idx="0">
                  <c:v>0.37097365722936193</c:v>
                </c:pt>
                <c:pt idx="1">
                  <c:v>0.53479302502661141</c:v>
                </c:pt>
                <c:pt idx="2">
                  <c:v>0.62230309527420979</c:v>
                </c:pt>
              </c:numCache>
            </c:numRef>
          </c:val>
        </c:ser>
        <c:gapWidth val="65"/>
        <c:overlap val="100"/>
        <c:axId val="226285056"/>
        <c:axId val="226286592"/>
      </c:barChart>
      <c:catAx>
        <c:axId val="226285056"/>
        <c:scaling>
          <c:orientation val="minMax"/>
        </c:scaling>
        <c:axPos val="l"/>
        <c:numFmt formatCode="General" sourceLinked="1"/>
        <c:tickLblPos val="nextTo"/>
        <c:txPr>
          <a:bodyPr/>
          <a:lstStyle/>
          <a:p>
            <a:pPr>
              <a:defRPr sz="900"/>
            </a:pPr>
            <a:endParaRPr lang="fr-FR"/>
          </a:p>
        </c:txPr>
        <c:crossAx val="226286592"/>
        <c:crosses val="autoZero"/>
        <c:auto val="1"/>
        <c:lblAlgn val="ctr"/>
        <c:lblOffset val="100"/>
      </c:catAx>
      <c:valAx>
        <c:axId val="226286592"/>
        <c:scaling>
          <c:orientation val="minMax"/>
          <c:max val="1"/>
          <c:min val="0"/>
        </c:scaling>
        <c:axPos val="b"/>
        <c:majorGridlines/>
        <c:numFmt formatCode="General" sourceLinked="1"/>
        <c:tickLblPos val="nextTo"/>
        <c:txPr>
          <a:bodyPr/>
          <a:lstStyle/>
          <a:p>
            <a:pPr>
              <a:defRPr sz="900"/>
            </a:pPr>
            <a:endParaRPr lang="fr-FR"/>
          </a:p>
        </c:txPr>
        <c:crossAx val="226285056"/>
        <c:crosses val="autoZero"/>
        <c:crossBetween val="between"/>
      </c:valAx>
      <c:spPr>
        <a:noFill/>
        <a:ln w="25400">
          <a:noFill/>
        </a:ln>
      </c:spPr>
    </c:plotArea>
    <c:legend>
      <c:legendPos val="b"/>
      <c:legendEntry>
        <c:idx val="5"/>
        <c:txPr>
          <a:bodyPr/>
          <a:lstStyle/>
          <a:p>
            <a:pPr>
              <a:defRPr sz="800">
                <a:solidFill>
                  <a:sysClr val="windowText" lastClr="000000"/>
                </a:solidFill>
              </a:defRPr>
            </a:pPr>
            <a:endParaRPr lang="fr-FR"/>
          </a:p>
        </c:txPr>
      </c:legendEntry>
      <c:layout>
        <c:manualLayout>
          <c:xMode val="edge"/>
          <c:yMode val="edge"/>
          <c:x val="2.2589358148413291E-3"/>
          <c:y val="0.86822564264894087"/>
          <c:w val="0.76110885230255376"/>
          <c:h val="0.10497368733430938"/>
        </c:manualLayout>
      </c:layout>
      <c:txPr>
        <a:bodyPr/>
        <a:lstStyle/>
        <a:p>
          <a:pPr>
            <a:defRPr sz="800"/>
          </a:pPr>
          <a:endParaRPr lang="fr-FR"/>
        </a:p>
      </c:txPr>
    </c:legend>
    <c:plotVisOnly val="1"/>
    <c:dispBlanksAs val="gap"/>
  </c:chart>
  <c:spPr>
    <a:noFill/>
    <a:ln>
      <a:noFill/>
    </a:ln>
  </c:spPr>
  <c:printSettings>
    <c:headerFooter/>
    <c:pageMargins b="0.75000000000000155" l="0.70000000000000062" r="0.70000000000000062" t="0.7500000000000015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000" b="0" i="0" u="none" strike="noStrike" baseline="0">
                <a:solidFill>
                  <a:srgbClr val="000000"/>
                </a:solidFill>
                <a:latin typeface="Calibri"/>
                <a:ea typeface="Calibri"/>
                <a:cs typeface="Calibri"/>
              </a:defRPr>
            </a:pPr>
            <a:r>
              <a:rPr lang="fr-FR" sz="1200" b="1" i="0" u="none" strike="noStrike" baseline="0">
                <a:solidFill>
                  <a:srgbClr val="FF0000"/>
                </a:solidFill>
                <a:latin typeface="Calibri"/>
                <a:cs typeface="Calibri"/>
              </a:rPr>
              <a:t>+65% </a:t>
            </a:r>
            <a:r>
              <a:rPr lang="fr-FR" sz="1000" b="0" i="0" u="none" strike="noStrike" baseline="0">
                <a:solidFill>
                  <a:srgbClr val="000000"/>
                </a:solidFill>
                <a:latin typeface="Calibri"/>
                <a:cs typeface="Calibri"/>
              </a:rPr>
              <a:t>de formulaires A1/art.12 émis par les pays de l'UE-EEE-Suisse sur la décennie</a:t>
            </a:r>
          </a:p>
        </c:rich>
      </c:tx>
      <c:layout>
        <c:manualLayout>
          <c:xMode val="edge"/>
          <c:yMode val="edge"/>
          <c:x val="0.1323485243461715"/>
          <c:y val="7.7892325315005784E-2"/>
        </c:manualLayout>
      </c:layout>
    </c:title>
    <c:plotArea>
      <c:layout>
        <c:manualLayout>
          <c:layoutTarget val="inner"/>
          <c:xMode val="edge"/>
          <c:yMode val="edge"/>
          <c:x val="0.13718285214348205"/>
          <c:y val="0.18348388743073801"/>
          <c:w val="0.84892825896762902"/>
          <c:h val="0.70053623505395157"/>
        </c:manualLayout>
      </c:layout>
      <c:barChart>
        <c:barDir val="col"/>
        <c:grouping val="stacked"/>
        <c:ser>
          <c:idx val="2"/>
          <c:order val="0"/>
          <c:spPr>
            <a:solidFill>
              <a:schemeClr val="accent4">
                <a:lumMod val="75000"/>
              </a:schemeClr>
            </a:solidFill>
          </c:spPr>
          <c:dLbls>
            <c:dLbl>
              <c:idx val="0"/>
              <c:layout>
                <c:manualLayout>
                  <c:x val="0"/>
                  <c:y val="-0.14814814814814814"/>
                </c:manualLayout>
              </c:layout>
              <c:dLblPos val="ctr"/>
              <c:showVal val="1"/>
            </c:dLbl>
            <c:dLbl>
              <c:idx val="1"/>
              <c:layout>
                <c:manualLayout>
                  <c:x val="0"/>
                  <c:y val="-0.16642801093162324"/>
                </c:manualLayout>
              </c:layout>
              <c:dLblPos val="ctr"/>
              <c:showVal val="1"/>
            </c:dLbl>
            <c:dLbl>
              <c:idx val="2"/>
              <c:layout>
                <c:manualLayout>
                  <c:x val="5.5555555555555558E-3"/>
                  <c:y val="-0.17129629629629647"/>
                </c:manualLayout>
              </c:layout>
              <c:dLblPos val="ctr"/>
              <c:showVal val="1"/>
            </c:dLbl>
            <c:dLbl>
              <c:idx val="3"/>
              <c:layout>
                <c:manualLayout>
                  <c:x val="-5.0925337632080094E-17"/>
                  <c:y val="-0.17592592592592593"/>
                </c:manualLayout>
              </c:layout>
              <c:dLblPos val="ctr"/>
              <c:showVal val="1"/>
            </c:dLbl>
            <c:dLbl>
              <c:idx val="4"/>
              <c:layout>
                <c:manualLayout>
                  <c:x val="-2.7777852046932186E-3"/>
                  <c:y val="-0.18504207592607624"/>
                </c:manualLayout>
              </c:layout>
              <c:dLblPos val="ctr"/>
              <c:showVal val="1"/>
            </c:dLbl>
            <c:dLbl>
              <c:idx val="5"/>
              <c:layout>
                <c:manualLayout>
                  <c:x val="4.5274476513865311E-3"/>
                  <c:y val="-0.20346492770877866"/>
                </c:manualLayout>
              </c:layout>
              <c:dLblPos val="ctr"/>
              <c:showVal val="1"/>
            </c:dLbl>
            <c:dLbl>
              <c:idx val="6"/>
              <c:layout>
                <c:manualLayout>
                  <c:x val="2.2637238256932677E-3"/>
                  <c:y val="-0.2127719602060052"/>
                </c:manualLayout>
              </c:layout>
              <c:dLblPos val="ctr"/>
              <c:showVal val="1"/>
            </c:dLbl>
            <c:dLbl>
              <c:idx val="7"/>
              <c:layout>
                <c:manualLayout>
                  <c:x val="0"/>
                  <c:y val="-0.35037259517818037"/>
                </c:manualLayout>
              </c:layout>
              <c:dLblPos val="ctr"/>
              <c:showVal val="1"/>
            </c:dLbl>
            <c:dLbl>
              <c:idx val="8"/>
              <c:layout>
                <c:manualLayout>
                  <c:x val="2.2637238256932677E-3"/>
                  <c:y val="-0.26026138485266676"/>
                </c:manualLayout>
              </c:layout>
              <c:dLblPos val="ctr"/>
              <c:showVal val="1"/>
            </c:dLbl>
            <c:dLbl>
              <c:idx val="9"/>
              <c:layout>
                <c:manualLayout>
                  <c:x val="0"/>
                  <c:y val="-0.24551343453202398"/>
                </c:manualLayout>
              </c:layout>
              <c:dLblPos val="ctr"/>
              <c:showVal val="1"/>
            </c:dLbl>
            <c:txPr>
              <a:bodyPr/>
              <a:lstStyle/>
              <a:p>
                <a:pPr>
                  <a:defRPr sz="800" b="0" i="0" u="none" strike="noStrike" baseline="0">
                    <a:solidFill>
                      <a:sysClr val="windowText" lastClr="000000"/>
                    </a:solidFill>
                    <a:latin typeface="Calibri"/>
                    <a:ea typeface="Calibri"/>
                    <a:cs typeface="Calibri"/>
                  </a:defRPr>
                </a:pPr>
                <a:endParaRPr lang="fr-FR"/>
              </a:p>
            </c:txPr>
            <c:showVal val="1"/>
          </c:dLbls>
          <c:cat>
            <c:numRef>
              <c:f>'Historique sur 10 ans'!$B$6:$B$15</c:f>
              <c:numCache>
                <c:formatCode>General</c:formatCode>
                <c:ptCount val="10"/>
              </c:numCache>
            </c:numRef>
          </c:cat>
          <c:val>
            <c:numRef>
              <c:f>'Historique sur 10 ans'!$C$6:$C$15</c:f>
              <c:numCache>
                <c:formatCode>General</c:formatCode>
                <c:ptCount val="10"/>
              </c:numCache>
            </c:numRef>
          </c:val>
        </c:ser>
        <c:overlap val="100"/>
        <c:axId val="226345728"/>
        <c:axId val="226347264"/>
      </c:barChart>
      <c:catAx>
        <c:axId val="226345728"/>
        <c:scaling>
          <c:orientation val="minMax"/>
        </c:scaling>
        <c:axPos val="b"/>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26347264"/>
        <c:crosses val="autoZero"/>
        <c:auto val="1"/>
        <c:lblAlgn val="ctr"/>
        <c:lblOffset val="100"/>
      </c:catAx>
      <c:valAx>
        <c:axId val="226347264"/>
        <c:scaling>
          <c:orientation val="minMax"/>
        </c:scaling>
        <c:axPos val="l"/>
        <c:majorGridlines/>
        <c:numFmt formatCode="#,##0.00,,&quot; M&quot;" sourceLinked="0"/>
        <c:tickLblPos val="nextTo"/>
        <c:txPr>
          <a:bodyPr rot="0" vert="horz"/>
          <a:lstStyle/>
          <a:p>
            <a:pPr>
              <a:defRPr sz="900" b="0" i="0" u="none" strike="noStrike" baseline="0">
                <a:solidFill>
                  <a:srgbClr val="000000"/>
                </a:solidFill>
                <a:latin typeface="Calibri"/>
                <a:ea typeface="Calibri"/>
                <a:cs typeface="Calibri"/>
              </a:defRPr>
            </a:pPr>
            <a:endParaRPr lang="fr-FR"/>
          </a:p>
        </c:txPr>
        <c:crossAx val="226345728"/>
        <c:crosses val="autoZero"/>
        <c:crossBetween val="between"/>
      </c:valAx>
    </c:plotArea>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000" b="0" i="0" u="none" strike="noStrike" baseline="0">
                <a:solidFill>
                  <a:srgbClr val="000000"/>
                </a:solidFill>
                <a:latin typeface="Calibri"/>
                <a:ea typeface="Calibri"/>
                <a:cs typeface="Calibri"/>
              </a:defRPr>
            </a:pPr>
            <a:r>
              <a:rPr lang="fr-FR" sz="1200" b="1" i="0" u="none" strike="noStrike" baseline="0">
                <a:solidFill>
                  <a:srgbClr val="008000"/>
                </a:solidFill>
                <a:latin typeface="Calibri"/>
                <a:cs typeface="Calibri"/>
              </a:rPr>
              <a:t>+368% </a:t>
            </a:r>
            <a:r>
              <a:rPr lang="fr-FR" sz="900" b="0" i="0" u="none" strike="noStrike" baseline="0">
                <a:solidFill>
                  <a:srgbClr val="000000"/>
                </a:solidFill>
                <a:latin typeface="Calibri"/>
                <a:cs typeface="Calibri"/>
              </a:rPr>
              <a:t>de formulaires A1/art.13 émis par les pays de l'UE-EEE-Suisse sur la décennie</a:t>
            </a:r>
          </a:p>
        </c:rich>
      </c:tx>
      <c:layout>
        <c:manualLayout>
          <c:xMode val="edge"/>
          <c:yMode val="edge"/>
          <c:x val="0.14649109438569771"/>
          <c:y val="6.4146625739579161E-2"/>
        </c:manualLayout>
      </c:layout>
    </c:title>
    <c:plotArea>
      <c:layout>
        <c:manualLayout>
          <c:layoutTarget val="inner"/>
          <c:xMode val="edge"/>
          <c:yMode val="edge"/>
          <c:x val="0.14397408303588541"/>
          <c:y val="0.16515626268365929"/>
          <c:w val="0.84892825896762902"/>
          <c:h val="0.70053623505395157"/>
        </c:manualLayout>
      </c:layout>
      <c:barChart>
        <c:barDir val="col"/>
        <c:grouping val="stacked"/>
        <c:ser>
          <c:idx val="0"/>
          <c:order val="0"/>
          <c:spPr>
            <a:solidFill>
              <a:schemeClr val="accent4">
                <a:lumMod val="75000"/>
              </a:schemeClr>
            </a:solidFill>
          </c:spPr>
          <c:dLbls>
            <c:dLbl>
              <c:idx val="0"/>
              <c:layout>
                <c:manualLayout>
                  <c:x val="0"/>
                  <c:y val="-8.2474226804123682E-2"/>
                </c:manualLayout>
              </c:layout>
              <c:dLblPos val="ctr"/>
              <c:showVal val="1"/>
            </c:dLbl>
            <c:dLbl>
              <c:idx val="1"/>
              <c:layout>
                <c:manualLayout>
                  <c:x val="4.5274476513865311E-3"/>
                  <c:y val="-0.10538373424971363"/>
                </c:manualLayout>
              </c:layout>
              <c:dLblPos val="ctr"/>
              <c:showVal val="1"/>
            </c:dLbl>
            <c:dLbl>
              <c:idx val="2"/>
              <c:layout>
                <c:manualLayout>
                  <c:x val="6.7911714770797988E-3"/>
                  <c:y val="-0.11912979949671244"/>
                </c:manualLayout>
              </c:layout>
              <c:dLblPos val="ctr"/>
              <c:showVal val="1"/>
            </c:dLbl>
            <c:dLbl>
              <c:idx val="3"/>
              <c:layout>
                <c:manualLayout>
                  <c:x val="4.5274476513865311E-3"/>
                  <c:y val="-0.13287514318442153"/>
                </c:manualLayout>
              </c:layout>
              <c:dLblPos val="ctr"/>
              <c:showVal val="1"/>
            </c:dLbl>
            <c:dLbl>
              <c:idx val="4"/>
              <c:layout>
                <c:manualLayout>
                  <c:x val="2.2637238256932677E-3"/>
                  <c:y val="-0.16953035509736553"/>
                </c:manualLayout>
              </c:layout>
              <c:dLblPos val="ctr"/>
              <c:showVal val="1"/>
            </c:dLbl>
            <c:dLbl>
              <c:idx val="5"/>
              <c:layout>
                <c:manualLayout>
                  <c:x val="6.7911714770797988E-3"/>
                  <c:y val="-0.25658648339060747"/>
                </c:manualLayout>
              </c:layout>
              <c:dLblPos val="ctr"/>
              <c:showVal val="1"/>
            </c:dLbl>
            <c:dLbl>
              <c:idx val="6"/>
              <c:layout>
                <c:manualLayout>
                  <c:x val="0"/>
                  <c:y val="-0.26116838487972527"/>
                </c:manualLayout>
              </c:layout>
              <c:dLblPos val="ctr"/>
              <c:showVal val="1"/>
            </c:dLbl>
            <c:dLbl>
              <c:idx val="7"/>
              <c:layout>
                <c:manualLayout>
                  <c:x val="4.5274476513865311E-3"/>
                  <c:y val="-0.3344788087056132"/>
                </c:manualLayout>
              </c:layout>
              <c:dLblPos val="ctr"/>
              <c:showVal val="1"/>
            </c:dLbl>
            <c:dLbl>
              <c:idx val="8"/>
              <c:layout>
                <c:manualLayout>
                  <c:x val="2.2637238256932677E-3"/>
                  <c:y val="-0.28865979381443313"/>
                </c:manualLayout>
              </c:layout>
              <c:dLblPos val="ctr"/>
              <c:showVal val="1"/>
            </c:dLbl>
            <c:dLbl>
              <c:idx val="9"/>
              <c:layout>
                <c:manualLayout>
                  <c:x val="0"/>
                  <c:y val="-0.2978235967926694"/>
                </c:manualLayout>
              </c:layout>
              <c:dLblPos val="ctr"/>
              <c:showVal val="1"/>
            </c:dLbl>
            <c:txPr>
              <a:bodyPr/>
              <a:lstStyle/>
              <a:p>
                <a:pPr>
                  <a:defRPr sz="800" b="0" i="0" u="none" strike="noStrike" baseline="0">
                    <a:solidFill>
                      <a:srgbClr val="000000"/>
                    </a:solidFill>
                    <a:latin typeface="Calibri"/>
                    <a:ea typeface="Calibri"/>
                    <a:cs typeface="Calibri"/>
                  </a:defRPr>
                </a:pPr>
                <a:endParaRPr lang="fr-FR"/>
              </a:p>
            </c:txPr>
            <c:showVal val="1"/>
          </c:dLbls>
          <c:cat>
            <c:numRef>
              <c:f>'Pluriactivité Histo'!$B$6:$B$15</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'Pluriactivité Histo'!$C$6:$C$15</c:f>
              <c:numCache>
                <c:formatCode>#,##0.00,," M"</c:formatCode>
                <c:ptCount val="10"/>
                <c:pt idx="0">
                  <c:v>270065</c:v>
                </c:pt>
                <c:pt idx="1">
                  <c:v>367133</c:v>
                </c:pt>
                <c:pt idx="2">
                  <c:v>430396</c:v>
                </c:pt>
                <c:pt idx="3">
                  <c:v>511789</c:v>
                </c:pt>
                <c:pt idx="4">
                  <c:v>623778</c:v>
                </c:pt>
                <c:pt idx="5">
                  <c:v>1025377</c:v>
                </c:pt>
                <c:pt idx="6">
                  <c:v>1099035</c:v>
                </c:pt>
                <c:pt idx="7">
                  <c:v>1361460</c:v>
                </c:pt>
                <c:pt idx="8">
                  <c:v>1200521</c:v>
                </c:pt>
                <c:pt idx="9">
                  <c:v>1264458</c:v>
                </c:pt>
              </c:numCache>
            </c:numRef>
          </c:val>
        </c:ser>
        <c:overlap val="100"/>
        <c:axId val="227224960"/>
        <c:axId val="227243136"/>
      </c:barChart>
      <c:catAx>
        <c:axId val="227224960"/>
        <c:scaling>
          <c:orientation val="minMax"/>
        </c:scaling>
        <c:axPos val="b"/>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27243136"/>
        <c:crosses val="autoZero"/>
        <c:auto val="1"/>
        <c:lblAlgn val="ctr"/>
        <c:lblOffset val="100"/>
      </c:catAx>
      <c:valAx>
        <c:axId val="227243136"/>
        <c:scaling>
          <c:orientation val="minMax"/>
        </c:scaling>
        <c:axPos val="l"/>
        <c:majorGridlines/>
        <c:numFmt formatCode="#,##0.00,,&quot; M&quot;" sourceLinked="0"/>
        <c:tickLblPos val="nextTo"/>
        <c:txPr>
          <a:bodyPr rot="0" vert="horz"/>
          <a:lstStyle/>
          <a:p>
            <a:pPr>
              <a:defRPr sz="900" b="0" i="0" u="none" strike="noStrike" baseline="0">
                <a:solidFill>
                  <a:srgbClr val="000000"/>
                </a:solidFill>
                <a:latin typeface="Calibri"/>
                <a:ea typeface="Calibri"/>
                <a:cs typeface="Calibri"/>
              </a:defRPr>
            </a:pPr>
            <a:endParaRPr lang="fr-FR"/>
          </a:p>
        </c:txPr>
        <c:crossAx val="227224960"/>
        <c:crosses val="autoZero"/>
        <c:crossBetween val="between"/>
      </c:valAx>
    </c:plotArea>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111" l="0.70000000000000062" r="0.70000000000000062" t="0.75000000000000111"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1.7190895147886475E-2"/>
          <c:y val="9.1143804392871966E-2"/>
          <c:w val="0.36159620543299875"/>
          <c:h val="0.68722210770774028"/>
        </c:manualLayout>
      </c:layout>
      <c:doughnutChart>
        <c:varyColors val="1"/>
        <c:ser>
          <c:idx val="0"/>
          <c:order val="0"/>
          <c:tx>
            <c:strRef>
              <c:f>'Carte 2021'!$D$34</c:f>
              <c:strCache>
                <c:ptCount val="1"/>
                <c:pt idx="0">
                  <c:v>A</c:v>
                </c:pt>
              </c:strCache>
            </c:strRef>
          </c:tx>
          <c:dPt>
            <c:idx val="0"/>
            <c:spPr>
              <a:solidFill>
                <a:schemeClr val="accent2">
                  <a:lumMod val="75000"/>
                </a:schemeClr>
              </a:solidFill>
            </c:spPr>
          </c:dPt>
          <c:dPt>
            <c:idx val="1"/>
            <c:spPr>
              <a:solidFill>
                <a:schemeClr val="accent2">
                  <a:lumMod val="40000"/>
                  <a:lumOff val="60000"/>
                </a:schemeClr>
              </a:solidFill>
            </c:spPr>
          </c:dPt>
          <c:dPt>
            <c:idx val="2"/>
            <c:spPr>
              <a:solidFill>
                <a:schemeClr val="bg1"/>
              </a:solidFill>
            </c:spPr>
          </c:dPt>
          <c:dPt>
            <c:idx val="3"/>
            <c:spPr>
              <a:solidFill>
                <a:schemeClr val="accent3">
                  <a:lumMod val="50000"/>
                </a:schemeClr>
              </a:solidFill>
            </c:spPr>
          </c:dPt>
          <c:dPt>
            <c:idx val="4"/>
            <c:spPr>
              <a:solidFill>
                <a:schemeClr val="accent3">
                  <a:lumMod val="75000"/>
                </a:schemeClr>
              </a:solidFill>
            </c:spPr>
          </c:dPt>
          <c:dPt>
            <c:idx val="5"/>
            <c:spPr>
              <a:solidFill>
                <a:schemeClr val="accent3">
                  <a:lumMod val="60000"/>
                  <a:lumOff val="40000"/>
                </a:schemeClr>
              </a:solidFill>
            </c:spPr>
          </c:dPt>
          <c:dLbls>
            <c:dLbl>
              <c:idx val="0"/>
              <c:layout>
                <c:manualLayout>
                  <c:x val="-9.9173553719008253E-2"/>
                  <c:y val="0.13771749735471561"/>
                </c:manualLayout>
              </c:layout>
              <c:spPr/>
              <c:txPr>
                <a:bodyPr/>
                <a:lstStyle/>
                <a:p>
                  <a:pPr>
                    <a:defRPr sz="800" b="1">
                      <a:solidFill>
                        <a:schemeClr val="bg1"/>
                      </a:solidFill>
                    </a:defRPr>
                  </a:pPr>
                  <a:endParaRPr lang="fr-FR"/>
                </a:p>
              </c:txPr>
              <c:showVal val="1"/>
            </c:dLbl>
            <c:dLbl>
              <c:idx val="2"/>
              <c:delete val="1"/>
            </c:dLbl>
            <c:dLbl>
              <c:idx val="3"/>
              <c:delete val="1"/>
            </c:dLbl>
            <c:dLbl>
              <c:idx val="4"/>
              <c:delete val="1"/>
            </c:dLbl>
            <c:dLbl>
              <c:idx val="5"/>
              <c:delete val="1"/>
            </c:dLbl>
            <c:txPr>
              <a:bodyPr/>
              <a:lstStyle/>
              <a:p>
                <a:pPr>
                  <a:defRPr sz="800" b="1"/>
                </a:pPr>
                <a:endParaRPr lang="fr-FR"/>
              </a:p>
            </c:txPr>
            <c:showVal val="1"/>
          </c:dLbls>
          <c:cat>
            <c:strRef>
              <c:f>'Carte 2021'!$C$35:$C$40</c:f>
              <c:strCache>
                <c:ptCount val="6"/>
                <c:pt idx="4">
                  <c:v>Europe (UE-EEE-Suisse)</c:v>
                </c:pt>
                <c:pt idx="5">
                  <c:v>Europe (hors UE-EEE-Suisse)</c:v>
                </c:pt>
              </c:strCache>
            </c:strRef>
          </c:cat>
          <c:val>
            <c:numRef>
              <c:f>'Carte 2021'!$D$35:$D$40</c:f>
              <c:numCache>
                <c:formatCode>0.0%</c:formatCode>
                <c:ptCount val="6"/>
              </c:numCache>
            </c:numRef>
          </c:val>
        </c:ser>
        <c:ser>
          <c:idx val="1"/>
          <c:order val="1"/>
          <c:tx>
            <c:strRef>
              <c:f>'Carte 2021'!$E$34</c:f>
              <c:strCache>
                <c:ptCount val="1"/>
                <c:pt idx="0">
                  <c:v>B</c:v>
                </c:pt>
              </c:strCache>
            </c:strRef>
          </c:tx>
          <c:dPt>
            <c:idx val="2"/>
            <c:spPr>
              <a:solidFill>
                <a:schemeClr val="accent3">
                  <a:lumMod val="50000"/>
                </a:schemeClr>
              </a:solidFill>
            </c:spPr>
          </c:dPt>
          <c:dPt>
            <c:idx val="3"/>
            <c:spPr>
              <a:solidFill>
                <a:schemeClr val="accent3">
                  <a:lumMod val="50000"/>
                </a:schemeClr>
              </a:solidFill>
            </c:spPr>
          </c:dPt>
          <c:dPt>
            <c:idx val="4"/>
            <c:spPr>
              <a:solidFill>
                <a:schemeClr val="accent3">
                  <a:lumMod val="75000"/>
                </a:schemeClr>
              </a:solidFill>
            </c:spPr>
          </c:dPt>
          <c:dPt>
            <c:idx val="5"/>
            <c:spPr>
              <a:solidFill>
                <a:schemeClr val="accent3">
                  <a:lumMod val="60000"/>
                  <a:lumOff val="40000"/>
                </a:schemeClr>
              </a:solidFill>
            </c:spPr>
          </c:dPt>
          <c:dLbls>
            <c:dLbl>
              <c:idx val="3"/>
              <c:spPr/>
              <c:txPr>
                <a:bodyPr/>
                <a:lstStyle/>
                <a:p>
                  <a:pPr>
                    <a:defRPr sz="800" b="1">
                      <a:solidFill>
                        <a:sysClr val="windowText" lastClr="000000"/>
                      </a:solidFill>
                    </a:defRPr>
                  </a:pPr>
                  <a:endParaRPr lang="fr-FR"/>
                </a:p>
              </c:txPr>
              <c:showVal val="1"/>
            </c:dLbl>
            <c:dLbl>
              <c:idx val="4"/>
              <c:spPr/>
              <c:txPr>
                <a:bodyPr/>
                <a:lstStyle/>
                <a:p>
                  <a:pPr>
                    <a:defRPr sz="800" b="1">
                      <a:solidFill>
                        <a:schemeClr val="bg1"/>
                      </a:solidFill>
                    </a:defRPr>
                  </a:pPr>
                  <a:endParaRPr lang="fr-FR"/>
                </a:p>
              </c:txPr>
              <c:showVal val="1"/>
            </c:dLbl>
            <c:dLbl>
              <c:idx val="5"/>
              <c:spPr/>
              <c:txPr>
                <a:bodyPr/>
                <a:lstStyle/>
                <a:p>
                  <a:pPr>
                    <a:defRPr sz="800" b="1"/>
                  </a:pPr>
                  <a:endParaRPr lang="fr-FR"/>
                </a:p>
              </c:txPr>
              <c:showVal val="1"/>
            </c:dLbl>
            <c:delete val="1"/>
          </c:dLbls>
          <c:cat>
            <c:strRef>
              <c:f>'Carte 2021'!$C$35:$C$40</c:f>
              <c:strCache>
                <c:ptCount val="6"/>
                <c:pt idx="4">
                  <c:v>Europe (UE-EEE-Suisse)</c:v>
                </c:pt>
                <c:pt idx="5">
                  <c:v>Europe (hors UE-EEE-Suisse)</c:v>
                </c:pt>
              </c:strCache>
            </c:strRef>
          </c:cat>
          <c:val>
            <c:numRef>
              <c:f>'Carte 2021'!$E$35:$E$40</c:f>
              <c:numCache>
                <c:formatCode>0%</c:formatCode>
                <c:ptCount val="6"/>
                <c:pt idx="4">
                  <c:v>0.96</c:v>
                </c:pt>
                <c:pt idx="5">
                  <c:v>0.04</c:v>
                </c:pt>
              </c:numCache>
            </c:numRef>
          </c:val>
        </c:ser>
        <c:firstSliceAng val="350"/>
        <c:holeSize val="39"/>
      </c:doughnutChart>
      <c:spPr>
        <a:noFill/>
        <a:ln w="25400">
          <a:noFill/>
        </a:ln>
      </c:spPr>
    </c:plotArea>
    <c:legend>
      <c:legendPos val="r"/>
      <c:legendEntry>
        <c:idx val="2"/>
        <c:txPr>
          <a:bodyPr/>
          <a:lstStyle/>
          <a:p>
            <a:pPr>
              <a:defRPr sz="800">
                <a:solidFill>
                  <a:schemeClr val="bg1"/>
                </a:solidFill>
              </a:defRPr>
            </a:pPr>
            <a:endParaRPr lang="fr-FR"/>
          </a:p>
        </c:txPr>
      </c:legendEntry>
      <c:layout>
        <c:manualLayout>
          <c:xMode val="edge"/>
          <c:yMode val="edge"/>
          <c:x val="0.42757684215092961"/>
          <c:y val="0.13836280936087178"/>
          <c:w val="0.44074647693831653"/>
          <c:h val="0.58096219647936642"/>
        </c:manualLayout>
      </c:layout>
      <c:txPr>
        <a:bodyPr/>
        <a:lstStyle/>
        <a:p>
          <a:pPr>
            <a:defRPr sz="800"/>
          </a:pPr>
          <a:endParaRPr lang="fr-FR"/>
        </a:p>
      </c:txPr>
    </c:legend>
    <c:plotVisOnly val="1"/>
    <c:dispBlanksAs val="zero"/>
  </c:chart>
  <c:spPr>
    <a:ln>
      <a:noFill/>
    </a:ln>
  </c:spPr>
  <c:printSettings>
    <c:headerFooter/>
    <c:pageMargins b="0.75000000000000033" l="0.70000000000000029" r="0.70000000000000029" t="0.75000000000000033" header="0.30000000000000016" footer="0.30000000000000016"/>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1.7190895147886482E-2"/>
          <c:y val="0.13608784457686446"/>
          <c:w val="0.3612424893169347"/>
          <c:h val="0.73669157845502931"/>
        </c:manualLayout>
      </c:layout>
      <c:doughnutChart>
        <c:varyColors val="1"/>
        <c:ser>
          <c:idx val="0"/>
          <c:order val="0"/>
          <c:dPt>
            <c:idx val="0"/>
            <c:spPr>
              <a:solidFill>
                <a:schemeClr val="accent2">
                  <a:lumMod val="75000"/>
                </a:schemeClr>
              </a:solidFill>
            </c:spPr>
          </c:dPt>
          <c:dPt>
            <c:idx val="1"/>
            <c:spPr>
              <a:solidFill>
                <a:schemeClr val="accent2">
                  <a:lumMod val="40000"/>
                  <a:lumOff val="60000"/>
                </a:schemeClr>
              </a:solidFill>
            </c:spPr>
          </c:dPt>
          <c:dPt>
            <c:idx val="2"/>
            <c:spPr>
              <a:solidFill>
                <a:schemeClr val="bg1"/>
              </a:solidFill>
            </c:spPr>
          </c:dPt>
          <c:dPt>
            <c:idx val="3"/>
            <c:spPr>
              <a:solidFill>
                <a:schemeClr val="accent4">
                  <a:lumMod val="20000"/>
                  <a:lumOff val="80000"/>
                </a:schemeClr>
              </a:solidFill>
            </c:spPr>
          </c:dPt>
          <c:dPt>
            <c:idx val="4"/>
            <c:spPr>
              <a:solidFill>
                <a:schemeClr val="accent4">
                  <a:lumMod val="60000"/>
                  <a:lumOff val="40000"/>
                </a:schemeClr>
              </a:solidFill>
            </c:spPr>
          </c:dPt>
          <c:dPt>
            <c:idx val="5"/>
            <c:spPr>
              <a:solidFill>
                <a:schemeClr val="accent4">
                  <a:lumMod val="75000"/>
                </a:schemeClr>
              </a:solidFill>
            </c:spPr>
          </c:dPt>
          <c:dLbls>
            <c:dLbl>
              <c:idx val="0"/>
              <c:layout>
                <c:manualLayout>
                  <c:x val="-4.4077134986225931E-2"/>
                  <c:y val="8.9887693466450563E-2"/>
                </c:manualLayout>
              </c:layout>
              <c:spPr/>
              <c:txPr>
                <a:bodyPr/>
                <a:lstStyle/>
                <a:p>
                  <a:pPr>
                    <a:defRPr sz="800" b="1">
                      <a:solidFill>
                        <a:schemeClr val="bg1"/>
                      </a:solidFill>
                    </a:defRPr>
                  </a:pPr>
                  <a:endParaRPr lang="fr-FR"/>
                </a:p>
              </c:txPr>
              <c:showVal val="1"/>
            </c:dLbl>
            <c:dLbl>
              <c:idx val="1"/>
              <c:layout>
                <c:manualLayout>
                  <c:x val="0"/>
                  <c:y val="2.3391812865497082E-2"/>
                </c:manualLayout>
              </c:layout>
              <c:showVal val="1"/>
            </c:dLbl>
            <c:dLbl>
              <c:idx val="2"/>
              <c:delete val="1"/>
            </c:dLbl>
            <c:dLbl>
              <c:idx val="3"/>
              <c:delete val="1"/>
            </c:dLbl>
            <c:dLbl>
              <c:idx val="4"/>
              <c:delete val="1"/>
            </c:dLbl>
            <c:dLbl>
              <c:idx val="5"/>
              <c:delete val="1"/>
            </c:dLbl>
            <c:txPr>
              <a:bodyPr/>
              <a:lstStyle/>
              <a:p>
                <a:pPr>
                  <a:defRPr sz="800" b="1">
                    <a:solidFill>
                      <a:sysClr val="windowText" lastClr="000000"/>
                    </a:solidFill>
                  </a:defRPr>
                </a:pPr>
                <a:endParaRPr lang="fr-FR"/>
              </a:p>
            </c:txPr>
            <c:showVal val="1"/>
          </c:dLbls>
          <c:cat>
            <c:strRef>
              <c:f>'Carte 2021'!$F$37:$F$42</c:f>
              <c:strCache>
                <c:ptCount val="6"/>
                <c:pt idx="1">
                  <c:v>Pays avec accords bilatéraux</c:v>
                </c:pt>
                <c:pt idx="2">
                  <c:v>Pays sans accord bilatéraux</c:v>
                </c:pt>
                <c:pt idx="4">
                  <c:v>Maghreb</c:v>
                </c:pt>
                <c:pt idx="5">
                  <c:v>Afrique francophone</c:v>
                </c:pt>
              </c:strCache>
            </c:strRef>
          </c:cat>
          <c:val>
            <c:numRef>
              <c:f>'Carte 2021'!$G$37:$G$42</c:f>
              <c:numCache>
                <c:formatCode>0%</c:formatCode>
                <c:ptCount val="6"/>
                <c:pt idx="0" formatCode="General">
                  <c:v>0</c:v>
                </c:pt>
                <c:pt idx="1">
                  <c:v>0.98</c:v>
                </c:pt>
                <c:pt idx="2">
                  <c:v>0.02</c:v>
                </c:pt>
              </c:numCache>
            </c:numRef>
          </c:val>
        </c:ser>
        <c:ser>
          <c:idx val="1"/>
          <c:order val="1"/>
          <c:dPt>
            <c:idx val="2"/>
            <c:spPr>
              <a:solidFill>
                <a:schemeClr val="accent5">
                  <a:lumMod val="60000"/>
                  <a:lumOff val="40000"/>
                </a:schemeClr>
              </a:solidFill>
            </c:spPr>
          </c:dPt>
          <c:dPt>
            <c:idx val="3"/>
            <c:spPr>
              <a:solidFill>
                <a:schemeClr val="accent4">
                  <a:lumMod val="20000"/>
                  <a:lumOff val="80000"/>
                </a:schemeClr>
              </a:solidFill>
            </c:spPr>
          </c:dPt>
          <c:dPt>
            <c:idx val="4"/>
            <c:spPr>
              <a:solidFill>
                <a:schemeClr val="accent4">
                  <a:lumMod val="60000"/>
                  <a:lumOff val="40000"/>
                </a:schemeClr>
              </a:solidFill>
            </c:spPr>
          </c:dPt>
          <c:dPt>
            <c:idx val="5"/>
            <c:spPr>
              <a:solidFill>
                <a:schemeClr val="accent4">
                  <a:lumMod val="75000"/>
                </a:schemeClr>
              </a:solidFill>
            </c:spPr>
          </c:dPt>
          <c:dLbls>
            <c:dLbl>
              <c:idx val="0"/>
              <c:delete val="1"/>
            </c:dLbl>
            <c:dLbl>
              <c:idx val="1"/>
              <c:delete val="1"/>
            </c:dLbl>
            <c:dLbl>
              <c:idx val="2"/>
              <c:delete val="1"/>
            </c:dLbl>
            <c:dLbl>
              <c:idx val="3"/>
              <c:spPr/>
              <c:txPr>
                <a:bodyPr/>
                <a:lstStyle/>
                <a:p>
                  <a:pPr>
                    <a:defRPr sz="800" b="1">
                      <a:solidFill>
                        <a:sysClr val="windowText" lastClr="000000"/>
                      </a:solidFill>
                    </a:defRPr>
                  </a:pPr>
                  <a:endParaRPr lang="fr-FR"/>
                </a:p>
              </c:txPr>
            </c:dLbl>
            <c:txPr>
              <a:bodyPr/>
              <a:lstStyle/>
              <a:p>
                <a:pPr>
                  <a:defRPr sz="800" b="1">
                    <a:solidFill>
                      <a:schemeClr val="bg1"/>
                    </a:solidFill>
                  </a:defRPr>
                </a:pPr>
                <a:endParaRPr lang="fr-FR"/>
              </a:p>
            </c:txPr>
            <c:showVal val="1"/>
          </c:dLbls>
          <c:cat>
            <c:strRef>
              <c:f>'Carte 2021'!$F$37:$F$42</c:f>
              <c:strCache>
                <c:ptCount val="6"/>
                <c:pt idx="1">
                  <c:v>Pays avec accords bilatéraux</c:v>
                </c:pt>
                <c:pt idx="2">
                  <c:v>Pays sans accord bilatéraux</c:v>
                </c:pt>
                <c:pt idx="4">
                  <c:v>Maghreb</c:v>
                </c:pt>
                <c:pt idx="5">
                  <c:v>Afrique francophone</c:v>
                </c:pt>
              </c:strCache>
            </c:strRef>
          </c:cat>
          <c:val>
            <c:numRef>
              <c:f>'Carte 2021'!$H$37:$H$42</c:f>
              <c:numCache>
                <c:formatCode>0%</c:formatCode>
                <c:ptCount val="6"/>
                <c:pt idx="0" formatCode="General">
                  <c:v>0</c:v>
                </c:pt>
                <c:pt idx="4">
                  <c:v>0.93</c:v>
                </c:pt>
                <c:pt idx="5">
                  <c:v>0.05</c:v>
                </c:pt>
              </c:numCache>
            </c:numRef>
          </c:val>
        </c:ser>
        <c:firstSliceAng val="350"/>
        <c:holeSize val="39"/>
      </c:doughnutChart>
      <c:spPr>
        <a:noFill/>
        <a:ln w="25400">
          <a:noFill/>
        </a:ln>
      </c:spPr>
    </c:plotArea>
    <c:legend>
      <c:legendPos val="r"/>
      <c:legendEntry>
        <c:idx val="2"/>
        <c:txPr>
          <a:bodyPr/>
          <a:lstStyle/>
          <a:p>
            <a:pPr>
              <a:defRPr sz="800">
                <a:solidFill>
                  <a:schemeClr val="bg1"/>
                </a:solidFill>
              </a:defRPr>
            </a:pPr>
            <a:endParaRPr lang="fr-FR"/>
          </a:p>
        </c:txPr>
      </c:legendEntry>
      <c:layout>
        <c:manualLayout>
          <c:xMode val="edge"/>
          <c:yMode val="edge"/>
          <c:x val="0.42757684215092961"/>
          <c:y val="0.13836267657554038"/>
          <c:w val="0.44074647693831653"/>
          <c:h val="0.58096257630717507"/>
        </c:manualLayout>
      </c:layout>
      <c:txPr>
        <a:bodyPr/>
        <a:lstStyle/>
        <a:p>
          <a:pPr>
            <a:defRPr sz="800"/>
          </a:pPr>
          <a:endParaRPr lang="fr-FR"/>
        </a:p>
      </c:txPr>
    </c:legend>
    <c:plotVisOnly val="1"/>
    <c:dispBlanksAs val="zero"/>
  </c:chart>
  <c:spPr>
    <a:ln>
      <a:noFill/>
    </a:ln>
  </c:spPr>
  <c:printSettings>
    <c:headerFooter/>
    <c:pageMargins b="0.75000000000000056" l="0.70000000000000051" r="0.70000000000000051" t="0.75000000000000056" header="0.30000000000000027" footer="0.30000000000000027"/>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1.7190895147886482E-2"/>
          <c:y val="9.1143804392871966E-2"/>
          <c:w val="0.34862613247724217"/>
          <c:h val="0.66605940046967893"/>
        </c:manualLayout>
      </c:layout>
      <c:doughnutChart>
        <c:varyColors val="1"/>
        <c:ser>
          <c:idx val="0"/>
          <c:order val="0"/>
          <c:tx>
            <c:strRef>
              <c:f>'Carte 2021'!$D$51</c:f>
              <c:strCache>
                <c:ptCount val="1"/>
              </c:strCache>
            </c:strRef>
          </c:tx>
          <c:dPt>
            <c:idx val="0"/>
            <c:spPr>
              <a:solidFill>
                <a:schemeClr val="accent2">
                  <a:lumMod val="75000"/>
                </a:schemeClr>
              </a:solidFill>
            </c:spPr>
          </c:dPt>
          <c:dPt>
            <c:idx val="1"/>
            <c:spPr>
              <a:solidFill>
                <a:schemeClr val="accent2">
                  <a:lumMod val="40000"/>
                  <a:lumOff val="60000"/>
                </a:schemeClr>
              </a:solidFill>
            </c:spPr>
          </c:dPt>
          <c:dPt>
            <c:idx val="2"/>
            <c:spPr>
              <a:solidFill>
                <a:schemeClr val="bg1"/>
              </a:solidFill>
            </c:spPr>
          </c:dPt>
          <c:dPt>
            <c:idx val="3"/>
            <c:spPr>
              <a:solidFill>
                <a:schemeClr val="accent6">
                  <a:lumMod val="75000"/>
                </a:schemeClr>
              </a:solidFill>
            </c:spPr>
          </c:dPt>
          <c:dPt>
            <c:idx val="4"/>
            <c:spPr>
              <a:solidFill>
                <a:schemeClr val="accent6">
                  <a:lumMod val="60000"/>
                  <a:lumOff val="40000"/>
                </a:schemeClr>
              </a:solidFill>
            </c:spPr>
          </c:dPt>
          <c:dPt>
            <c:idx val="5"/>
            <c:spPr>
              <a:solidFill>
                <a:schemeClr val="accent6">
                  <a:lumMod val="20000"/>
                  <a:lumOff val="80000"/>
                </a:schemeClr>
              </a:solidFill>
            </c:spPr>
          </c:dPt>
          <c:dLbls>
            <c:dLbl>
              <c:idx val="0"/>
              <c:layout>
                <c:manualLayout>
                  <c:x val="-4.4077134986225903E-2"/>
                  <c:y val="1.1696090620251415E-2"/>
                </c:manualLayout>
              </c:layout>
              <c:spPr/>
              <c:txPr>
                <a:bodyPr/>
                <a:lstStyle/>
                <a:p>
                  <a:pPr>
                    <a:defRPr sz="800" b="1">
                      <a:solidFill>
                        <a:schemeClr val="bg1"/>
                      </a:solidFill>
                    </a:defRPr>
                  </a:pPr>
                  <a:endParaRPr lang="fr-FR"/>
                </a:p>
              </c:txPr>
              <c:showVal val="1"/>
            </c:dLbl>
            <c:dLbl>
              <c:idx val="2"/>
              <c:delete val="1"/>
            </c:dLbl>
            <c:dLbl>
              <c:idx val="3"/>
              <c:delete val="1"/>
            </c:dLbl>
            <c:dLbl>
              <c:idx val="4"/>
              <c:delete val="1"/>
            </c:dLbl>
            <c:dLbl>
              <c:idx val="5"/>
              <c:delete val="1"/>
            </c:dLbl>
            <c:txPr>
              <a:bodyPr/>
              <a:lstStyle/>
              <a:p>
                <a:pPr>
                  <a:defRPr sz="800" b="1"/>
                </a:pPr>
                <a:endParaRPr lang="fr-FR"/>
              </a:p>
            </c:txPr>
            <c:showVal val="1"/>
          </c:dLbls>
          <c:cat>
            <c:strRef>
              <c:f>'Carte 2021'!$C$52:$C$57</c:f>
              <c:strCache>
                <c:ptCount val="6"/>
                <c:pt idx="1">
                  <c:v>Pays avec accords bilatéraux</c:v>
                </c:pt>
                <c:pt idx="2">
                  <c:v>Pays sans accord bilatéraux</c:v>
                </c:pt>
                <c:pt idx="4">
                  <c:v>Proche et Moyen-Orient</c:v>
                </c:pt>
                <c:pt idx="5">
                  <c:v>Asie du Sud-Est</c:v>
                </c:pt>
              </c:strCache>
            </c:strRef>
          </c:cat>
          <c:val>
            <c:numRef>
              <c:f>'Carte 2021'!$D$52:$D$57</c:f>
              <c:numCache>
                <c:formatCode>0%</c:formatCode>
                <c:ptCount val="6"/>
                <c:pt idx="0" formatCode="General">
                  <c:v>0</c:v>
                </c:pt>
                <c:pt idx="1">
                  <c:v>0.7</c:v>
                </c:pt>
                <c:pt idx="2">
                  <c:v>0.3</c:v>
                </c:pt>
              </c:numCache>
            </c:numRef>
          </c:val>
        </c:ser>
        <c:ser>
          <c:idx val="1"/>
          <c:order val="1"/>
          <c:tx>
            <c:strRef>
              <c:f>'Carte 2021'!$E$51</c:f>
              <c:strCache>
                <c:ptCount val="1"/>
              </c:strCache>
            </c:strRef>
          </c:tx>
          <c:dPt>
            <c:idx val="0"/>
            <c:spPr>
              <a:solidFill>
                <a:schemeClr val="accent4">
                  <a:lumMod val="20000"/>
                  <a:lumOff val="80000"/>
                </a:schemeClr>
              </a:solidFill>
            </c:spPr>
          </c:dPt>
          <c:dPt>
            <c:idx val="2"/>
            <c:spPr>
              <a:solidFill>
                <a:schemeClr val="accent4">
                  <a:lumMod val="75000"/>
                </a:schemeClr>
              </a:solidFill>
            </c:spPr>
          </c:dPt>
          <c:dPt>
            <c:idx val="3"/>
            <c:spPr>
              <a:solidFill>
                <a:schemeClr val="accent6">
                  <a:lumMod val="75000"/>
                </a:schemeClr>
              </a:solidFill>
            </c:spPr>
          </c:dPt>
          <c:dPt>
            <c:idx val="4"/>
            <c:spPr>
              <a:solidFill>
                <a:schemeClr val="accent6">
                  <a:lumMod val="60000"/>
                  <a:lumOff val="40000"/>
                </a:schemeClr>
              </a:solidFill>
            </c:spPr>
          </c:dPt>
          <c:dPt>
            <c:idx val="5"/>
            <c:spPr>
              <a:solidFill>
                <a:schemeClr val="accent6">
                  <a:lumMod val="20000"/>
                  <a:lumOff val="80000"/>
                </a:schemeClr>
              </a:solidFill>
            </c:spPr>
          </c:dPt>
          <c:dLbls>
            <c:dLbl>
              <c:idx val="3"/>
              <c:spPr/>
              <c:txPr>
                <a:bodyPr/>
                <a:lstStyle/>
                <a:p>
                  <a:pPr>
                    <a:defRPr sz="800" b="1">
                      <a:solidFill>
                        <a:sysClr val="windowText" lastClr="000000"/>
                      </a:solidFill>
                    </a:defRPr>
                  </a:pPr>
                  <a:endParaRPr lang="fr-FR"/>
                </a:p>
              </c:txPr>
              <c:showVal val="1"/>
            </c:dLbl>
            <c:dLbl>
              <c:idx val="4"/>
              <c:spPr/>
              <c:txPr>
                <a:bodyPr/>
                <a:lstStyle/>
                <a:p>
                  <a:pPr>
                    <a:defRPr sz="800" b="1">
                      <a:solidFill>
                        <a:sysClr val="windowText" lastClr="000000"/>
                      </a:solidFill>
                    </a:defRPr>
                  </a:pPr>
                  <a:endParaRPr lang="fr-FR"/>
                </a:p>
              </c:txPr>
              <c:showVal val="1"/>
            </c:dLbl>
            <c:dLbl>
              <c:idx val="5"/>
              <c:spPr/>
              <c:txPr>
                <a:bodyPr/>
                <a:lstStyle/>
                <a:p>
                  <a:pPr>
                    <a:defRPr sz="800"/>
                  </a:pPr>
                  <a:endParaRPr lang="fr-FR"/>
                </a:p>
              </c:txPr>
              <c:showVal val="1"/>
            </c:dLbl>
            <c:delete val="1"/>
          </c:dLbls>
          <c:cat>
            <c:strRef>
              <c:f>'Carte 2021'!$C$52:$C$57</c:f>
              <c:strCache>
                <c:ptCount val="6"/>
                <c:pt idx="1">
                  <c:v>Pays avec accords bilatéraux</c:v>
                </c:pt>
                <c:pt idx="2">
                  <c:v>Pays sans accord bilatéraux</c:v>
                </c:pt>
                <c:pt idx="4">
                  <c:v>Proche et Moyen-Orient</c:v>
                </c:pt>
                <c:pt idx="5">
                  <c:v>Asie du Sud-Est</c:v>
                </c:pt>
              </c:strCache>
            </c:strRef>
          </c:cat>
          <c:val>
            <c:numRef>
              <c:f>'Carte 2021'!$E$52:$E$57</c:f>
              <c:numCache>
                <c:formatCode>0%</c:formatCode>
                <c:ptCount val="6"/>
                <c:pt idx="0" formatCode="General">
                  <c:v>0</c:v>
                </c:pt>
                <c:pt idx="4">
                  <c:v>0.66</c:v>
                </c:pt>
                <c:pt idx="5">
                  <c:v>0.23</c:v>
                </c:pt>
              </c:numCache>
            </c:numRef>
          </c:val>
        </c:ser>
        <c:firstSliceAng val="350"/>
        <c:holeSize val="39"/>
      </c:doughnutChart>
      <c:spPr>
        <a:noFill/>
        <a:ln w="25400">
          <a:noFill/>
        </a:ln>
      </c:spPr>
    </c:plotArea>
    <c:legend>
      <c:legendPos val="r"/>
      <c:layout>
        <c:manualLayout>
          <c:xMode val="edge"/>
          <c:yMode val="edge"/>
          <c:x val="0.34792323686811877"/>
          <c:y val="0.19776824926587155"/>
          <c:w val="0.44074636125029859"/>
          <c:h val="0.58096255294820842"/>
        </c:manualLayout>
      </c:layout>
      <c:txPr>
        <a:bodyPr/>
        <a:lstStyle/>
        <a:p>
          <a:pPr>
            <a:defRPr sz="800"/>
          </a:pPr>
          <a:endParaRPr lang="fr-FR"/>
        </a:p>
      </c:txPr>
    </c:legend>
    <c:plotVisOnly val="1"/>
    <c:dispBlanksAs val="zero"/>
  </c:chart>
  <c:spPr>
    <a:ln>
      <a:noFill/>
    </a:ln>
  </c:spPr>
  <c:printSettings>
    <c:headerFooter/>
    <c:pageMargins b="0.75000000000000056" l="0.70000000000000051" r="0.70000000000000051" t="0.75000000000000056" header="0.30000000000000027" footer="0.30000000000000027"/>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1.7190895147886485E-2"/>
          <c:y val="9.1143804392871966E-2"/>
          <c:w val="0.33136085262069553"/>
          <c:h val="0.61684130390540703"/>
        </c:manualLayout>
      </c:layout>
      <c:doughnutChart>
        <c:varyColors val="1"/>
        <c:ser>
          <c:idx val="0"/>
          <c:order val="0"/>
          <c:dPt>
            <c:idx val="0"/>
            <c:spPr>
              <a:solidFill>
                <a:schemeClr val="accent2">
                  <a:lumMod val="75000"/>
                </a:schemeClr>
              </a:solidFill>
            </c:spPr>
          </c:dPt>
          <c:dPt>
            <c:idx val="1"/>
            <c:spPr>
              <a:solidFill>
                <a:schemeClr val="accent2">
                  <a:lumMod val="40000"/>
                  <a:lumOff val="60000"/>
                </a:schemeClr>
              </a:solidFill>
            </c:spPr>
          </c:dPt>
          <c:dPt>
            <c:idx val="2"/>
            <c:spPr>
              <a:solidFill>
                <a:sysClr val="window" lastClr="FFFFFF"/>
              </a:solidFill>
            </c:spPr>
          </c:dPt>
          <c:dPt>
            <c:idx val="3"/>
            <c:spPr>
              <a:solidFill>
                <a:schemeClr val="accent5">
                  <a:lumMod val="50000"/>
                </a:schemeClr>
              </a:solidFill>
            </c:spPr>
          </c:dPt>
          <c:dPt>
            <c:idx val="5"/>
            <c:spPr>
              <a:solidFill>
                <a:schemeClr val="accent1">
                  <a:lumMod val="20000"/>
                  <a:lumOff val="80000"/>
                </a:schemeClr>
              </a:solidFill>
            </c:spPr>
          </c:dPt>
          <c:dLbls>
            <c:dLbl>
              <c:idx val="0"/>
              <c:layout>
                <c:manualLayout>
                  <c:x val="-5.0761421319797002E-2"/>
                  <c:y val="0.1069182389937107"/>
                </c:manualLayout>
              </c:layout>
              <c:spPr/>
              <c:txPr>
                <a:bodyPr/>
                <a:lstStyle/>
                <a:p>
                  <a:pPr>
                    <a:defRPr sz="800" b="1">
                      <a:solidFill>
                        <a:schemeClr val="bg1"/>
                      </a:solidFill>
                    </a:defRPr>
                  </a:pPr>
                  <a:endParaRPr lang="fr-FR"/>
                </a:p>
              </c:txPr>
              <c:showVal val="1"/>
            </c:dLbl>
            <c:dLbl>
              <c:idx val="1"/>
              <c:layout>
                <c:manualLayout>
                  <c:x val="0"/>
                  <c:y val="2.3391812865497082E-2"/>
                </c:manualLayout>
              </c:layout>
              <c:showVal val="1"/>
            </c:dLbl>
            <c:dLbl>
              <c:idx val="2"/>
              <c:delete val="1"/>
            </c:dLbl>
            <c:dLbl>
              <c:idx val="3"/>
              <c:delete val="1"/>
            </c:dLbl>
            <c:dLbl>
              <c:idx val="4"/>
              <c:delete val="1"/>
            </c:dLbl>
            <c:dLbl>
              <c:idx val="5"/>
              <c:delete val="1"/>
            </c:dLbl>
            <c:txPr>
              <a:bodyPr/>
              <a:lstStyle/>
              <a:p>
                <a:pPr>
                  <a:defRPr sz="800" b="1">
                    <a:solidFill>
                      <a:sysClr val="windowText" lastClr="000000"/>
                    </a:solidFill>
                  </a:defRPr>
                </a:pPr>
                <a:endParaRPr lang="fr-FR"/>
              </a:p>
            </c:txPr>
            <c:showVal val="1"/>
          </c:dLbls>
          <c:cat>
            <c:strRef>
              <c:f>'Carte 2021'!$F$51:$F$56</c:f>
              <c:strCache>
                <c:ptCount val="6"/>
                <c:pt idx="1">
                  <c:v>Pays avec accords bilatéraux</c:v>
                </c:pt>
                <c:pt idx="2">
                  <c:v>Pays sans accord bilatéraux</c:v>
                </c:pt>
                <c:pt idx="4">
                  <c:v>Amérique du Nord</c:v>
                </c:pt>
                <c:pt idx="5">
                  <c:v>Almérique du Sud</c:v>
                </c:pt>
              </c:strCache>
            </c:strRef>
          </c:cat>
          <c:val>
            <c:numRef>
              <c:f>'Carte 2021'!$G$51:$G$56</c:f>
              <c:numCache>
                <c:formatCode>0%</c:formatCode>
                <c:ptCount val="6"/>
                <c:pt idx="1">
                  <c:v>0.83</c:v>
                </c:pt>
                <c:pt idx="2">
                  <c:v>0.17</c:v>
                </c:pt>
              </c:numCache>
            </c:numRef>
          </c:val>
        </c:ser>
        <c:ser>
          <c:idx val="1"/>
          <c:order val="1"/>
          <c:dPt>
            <c:idx val="2"/>
            <c:spPr>
              <a:solidFill>
                <a:schemeClr val="accent6">
                  <a:lumMod val="75000"/>
                </a:schemeClr>
              </a:solidFill>
            </c:spPr>
          </c:dPt>
          <c:dPt>
            <c:idx val="3"/>
            <c:spPr>
              <a:solidFill>
                <a:schemeClr val="accent5">
                  <a:lumMod val="50000"/>
                </a:schemeClr>
              </a:solidFill>
            </c:spPr>
          </c:dPt>
          <c:dPt>
            <c:idx val="5"/>
            <c:spPr>
              <a:solidFill>
                <a:schemeClr val="accent1">
                  <a:lumMod val="20000"/>
                  <a:lumOff val="80000"/>
                </a:schemeClr>
              </a:solidFill>
            </c:spPr>
          </c:dPt>
          <c:dLbls>
            <c:dLbl>
              <c:idx val="0"/>
              <c:delete val="1"/>
            </c:dLbl>
            <c:dLbl>
              <c:idx val="1"/>
              <c:delete val="1"/>
            </c:dLbl>
            <c:dLbl>
              <c:idx val="2"/>
              <c:delete val="1"/>
            </c:dLbl>
            <c:txPr>
              <a:bodyPr/>
              <a:lstStyle/>
              <a:p>
                <a:pPr>
                  <a:defRPr sz="800" b="1">
                    <a:solidFill>
                      <a:schemeClr val="tx1"/>
                    </a:solidFill>
                  </a:defRPr>
                </a:pPr>
                <a:endParaRPr lang="fr-FR"/>
              </a:p>
            </c:txPr>
            <c:showVal val="1"/>
          </c:dLbls>
          <c:cat>
            <c:strRef>
              <c:f>'Carte 2021'!$F$51:$F$56</c:f>
              <c:strCache>
                <c:ptCount val="6"/>
                <c:pt idx="1">
                  <c:v>Pays avec accords bilatéraux</c:v>
                </c:pt>
                <c:pt idx="2">
                  <c:v>Pays sans accord bilatéraux</c:v>
                </c:pt>
                <c:pt idx="4">
                  <c:v>Amérique du Nord</c:v>
                </c:pt>
                <c:pt idx="5">
                  <c:v>Almérique du Sud</c:v>
                </c:pt>
              </c:strCache>
            </c:strRef>
          </c:cat>
          <c:val>
            <c:numRef>
              <c:f>'Carte 2021'!$H$51:$H$56</c:f>
              <c:numCache>
                <c:formatCode>0%</c:formatCode>
                <c:ptCount val="6"/>
                <c:pt idx="4">
                  <c:v>0.82</c:v>
                </c:pt>
                <c:pt idx="5">
                  <c:v>0.16</c:v>
                </c:pt>
              </c:numCache>
            </c:numRef>
          </c:val>
        </c:ser>
        <c:firstSliceAng val="350"/>
        <c:holeSize val="39"/>
      </c:doughnutChart>
      <c:spPr>
        <a:noFill/>
        <a:ln w="25400">
          <a:noFill/>
        </a:ln>
      </c:spPr>
    </c:plotArea>
    <c:legend>
      <c:legendPos val="r"/>
      <c:layout>
        <c:manualLayout>
          <c:xMode val="edge"/>
          <c:yMode val="edge"/>
          <c:x val="0.35989501312335975"/>
          <c:y val="0.27672757886396282"/>
          <c:w val="0.44074636609510121"/>
          <c:h val="0.48662308720843878"/>
        </c:manualLayout>
      </c:layout>
      <c:txPr>
        <a:bodyPr/>
        <a:lstStyle/>
        <a:p>
          <a:pPr>
            <a:defRPr sz="800"/>
          </a:pPr>
          <a:endParaRPr lang="fr-FR"/>
        </a:p>
      </c:txPr>
    </c:legend>
    <c:plotVisOnly val="1"/>
    <c:dispBlanksAs val="zero"/>
  </c:chart>
  <c:spPr>
    <a:ln>
      <a:noFill/>
    </a:ln>
  </c:spPr>
  <c:printSettings>
    <c:headerFooter/>
    <c:pageMargins b="0.75000000000000089" l="0.70000000000000062" r="0.70000000000000062" t="0.750000000000000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500"/>
            </a:pPr>
            <a:r>
              <a:rPr lang="fr-FR" sz="1500" b="1">
                <a:solidFill>
                  <a:srgbClr val="FF0000"/>
                </a:solidFill>
              </a:rPr>
              <a:t>-26%</a:t>
            </a:r>
            <a:r>
              <a:rPr lang="fr-FR" sz="1500" b="1" baseline="0">
                <a:solidFill>
                  <a:srgbClr val="FF0000"/>
                </a:solidFill>
              </a:rPr>
              <a:t> </a:t>
            </a:r>
            <a:r>
              <a:rPr lang="fr-FR" sz="1500" b="0" i="0" u="none" strike="noStrike" baseline="0"/>
              <a:t>de remboursements sur la décennie</a:t>
            </a:r>
            <a:endParaRPr lang="fr-FR" sz="1500"/>
          </a:p>
        </c:rich>
      </c:tx>
      <c:layout>
        <c:manualLayout>
          <c:xMode val="edge"/>
          <c:yMode val="edge"/>
          <c:x val="2.9580344123651212E-2"/>
          <c:y val="5.534128593207289E-3"/>
        </c:manualLayout>
      </c:layout>
    </c:title>
    <c:plotArea>
      <c:layout>
        <c:manualLayout>
          <c:layoutTarget val="inner"/>
          <c:xMode val="edge"/>
          <c:yMode val="edge"/>
          <c:x val="3.3257747543461842E-2"/>
          <c:y val="0.12016932015234619"/>
          <c:w val="0.93348450491307633"/>
          <c:h val="0.60017728322881825"/>
        </c:manualLayout>
      </c:layout>
      <c:barChart>
        <c:barDir val="col"/>
        <c:grouping val="stacked"/>
        <c:ser>
          <c:idx val="1"/>
          <c:order val="0"/>
          <c:tx>
            <c:strRef>
              <c:f>[14]Sources!$F$15</c:f>
              <c:strCache>
                <c:ptCount val="1"/>
                <c:pt idx="0">
                  <c:v>Pays de l'UE-EEE-Suisse</c:v>
                </c:pt>
              </c:strCache>
            </c:strRef>
          </c:tx>
          <c:spPr>
            <a:solidFill>
              <a:schemeClr val="accent3">
                <a:lumMod val="50000"/>
              </a:schemeClr>
            </a:solidFill>
          </c:spPr>
          <c:cat>
            <c:multiLvlStrRef>
              <c:f>[14]Sources!$B$16:$C$44</c:f>
              <c:multiLvlStrCache>
                <c:ptCount val="2"/>
                <c:lvl>
                  <c:pt idx="1">
                    <c:v>Circuit</c:v>
                  </c:pt>
                </c:lvl>
                <c:lvl>
                  <c:pt idx="0">
                    <c:v>2021</c:v>
                  </c:pt>
                  <c:pt idx="1">
                    <c:v>Zone des soins</c:v>
                  </c:pt>
                </c:lvl>
                <c:lvl>
                  <c:pt idx="0">
                    <c:v>_</c:v>
                  </c:pt>
                </c:lvl>
                <c:lvl>
                  <c:pt idx="1">
                    <c:v>Circuit</c:v>
                  </c:pt>
                </c:lvl>
                <c:lvl>
                  <c:pt idx="0">
                    <c:v>2020</c:v>
                  </c:pt>
                  <c:pt idx="1">
                    <c:v>Zone des soins</c:v>
                  </c:pt>
                </c:lvl>
                <c:lvl>
                  <c:pt idx="0">
                    <c:v>_</c:v>
                  </c:pt>
                </c:lvl>
                <c:lvl>
                  <c:pt idx="1">
                    <c:v>Circuit</c:v>
                  </c:pt>
                </c:lvl>
                <c:lvl>
                  <c:pt idx="0">
                    <c:v>2019</c:v>
                  </c:pt>
                  <c:pt idx="1">
                    <c:v>Zone des soins</c:v>
                  </c:pt>
                </c:lvl>
                <c:lvl>
                  <c:pt idx="0">
                    <c:v>_</c:v>
                  </c:pt>
                </c:lvl>
                <c:lvl>
                  <c:pt idx="1">
                    <c:v>Circuit</c:v>
                  </c:pt>
                </c:lvl>
                <c:lvl>
                  <c:pt idx="0">
                    <c:v>2018</c:v>
                  </c:pt>
                  <c:pt idx="1">
                    <c:v>Zone des soins</c:v>
                  </c:pt>
                </c:lvl>
                <c:lvl>
                  <c:pt idx="0">
                    <c:v>_</c:v>
                  </c:pt>
                </c:lvl>
                <c:lvl>
                  <c:pt idx="1">
                    <c:v>Circuit</c:v>
                  </c:pt>
                </c:lvl>
                <c:lvl>
                  <c:pt idx="0">
                    <c:v>2017</c:v>
                  </c:pt>
                  <c:pt idx="1">
                    <c:v>Zone des soins</c:v>
                  </c:pt>
                </c:lvl>
                <c:lvl>
                  <c:pt idx="0">
                    <c:v>_</c:v>
                  </c:pt>
                </c:lvl>
                <c:lvl>
                  <c:pt idx="1">
                    <c:v>Circuit</c:v>
                  </c:pt>
                </c:lvl>
                <c:lvl>
                  <c:pt idx="0">
                    <c:v>2016</c:v>
                  </c:pt>
                  <c:pt idx="1">
                    <c:v>Zone des soins</c:v>
                  </c:pt>
                </c:lvl>
                <c:lvl>
                  <c:pt idx="0">
                    <c:v>_</c:v>
                  </c:pt>
                </c:lvl>
                <c:lvl>
                  <c:pt idx="1">
                    <c:v>Circuit</c:v>
                  </c:pt>
                </c:lvl>
                <c:lvl>
                  <c:pt idx="0">
                    <c:v>2015</c:v>
                  </c:pt>
                  <c:pt idx="1">
                    <c:v>Zone des soins</c:v>
                  </c:pt>
                </c:lvl>
                <c:lvl>
                  <c:pt idx="0">
                    <c:v>_</c:v>
                  </c:pt>
                </c:lvl>
                <c:lvl>
                  <c:pt idx="1">
                    <c:v>Circuit</c:v>
                  </c:pt>
                </c:lvl>
                <c:lvl>
                  <c:pt idx="0">
                    <c:v>2014</c:v>
                  </c:pt>
                  <c:pt idx="1">
                    <c:v>Zone des soins</c:v>
                  </c:pt>
                </c:lvl>
                <c:lvl>
                  <c:pt idx="0">
                    <c:v>_</c:v>
                  </c:pt>
                </c:lvl>
                <c:lvl>
                  <c:pt idx="1">
                    <c:v>Circuit</c:v>
                  </c:pt>
                </c:lvl>
                <c:lvl>
                  <c:pt idx="0">
                    <c:v>2013</c:v>
                  </c:pt>
                  <c:pt idx="1">
                    <c:v>Zone des soins</c:v>
                  </c:pt>
                </c:lvl>
                <c:lvl>
                  <c:pt idx="0">
                    <c:v>_</c:v>
                  </c:pt>
                </c:lvl>
                <c:lvl>
                  <c:pt idx="1">
                    <c:v>Circuit</c:v>
                  </c:pt>
                </c:lvl>
                <c:lvl>
                  <c:pt idx="0">
                    <c:v>2012</c:v>
                  </c:pt>
                  <c:pt idx="1">
                    <c:v>Zone des soins</c:v>
                  </c:pt>
                </c:lvl>
              </c:multiLvlStrCache>
            </c:multiLvlStrRef>
          </c:cat>
          <c:val>
            <c:numRef>
              <c:f>[14]Sources!$F$16:$F$43</c:f>
              <c:numCache>
                <c:formatCode>General</c:formatCode>
                <c:ptCount val="28"/>
                <c:pt idx="0">
                  <c:v>472842805.66999996</c:v>
                </c:pt>
                <c:pt idx="3">
                  <c:v>411672117.40999985</c:v>
                </c:pt>
                <c:pt idx="6">
                  <c:v>551353116.2700001</c:v>
                </c:pt>
                <c:pt idx="9">
                  <c:v>473599653.03999996</c:v>
                </c:pt>
                <c:pt idx="12">
                  <c:v>409942505.21000004</c:v>
                </c:pt>
                <c:pt idx="15">
                  <c:v>510251970.98619866</c:v>
                </c:pt>
                <c:pt idx="18">
                  <c:v>656130241.73499942</c:v>
                </c:pt>
                <c:pt idx="21">
                  <c:v>650240643.51300025</c:v>
                </c:pt>
                <c:pt idx="24">
                  <c:v>563011485.86000001</c:v>
                </c:pt>
                <c:pt idx="27">
                  <c:v>386798188.63999999</c:v>
                </c:pt>
              </c:numCache>
            </c:numRef>
          </c:val>
        </c:ser>
        <c:ser>
          <c:idx val="3"/>
          <c:order val="1"/>
          <c:tx>
            <c:strRef>
              <c:f>[14]Sources!$G$15</c:f>
              <c:strCache>
                <c:ptCount val="1"/>
                <c:pt idx="0">
                  <c:v>Accords bilatéraux</c:v>
                </c:pt>
              </c:strCache>
            </c:strRef>
          </c:tx>
          <c:spPr>
            <a:solidFill>
              <a:schemeClr val="accent4">
                <a:lumMod val="75000"/>
              </a:schemeClr>
            </a:solidFill>
          </c:spPr>
          <c:cat>
            <c:multiLvlStrRef>
              <c:f>[14]Sources!$B$16:$C$44</c:f>
              <c:multiLvlStrCache>
                <c:ptCount val="2"/>
                <c:lvl>
                  <c:pt idx="1">
                    <c:v>Circuit</c:v>
                  </c:pt>
                </c:lvl>
                <c:lvl>
                  <c:pt idx="0">
                    <c:v>2021</c:v>
                  </c:pt>
                  <c:pt idx="1">
                    <c:v>Zone des soins</c:v>
                  </c:pt>
                </c:lvl>
                <c:lvl>
                  <c:pt idx="0">
                    <c:v>_</c:v>
                  </c:pt>
                </c:lvl>
                <c:lvl>
                  <c:pt idx="1">
                    <c:v>Circuit</c:v>
                  </c:pt>
                </c:lvl>
                <c:lvl>
                  <c:pt idx="0">
                    <c:v>2020</c:v>
                  </c:pt>
                  <c:pt idx="1">
                    <c:v>Zone des soins</c:v>
                  </c:pt>
                </c:lvl>
                <c:lvl>
                  <c:pt idx="0">
                    <c:v>_</c:v>
                  </c:pt>
                </c:lvl>
                <c:lvl>
                  <c:pt idx="1">
                    <c:v>Circuit</c:v>
                  </c:pt>
                </c:lvl>
                <c:lvl>
                  <c:pt idx="0">
                    <c:v>2019</c:v>
                  </c:pt>
                  <c:pt idx="1">
                    <c:v>Zone des soins</c:v>
                  </c:pt>
                </c:lvl>
                <c:lvl>
                  <c:pt idx="0">
                    <c:v>_</c:v>
                  </c:pt>
                </c:lvl>
                <c:lvl>
                  <c:pt idx="1">
                    <c:v>Circuit</c:v>
                  </c:pt>
                </c:lvl>
                <c:lvl>
                  <c:pt idx="0">
                    <c:v>2018</c:v>
                  </c:pt>
                  <c:pt idx="1">
                    <c:v>Zone des soins</c:v>
                  </c:pt>
                </c:lvl>
                <c:lvl>
                  <c:pt idx="0">
                    <c:v>_</c:v>
                  </c:pt>
                </c:lvl>
                <c:lvl>
                  <c:pt idx="1">
                    <c:v>Circuit</c:v>
                  </c:pt>
                </c:lvl>
                <c:lvl>
                  <c:pt idx="0">
                    <c:v>2017</c:v>
                  </c:pt>
                  <c:pt idx="1">
                    <c:v>Zone des soins</c:v>
                  </c:pt>
                </c:lvl>
                <c:lvl>
                  <c:pt idx="0">
                    <c:v>_</c:v>
                  </c:pt>
                </c:lvl>
                <c:lvl>
                  <c:pt idx="1">
                    <c:v>Circuit</c:v>
                  </c:pt>
                </c:lvl>
                <c:lvl>
                  <c:pt idx="0">
                    <c:v>2016</c:v>
                  </c:pt>
                  <c:pt idx="1">
                    <c:v>Zone des soins</c:v>
                  </c:pt>
                </c:lvl>
                <c:lvl>
                  <c:pt idx="0">
                    <c:v>_</c:v>
                  </c:pt>
                </c:lvl>
                <c:lvl>
                  <c:pt idx="1">
                    <c:v>Circuit</c:v>
                  </c:pt>
                </c:lvl>
                <c:lvl>
                  <c:pt idx="0">
                    <c:v>2015</c:v>
                  </c:pt>
                  <c:pt idx="1">
                    <c:v>Zone des soins</c:v>
                  </c:pt>
                </c:lvl>
                <c:lvl>
                  <c:pt idx="0">
                    <c:v>_</c:v>
                  </c:pt>
                </c:lvl>
                <c:lvl>
                  <c:pt idx="1">
                    <c:v>Circuit</c:v>
                  </c:pt>
                </c:lvl>
                <c:lvl>
                  <c:pt idx="0">
                    <c:v>2014</c:v>
                  </c:pt>
                  <c:pt idx="1">
                    <c:v>Zone des soins</c:v>
                  </c:pt>
                </c:lvl>
                <c:lvl>
                  <c:pt idx="0">
                    <c:v>_</c:v>
                  </c:pt>
                </c:lvl>
                <c:lvl>
                  <c:pt idx="1">
                    <c:v>Circuit</c:v>
                  </c:pt>
                </c:lvl>
                <c:lvl>
                  <c:pt idx="0">
                    <c:v>2013</c:v>
                  </c:pt>
                  <c:pt idx="1">
                    <c:v>Zone des soins</c:v>
                  </c:pt>
                </c:lvl>
                <c:lvl>
                  <c:pt idx="0">
                    <c:v>_</c:v>
                  </c:pt>
                </c:lvl>
                <c:lvl>
                  <c:pt idx="1">
                    <c:v>Circuit</c:v>
                  </c:pt>
                </c:lvl>
                <c:lvl>
                  <c:pt idx="0">
                    <c:v>2012</c:v>
                  </c:pt>
                  <c:pt idx="1">
                    <c:v>Zone des soins</c:v>
                  </c:pt>
                </c:lvl>
              </c:multiLvlStrCache>
            </c:multiLvlStrRef>
          </c:cat>
          <c:val>
            <c:numRef>
              <c:f>[14]Sources!$G$16:$G$43</c:f>
              <c:numCache>
                <c:formatCode>General</c:formatCode>
                <c:ptCount val="28"/>
                <c:pt idx="0">
                  <c:v>87551287.89000006</c:v>
                </c:pt>
                <c:pt idx="3">
                  <c:v>102825522.19</c:v>
                </c:pt>
                <c:pt idx="6">
                  <c:v>261479298.9499999</c:v>
                </c:pt>
                <c:pt idx="9">
                  <c:v>187568995.94999999</c:v>
                </c:pt>
                <c:pt idx="12">
                  <c:v>180709246.97</c:v>
                </c:pt>
                <c:pt idx="15">
                  <c:v>211981030.39247644</c:v>
                </c:pt>
                <c:pt idx="18">
                  <c:v>148028092.64286482</c:v>
                </c:pt>
                <c:pt idx="21">
                  <c:v>184845431.20770001</c:v>
                </c:pt>
                <c:pt idx="24">
                  <c:v>17734658.831038114</c:v>
                </c:pt>
                <c:pt idx="27">
                  <c:v>29332233.169999998</c:v>
                </c:pt>
              </c:numCache>
            </c:numRef>
          </c:val>
        </c:ser>
        <c:ser>
          <c:idx val="5"/>
          <c:order val="2"/>
          <c:tx>
            <c:strRef>
              <c:f>[14]Sources!$H$15</c:f>
              <c:strCache>
                <c:ptCount val="1"/>
                <c:pt idx="0">
                  <c:v>Pays sans accord</c:v>
                </c:pt>
              </c:strCache>
            </c:strRef>
          </c:tx>
          <c:spPr>
            <a:solidFill>
              <a:srgbClr val="FF0000"/>
            </a:solidFill>
          </c:spPr>
          <c:cat>
            <c:multiLvlStrRef>
              <c:f>[14]Sources!$B$16:$C$44</c:f>
              <c:multiLvlStrCache>
                <c:ptCount val="2"/>
                <c:lvl>
                  <c:pt idx="1">
                    <c:v>Circuit</c:v>
                  </c:pt>
                </c:lvl>
                <c:lvl>
                  <c:pt idx="0">
                    <c:v>2021</c:v>
                  </c:pt>
                  <c:pt idx="1">
                    <c:v>Zone des soins</c:v>
                  </c:pt>
                </c:lvl>
                <c:lvl>
                  <c:pt idx="0">
                    <c:v>_</c:v>
                  </c:pt>
                </c:lvl>
                <c:lvl>
                  <c:pt idx="1">
                    <c:v>Circuit</c:v>
                  </c:pt>
                </c:lvl>
                <c:lvl>
                  <c:pt idx="0">
                    <c:v>2020</c:v>
                  </c:pt>
                  <c:pt idx="1">
                    <c:v>Zone des soins</c:v>
                  </c:pt>
                </c:lvl>
                <c:lvl>
                  <c:pt idx="0">
                    <c:v>_</c:v>
                  </c:pt>
                </c:lvl>
                <c:lvl>
                  <c:pt idx="1">
                    <c:v>Circuit</c:v>
                  </c:pt>
                </c:lvl>
                <c:lvl>
                  <c:pt idx="0">
                    <c:v>2019</c:v>
                  </c:pt>
                  <c:pt idx="1">
                    <c:v>Zone des soins</c:v>
                  </c:pt>
                </c:lvl>
                <c:lvl>
                  <c:pt idx="0">
                    <c:v>_</c:v>
                  </c:pt>
                </c:lvl>
                <c:lvl>
                  <c:pt idx="1">
                    <c:v>Circuit</c:v>
                  </c:pt>
                </c:lvl>
                <c:lvl>
                  <c:pt idx="0">
                    <c:v>2018</c:v>
                  </c:pt>
                  <c:pt idx="1">
                    <c:v>Zone des soins</c:v>
                  </c:pt>
                </c:lvl>
                <c:lvl>
                  <c:pt idx="0">
                    <c:v>_</c:v>
                  </c:pt>
                </c:lvl>
                <c:lvl>
                  <c:pt idx="1">
                    <c:v>Circuit</c:v>
                  </c:pt>
                </c:lvl>
                <c:lvl>
                  <c:pt idx="0">
                    <c:v>2017</c:v>
                  </c:pt>
                  <c:pt idx="1">
                    <c:v>Zone des soins</c:v>
                  </c:pt>
                </c:lvl>
                <c:lvl>
                  <c:pt idx="0">
                    <c:v>_</c:v>
                  </c:pt>
                </c:lvl>
                <c:lvl>
                  <c:pt idx="1">
                    <c:v>Circuit</c:v>
                  </c:pt>
                </c:lvl>
                <c:lvl>
                  <c:pt idx="0">
                    <c:v>2016</c:v>
                  </c:pt>
                  <c:pt idx="1">
                    <c:v>Zone des soins</c:v>
                  </c:pt>
                </c:lvl>
                <c:lvl>
                  <c:pt idx="0">
                    <c:v>_</c:v>
                  </c:pt>
                </c:lvl>
                <c:lvl>
                  <c:pt idx="1">
                    <c:v>Circuit</c:v>
                  </c:pt>
                </c:lvl>
                <c:lvl>
                  <c:pt idx="0">
                    <c:v>2015</c:v>
                  </c:pt>
                  <c:pt idx="1">
                    <c:v>Zone des soins</c:v>
                  </c:pt>
                </c:lvl>
                <c:lvl>
                  <c:pt idx="0">
                    <c:v>_</c:v>
                  </c:pt>
                </c:lvl>
                <c:lvl>
                  <c:pt idx="1">
                    <c:v>Circuit</c:v>
                  </c:pt>
                </c:lvl>
                <c:lvl>
                  <c:pt idx="0">
                    <c:v>2014</c:v>
                  </c:pt>
                  <c:pt idx="1">
                    <c:v>Zone des soins</c:v>
                  </c:pt>
                </c:lvl>
                <c:lvl>
                  <c:pt idx="0">
                    <c:v>_</c:v>
                  </c:pt>
                </c:lvl>
                <c:lvl>
                  <c:pt idx="1">
                    <c:v>Circuit</c:v>
                  </c:pt>
                </c:lvl>
                <c:lvl>
                  <c:pt idx="0">
                    <c:v>2013</c:v>
                  </c:pt>
                  <c:pt idx="1">
                    <c:v>Zone des soins</c:v>
                  </c:pt>
                </c:lvl>
                <c:lvl>
                  <c:pt idx="0">
                    <c:v>_</c:v>
                  </c:pt>
                </c:lvl>
                <c:lvl>
                  <c:pt idx="1">
                    <c:v>Circuit</c:v>
                  </c:pt>
                </c:lvl>
                <c:lvl>
                  <c:pt idx="0">
                    <c:v>2012</c:v>
                  </c:pt>
                  <c:pt idx="1">
                    <c:v>Zone des soins</c:v>
                  </c:pt>
                </c:lvl>
              </c:multiLvlStrCache>
            </c:multiLvlStrRef>
          </c:cat>
          <c:val>
            <c:numRef>
              <c:f>[14]Sources!$H$16:$H$43</c:f>
              <c:numCache>
                <c:formatCode>General</c:formatCode>
                <c:ptCount val="28"/>
                <c:pt idx="0">
                  <c:v>11712723.529999999</c:v>
                </c:pt>
                <c:pt idx="3">
                  <c:v>10355475.36999999</c:v>
                </c:pt>
                <c:pt idx="6">
                  <c:v>8008138.0900000017</c:v>
                </c:pt>
                <c:pt idx="9">
                  <c:v>11041007.520000011</c:v>
                </c:pt>
                <c:pt idx="12">
                  <c:v>9202788.7100000028</c:v>
                </c:pt>
                <c:pt idx="15">
                  <c:v>10222850.57</c:v>
                </c:pt>
                <c:pt idx="18">
                  <c:v>9619003.0300000105</c:v>
                </c:pt>
                <c:pt idx="21">
                  <c:v>9409840.7599999979</c:v>
                </c:pt>
                <c:pt idx="24">
                  <c:v>6808488.9900000086</c:v>
                </c:pt>
                <c:pt idx="27">
                  <c:v>4386151.120000001</c:v>
                </c:pt>
              </c:numCache>
            </c:numRef>
          </c:val>
        </c:ser>
        <c:ser>
          <c:idx val="8"/>
          <c:order val="3"/>
          <c:tx>
            <c:strRef>
              <c:f>[14]Sources!$D$15</c:f>
              <c:strCache>
                <c:ptCount val="1"/>
                <c:pt idx="0">
                  <c:v>1er circuit</c:v>
                </c:pt>
              </c:strCache>
            </c:strRef>
          </c:tx>
          <c:spPr>
            <a:solidFill>
              <a:schemeClr val="accent2">
                <a:lumMod val="40000"/>
                <a:lumOff val="60000"/>
              </a:schemeClr>
            </a:solidFill>
          </c:spPr>
          <c:cat>
            <c:multiLvlStrRef>
              <c:f>[14]Sources!$B$16:$C$44</c:f>
              <c:multiLvlStrCache>
                <c:ptCount val="2"/>
                <c:lvl>
                  <c:pt idx="1">
                    <c:v>Circuit</c:v>
                  </c:pt>
                </c:lvl>
                <c:lvl>
                  <c:pt idx="0">
                    <c:v>2021</c:v>
                  </c:pt>
                  <c:pt idx="1">
                    <c:v>Zone des soins</c:v>
                  </c:pt>
                </c:lvl>
                <c:lvl>
                  <c:pt idx="0">
                    <c:v>_</c:v>
                  </c:pt>
                </c:lvl>
                <c:lvl>
                  <c:pt idx="1">
                    <c:v>Circuit</c:v>
                  </c:pt>
                </c:lvl>
                <c:lvl>
                  <c:pt idx="0">
                    <c:v>2020</c:v>
                  </c:pt>
                  <c:pt idx="1">
                    <c:v>Zone des soins</c:v>
                  </c:pt>
                </c:lvl>
                <c:lvl>
                  <c:pt idx="0">
                    <c:v>_</c:v>
                  </c:pt>
                </c:lvl>
                <c:lvl>
                  <c:pt idx="1">
                    <c:v>Circuit</c:v>
                  </c:pt>
                </c:lvl>
                <c:lvl>
                  <c:pt idx="0">
                    <c:v>2019</c:v>
                  </c:pt>
                  <c:pt idx="1">
                    <c:v>Zone des soins</c:v>
                  </c:pt>
                </c:lvl>
                <c:lvl>
                  <c:pt idx="0">
                    <c:v>_</c:v>
                  </c:pt>
                </c:lvl>
                <c:lvl>
                  <c:pt idx="1">
                    <c:v>Circuit</c:v>
                  </c:pt>
                </c:lvl>
                <c:lvl>
                  <c:pt idx="0">
                    <c:v>2018</c:v>
                  </c:pt>
                  <c:pt idx="1">
                    <c:v>Zone des soins</c:v>
                  </c:pt>
                </c:lvl>
                <c:lvl>
                  <c:pt idx="0">
                    <c:v>_</c:v>
                  </c:pt>
                </c:lvl>
                <c:lvl>
                  <c:pt idx="1">
                    <c:v>Circuit</c:v>
                  </c:pt>
                </c:lvl>
                <c:lvl>
                  <c:pt idx="0">
                    <c:v>2017</c:v>
                  </c:pt>
                  <c:pt idx="1">
                    <c:v>Zone des soins</c:v>
                  </c:pt>
                </c:lvl>
                <c:lvl>
                  <c:pt idx="0">
                    <c:v>_</c:v>
                  </c:pt>
                </c:lvl>
                <c:lvl>
                  <c:pt idx="1">
                    <c:v>Circuit</c:v>
                  </c:pt>
                </c:lvl>
                <c:lvl>
                  <c:pt idx="0">
                    <c:v>2016</c:v>
                  </c:pt>
                  <c:pt idx="1">
                    <c:v>Zone des soins</c:v>
                  </c:pt>
                </c:lvl>
                <c:lvl>
                  <c:pt idx="0">
                    <c:v>_</c:v>
                  </c:pt>
                </c:lvl>
                <c:lvl>
                  <c:pt idx="1">
                    <c:v>Circuit</c:v>
                  </c:pt>
                </c:lvl>
                <c:lvl>
                  <c:pt idx="0">
                    <c:v>2015</c:v>
                  </c:pt>
                  <c:pt idx="1">
                    <c:v>Zone des soins</c:v>
                  </c:pt>
                </c:lvl>
                <c:lvl>
                  <c:pt idx="0">
                    <c:v>_</c:v>
                  </c:pt>
                </c:lvl>
                <c:lvl>
                  <c:pt idx="1">
                    <c:v>Circuit</c:v>
                  </c:pt>
                </c:lvl>
                <c:lvl>
                  <c:pt idx="0">
                    <c:v>2014</c:v>
                  </c:pt>
                  <c:pt idx="1">
                    <c:v>Zone des soins</c:v>
                  </c:pt>
                </c:lvl>
                <c:lvl>
                  <c:pt idx="0">
                    <c:v>_</c:v>
                  </c:pt>
                </c:lvl>
                <c:lvl>
                  <c:pt idx="1">
                    <c:v>Circuit</c:v>
                  </c:pt>
                </c:lvl>
                <c:lvl>
                  <c:pt idx="0">
                    <c:v>2013</c:v>
                  </c:pt>
                  <c:pt idx="1">
                    <c:v>Zone des soins</c:v>
                  </c:pt>
                </c:lvl>
                <c:lvl>
                  <c:pt idx="0">
                    <c:v>_</c:v>
                  </c:pt>
                </c:lvl>
                <c:lvl>
                  <c:pt idx="1">
                    <c:v>Circuit</c:v>
                  </c:pt>
                </c:lvl>
                <c:lvl>
                  <c:pt idx="0">
                    <c:v>2012</c:v>
                  </c:pt>
                  <c:pt idx="1">
                    <c:v>Zone des soins</c:v>
                  </c:pt>
                </c:lvl>
              </c:multiLvlStrCache>
            </c:multiLvlStrRef>
          </c:cat>
          <c:val>
            <c:numRef>
              <c:f>[14]Sources!$D$16:$D$44</c:f>
              <c:numCache>
                <c:formatCode>General</c:formatCode>
                <c:ptCount val="29"/>
                <c:pt idx="1">
                  <c:v>444572825.64999998</c:v>
                </c:pt>
                <c:pt idx="4">
                  <c:v>450420973.06999981</c:v>
                </c:pt>
                <c:pt idx="7">
                  <c:v>476364626.76000005</c:v>
                </c:pt>
                <c:pt idx="10">
                  <c:v>174007539.97999993</c:v>
                </c:pt>
                <c:pt idx="13">
                  <c:v>199734985.80000001</c:v>
                </c:pt>
                <c:pt idx="16">
                  <c:v>283024642.1899997</c:v>
                </c:pt>
                <c:pt idx="19">
                  <c:v>299607177.16999942</c:v>
                </c:pt>
                <c:pt idx="22">
                  <c:v>332527904.41000003</c:v>
                </c:pt>
                <c:pt idx="25">
                  <c:v>328850876.2899999</c:v>
                </c:pt>
                <c:pt idx="28">
                  <c:v>326919049.68000001</c:v>
                </c:pt>
              </c:numCache>
            </c:numRef>
          </c:val>
        </c:ser>
        <c:ser>
          <c:idx val="0"/>
          <c:order val="4"/>
          <c:tx>
            <c:strRef>
              <c:f>[14]Sources!$E$15</c:f>
              <c:strCache>
                <c:ptCount val="1"/>
                <c:pt idx="0">
                  <c:v>2ème circuit</c:v>
                </c:pt>
              </c:strCache>
            </c:strRef>
          </c:tx>
          <c:spPr>
            <a:ln>
              <a:noFill/>
            </a:ln>
          </c:spPr>
          <c:cat>
            <c:multiLvlStrRef>
              <c:f>[14]Sources!$B$16:$C$44</c:f>
              <c:multiLvlStrCache>
                <c:ptCount val="2"/>
                <c:lvl>
                  <c:pt idx="1">
                    <c:v>Circuit</c:v>
                  </c:pt>
                </c:lvl>
                <c:lvl>
                  <c:pt idx="0">
                    <c:v>2021</c:v>
                  </c:pt>
                  <c:pt idx="1">
                    <c:v>Zone des soins</c:v>
                  </c:pt>
                </c:lvl>
                <c:lvl>
                  <c:pt idx="0">
                    <c:v>_</c:v>
                  </c:pt>
                </c:lvl>
                <c:lvl>
                  <c:pt idx="1">
                    <c:v>Circuit</c:v>
                  </c:pt>
                </c:lvl>
                <c:lvl>
                  <c:pt idx="0">
                    <c:v>2020</c:v>
                  </c:pt>
                  <c:pt idx="1">
                    <c:v>Zone des soins</c:v>
                  </c:pt>
                </c:lvl>
                <c:lvl>
                  <c:pt idx="0">
                    <c:v>_</c:v>
                  </c:pt>
                </c:lvl>
                <c:lvl>
                  <c:pt idx="1">
                    <c:v>Circuit</c:v>
                  </c:pt>
                </c:lvl>
                <c:lvl>
                  <c:pt idx="0">
                    <c:v>2019</c:v>
                  </c:pt>
                  <c:pt idx="1">
                    <c:v>Zone des soins</c:v>
                  </c:pt>
                </c:lvl>
                <c:lvl>
                  <c:pt idx="0">
                    <c:v>_</c:v>
                  </c:pt>
                </c:lvl>
                <c:lvl>
                  <c:pt idx="1">
                    <c:v>Circuit</c:v>
                  </c:pt>
                </c:lvl>
                <c:lvl>
                  <c:pt idx="0">
                    <c:v>2018</c:v>
                  </c:pt>
                  <c:pt idx="1">
                    <c:v>Zone des soins</c:v>
                  </c:pt>
                </c:lvl>
                <c:lvl>
                  <c:pt idx="0">
                    <c:v>_</c:v>
                  </c:pt>
                </c:lvl>
                <c:lvl>
                  <c:pt idx="1">
                    <c:v>Circuit</c:v>
                  </c:pt>
                </c:lvl>
                <c:lvl>
                  <c:pt idx="0">
                    <c:v>2017</c:v>
                  </c:pt>
                  <c:pt idx="1">
                    <c:v>Zone des soins</c:v>
                  </c:pt>
                </c:lvl>
                <c:lvl>
                  <c:pt idx="0">
                    <c:v>_</c:v>
                  </c:pt>
                </c:lvl>
                <c:lvl>
                  <c:pt idx="1">
                    <c:v>Circuit</c:v>
                  </c:pt>
                </c:lvl>
                <c:lvl>
                  <c:pt idx="0">
                    <c:v>2016</c:v>
                  </c:pt>
                  <c:pt idx="1">
                    <c:v>Zone des soins</c:v>
                  </c:pt>
                </c:lvl>
                <c:lvl>
                  <c:pt idx="0">
                    <c:v>_</c:v>
                  </c:pt>
                </c:lvl>
                <c:lvl>
                  <c:pt idx="1">
                    <c:v>Circuit</c:v>
                  </c:pt>
                </c:lvl>
                <c:lvl>
                  <c:pt idx="0">
                    <c:v>2015</c:v>
                  </c:pt>
                  <c:pt idx="1">
                    <c:v>Zone des soins</c:v>
                  </c:pt>
                </c:lvl>
                <c:lvl>
                  <c:pt idx="0">
                    <c:v>_</c:v>
                  </c:pt>
                </c:lvl>
                <c:lvl>
                  <c:pt idx="1">
                    <c:v>Circuit</c:v>
                  </c:pt>
                </c:lvl>
                <c:lvl>
                  <c:pt idx="0">
                    <c:v>2014</c:v>
                  </c:pt>
                  <c:pt idx="1">
                    <c:v>Zone des soins</c:v>
                  </c:pt>
                </c:lvl>
                <c:lvl>
                  <c:pt idx="0">
                    <c:v>_</c:v>
                  </c:pt>
                </c:lvl>
                <c:lvl>
                  <c:pt idx="1">
                    <c:v>Circuit</c:v>
                  </c:pt>
                </c:lvl>
                <c:lvl>
                  <c:pt idx="0">
                    <c:v>2013</c:v>
                  </c:pt>
                  <c:pt idx="1">
                    <c:v>Zone des soins</c:v>
                  </c:pt>
                </c:lvl>
                <c:lvl>
                  <c:pt idx="0">
                    <c:v>_</c:v>
                  </c:pt>
                </c:lvl>
                <c:lvl>
                  <c:pt idx="1">
                    <c:v>Circuit</c:v>
                  </c:pt>
                </c:lvl>
                <c:lvl>
                  <c:pt idx="0">
                    <c:v>2012</c:v>
                  </c:pt>
                  <c:pt idx="1">
                    <c:v>Zone des soins</c:v>
                  </c:pt>
                </c:lvl>
              </c:multiLvlStrCache>
            </c:multiLvlStrRef>
          </c:cat>
          <c:val>
            <c:numRef>
              <c:f>[14]Sources!$E$16:$E$44</c:f>
              <c:numCache>
                <c:formatCode>General</c:formatCode>
                <c:ptCount val="29"/>
                <c:pt idx="1">
                  <c:v>127533991.44</c:v>
                </c:pt>
                <c:pt idx="4">
                  <c:v>74432141.900000006</c:v>
                </c:pt>
                <c:pt idx="7">
                  <c:v>344475926.54999989</c:v>
                </c:pt>
                <c:pt idx="10">
                  <c:v>498202116.53000003</c:v>
                </c:pt>
                <c:pt idx="13">
                  <c:v>400119555.09000003</c:v>
                </c:pt>
                <c:pt idx="16">
                  <c:v>449431209.75867534</c:v>
                </c:pt>
                <c:pt idx="19">
                  <c:v>514170160.23786485</c:v>
                </c:pt>
                <c:pt idx="22">
                  <c:v>511968011.07070023</c:v>
                </c:pt>
                <c:pt idx="25">
                  <c:v>258703757.39103824</c:v>
                </c:pt>
                <c:pt idx="28">
                  <c:v>93597523.25</c:v>
                </c:pt>
              </c:numCache>
            </c:numRef>
          </c:val>
        </c:ser>
        <c:gapWidth val="27"/>
        <c:overlap val="100"/>
        <c:axId val="141965568"/>
        <c:axId val="141983744"/>
      </c:barChart>
      <c:lineChart>
        <c:grouping val="standard"/>
        <c:ser>
          <c:idx val="2"/>
          <c:order val="5"/>
          <c:marker>
            <c:symbol val="none"/>
          </c:marker>
          <c:dLbls>
            <c:txPr>
              <a:bodyPr rot="-2220000"/>
              <a:lstStyle/>
              <a:p>
                <a:pPr>
                  <a:defRPr/>
                </a:pPr>
                <a:endParaRPr lang="fr-FR"/>
              </a:p>
            </c:txPr>
            <c:dLblPos val="t"/>
            <c:showVal val="1"/>
          </c:dLbls>
          <c:cat>
            <c:multiLvlStrRef>
              <c:f>[14]Sources!$B$16:$C$44</c:f>
              <c:multiLvlStrCache>
                <c:ptCount val="2"/>
                <c:lvl>
                  <c:pt idx="1">
                    <c:v>Circuit</c:v>
                  </c:pt>
                </c:lvl>
                <c:lvl>
                  <c:pt idx="0">
                    <c:v>2021</c:v>
                  </c:pt>
                  <c:pt idx="1">
                    <c:v>Zone des soins</c:v>
                  </c:pt>
                </c:lvl>
                <c:lvl>
                  <c:pt idx="0">
                    <c:v>_</c:v>
                  </c:pt>
                </c:lvl>
                <c:lvl>
                  <c:pt idx="1">
                    <c:v>Circuit</c:v>
                  </c:pt>
                </c:lvl>
                <c:lvl>
                  <c:pt idx="0">
                    <c:v>2020</c:v>
                  </c:pt>
                  <c:pt idx="1">
                    <c:v>Zone des soins</c:v>
                  </c:pt>
                </c:lvl>
                <c:lvl>
                  <c:pt idx="0">
                    <c:v>_</c:v>
                  </c:pt>
                </c:lvl>
                <c:lvl>
                  <c:pt idx="1">
                    <c:v>Circuit</c:v>
                  </c:pt>
                </c:lvl>
                <c:lvl>
                  <c:pt idx="0">
                    <c:v>2019</c:v>
                  </c:pt>
                  <c:pt idx="1">
                    <c:v>Zone des soins</c:v>
                  </c:pt>
                </c:lvl>
                <c:lvl>
                  <c:pt idx="0">
                    <c:v>_</c:v>
                  </c:pt>
                </c:lvl>
                <c:lvl>
                  <c:pt idx="1">
                    <c:v>Circuit</c:v>
                  </c:pt>
                </c:lvl>
                <c:lvl>
                  <c:pt idx="0">
                    <c:v>2018</c:v>
                  </c:pt>
                  <c:pt idx="1">
                    <c:v>Zone des soins</c:v>
                  </c:pt>
                </c:lvl>
                <c:lvl>
                  <c:pt idx="0">
                    <c:v>_</c:v>
                  </c:pt>
                </c:lvl>
                <c:lvl>
                  <c:pt idx="1">
                    <c:v>Circuit</c:v>
                  </c:pt>
                </c:lvl>
                <c:lvl>
                  <c:pt idx="0">
                    <c:v>2017</c:v>
                  </c:pt>
                  <c:pt idx="1">
                    <c:v>Zone des soins</c:v>
                  </c:pt>
                </c:lvl>
                <c:lvl>
                  <c:pt idx="0">
                    <c:v>_</c:v>
                  </c:pt>
                </c:lvl>
                <c:lvl>
                  <c:pt idx="1">
                    <c:v>Circuit</c:v>
                  </c:pt>
                </c:lvl>
                <c:lvl>
                  <c:pt idx="0">
                    <c:v>2016</c:v>
                  </c:pt>
                  <c:pt idx="1">
                    <c:v>Zone des soins</c:v>
                  </c:pt>
                </c:lvl>
                <c:lvl>
                  <c:pt idx="0">
                    <c:v>_</c:v>
                  </c:pt>
                </c:lvl>
                <c:lvl>
                  <c:pt idx="1">
                    <c:v>Circuit</c:v>
                  </c:pt>
                </c:lvl>
                <c:lvl>
                  <c:pt idx="0">
                    <c:v>2015</c:v>
                  </c:pt>
                  <c:pt idx="1">
                    <c:v>Zone des soins</c:v>
                  </c:pt>
                </c:lvl>
                <c:lvl>
                  <c:pt idx="0">
                    <c:v>_</c:v>
                  </c:pt>
                </c:lvl>
                <c:lvl>
                  <c:pt idx="1">
                    <c:v>Circuit</c:v>
                  </c:pt>
                </c:lvl>
                <c:lvl>
                  <c:pt idx="0">
                    <c:v>2014</c:v>
                  </c:pt>
                  <c:pt idx="1">
                    <c:v>Zone des soins</c:v>
                  </c:pt>
                </c:lvl>
                <c:lvl>
                  <c:pt idx="0">
                    <c:v>_</c:v>
                  </c:pt>
                </c:lvl>
                <c:lvl>
                  <c:pt idx="1">
                    <c:v>Circuit</c:v>
                  </c:pt>
                </c:lvl>
                <c:lvl>
                  <c:pt idx="0">
                    <c:v>2013</c:v>
                  </c:pt>
                  <c:pt idx="1">
                    <c:v>Zone des soins</c:v>
                  </c:pt>
                </c:lvl>
                <c:lvl>
                  <c:pt idx="0">
                    <c:v>_</c:v>
                  </c:pt>
                </c:lvl>
                <c:lvl>
                  <c:pt idx="1">
                    <c:v>Circuit</c:v>
                  </c:pt>
                </c:lvl>
                <c:lvl>
                  <c:pt idx="0">
                    <c:v>2012</c:v>
                  </c:pt>
                  <c:pt idx="1">
                    <c:v>Zone des soins</c:v>
                  </c:pt>
                </c:lvl>
              </c:multiLvlStrCache>
            </c:multiLvlStrRef>
          </c:cat>
          <c:val>
            <c:numRef>
              <c:f>[14]Sources!$I$16:$I$44</c:f>
              <c:numCache>
                <c:formatCode>General</c:formatCode>
                <c:ptCount val="29"/>
                <c:pt idx="1">
                  <c:v>572106817.08999991</c:v>
                </c:pt>
                <c:pt idx="4">
                  <c:v>524853114.96999979</c:v>
                </c:pt>
                <c:pt idx="7">
                  <c:v>820840553.30999994</c:v>
                </c:pt>
                <c:pt idx="10">
                  <c:v>672209656.50999999</c:v>
                </c:pt>
                <c:pt idx="13">
                  <c:v>599854540.8900001</c:v>
                </c:pt>
                <c:pt idx="16">
                  <c:v>732455851.94867504</c:v>
                </c:pt>
                <c:pt idx="19">
                  <c:v>813777337.40786433</c:v>
                </c:pt>
                <c:pt idx="22">
                  <c:v>844495915.48070025</c:v>
                </c:pt>
                <c:pt idx="25">
                  <c:v>587554633.68103814</c:v>
                </c:pt>
                <c:pt idx="28">
                  <c:v>420516572.93000001</c:v>
                </c:pt>
              </c:numCache>
            </c:numRef>
          </c:val>
        </c:ser>
        <c:marker val="1"/>
        <c:axId val="141965568"/>
        <c:axId val="141983744"/>
      </c:lineChart>
      <c:catAx>
        <c:axId val="141965568"/>
        <c:scaling>
          <c:orientation val="minMax"/>
        </c:scaling>
        <c:axPos val="b"/>
        <c:numFmt formatCode="General" sourceLinked="1"/>
        <c:majorTickMark val="cross"/>
        <c:tickLblPos val="nextTo"/>
        <c:spPr>
          <a:ln>
            <a:noFill/>
          </a:ln>
        </c:spPr>
        <c:txPr>
          <a:bodyPr rot="-5400000" vert="horz"/>
          <a:lstStyle/>
          <a:p>
            <a:pPr>
              <a:defRPr sz="900" b="0" i="0" u="none" strike="noStrike" baseline="0">
                <a:solidFill>
                  <a:schemeClr val="tx1"/>
                </a:solidFill>
                <a:latin typeface="Calibri"/>
                <a:ea typeface="Calibri"/>
                <a:cs typeface="Calibri"/>
              </a:defRPr>
            </a:pPr>
            <a:endParaRPr lang="fr-FR"/>
          </a:p>
        </c:txPr>
        <c:crossAx val="141983744"/>
        <c:crosses val="autoZero"/>
        <c:auto val="1"/>
        <c:lblAlgn val="ctr"/>
        <c:lblOffset val="100"/>
      </c:catAx>
      <c:valAx>
        <c:axId val="141983744"/>
        <c:scaling>
          <c:orientation val="minMax"/>
        </c:scaling>
        <c:delete val="1"/>
        <c:axPos val="l"/>
        <c:numFmt formatCode="General" sourceLinked="1"/>
        <c:tickLblPos val="none"/>
        <c:crossAx val="141965568"/>
        <c:crosses val="autoZero"/>
        <c:crossBetween val="between"/>
      </c:valAx>
    </c:plotArea>
    <c:legend>
      <c:legendPos val="b"/>
      <c:legendEntry>
        <c:idx val="5"/>
        <c:delete val="1"/>
      </c:legendEntry>
      <c:layout>
        <c:manualLayout>
          <c:xMode val="edge"/>
          <c:yMode val="edge"/>
          <c:x val="2.6473753280839913E-2"/>
          <c:y val="0.93637103745265382"/>
          <c:w val="0.93037795275590551"/>
          <c:h val="5.4371676594317964E-2"/>
        </c:manualLayout>
      </c:layout>
    </c:legend>
    <c:plotVisOnly val="1"/>
    <c:dispBlanksAs val="gap"/>
  </c:chart>
  <c:spPr>
    <a:noFill/>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155" l="0.70000000000000062" r="0.70000000000000062" t="0.7500000000000015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lang val="fr-FR"/>
  <c:chart>
    <c:plotArea>
      <c:layout/>
      <c:barChart>
        <c:barDir val="col"/>
        <c:grouping val="stacked"/>
        <c:ser>
          <c:idx val="1"/>
          <c:order val="0"/>
          <c:tx>
            <c:strRef>
              <c:f>'[19]Source graphique histo'!$F$2</c:f>
              <c:strCache>
                <c:ptCount val="1"/>
                <c:pt idx="0">
                  <c:v>Afrique</c:v>
                </c:pt>
              </c:strCache>
            </c:strRef>
          </c:tx>
          <c:spPr>
            <a:solidFill>
              <a:schemeClr val="accent3">
                <a:lumMod val="50000"/>
              </a:schemeClr>
            </a:solidFill>
          </c:spPr>
          <c:cat>
            <c:multiLvlStrRef>
              <c:f>'[19]Source graphique histo'!$B$3:$C$31</c:f>
              <c:multiLvlStrCache>
                <c:ptCount val="2"/>
                <c:lvl>
                  <c:pt idx="1">
                    <c:v>Statuts</c:v>
                  </c:pt>
                </c:lvl>
                <c:lvl>
                  <c:pt idx="0">
                    <c:v>2021</c:v>
                  </c:pt>
                  <c:pt idx="1">
                    <c:v>Continents</c:v>
                  </c:pt>
                </c:lvl>
                <c:lvl>
                  <c:pt idx="0">
                    <c:v>_</c:v>
                  </c:pt>
                </c:lvl>
                <c:lvl>
                  <c:pt idx="1">
                    <c:v>Statuts</c:v>
                  </c:pt>
                </c:lvl>
                <c:lvl>
                  <c:pt idx="0">
                    <c:v>2020</c:v>
                  </c:pt>
                  <c:pt idx="1">
                    <c:v>Continents</c:v>
                  </c:pt>
                </c:lvl>
                <c:lvl>
                  <c:pt idx="0">
                    <c:v>_</c:v>
                  </c:pt>
                </c:lvl>
                <c:lvl>
                  <c:pt idx="1">
                    <c:v>Statuts</c:v>
                  </c:pt>
                </c:lvl>
                <c:lvl>
                  <c:pt idx="0">
                    <c:v>2019</c:v>
                  </c:pt>
                  <c:pt idx="1">
                    <c:v>Continents</c:v>
                  </c:pt>
                </c:lvl>
                <c:lvl>
                  <c:pt idx="0">
                    <c:v>_</c:v>
                  </c:pt>
                </c:lvl>
                <c:lvl>
                  <c:pt idx="1">
                    <c:v>Statuts</c:v>
                  </c:pt>
                </c:lvl>
                <c:lvl>
                  <c:pt idx="0">
                    <c:v>2018</c:v>
                  </c:pt>
                  <c:pt idx="1">
                    <c:v>Continents</c:v>
                  </c:pt>
                </c:lvl>
                <c:lvl>
                  <c:pt idx="0">
                    <c:v>_</c:v>
                  </c:pt>
                </c:lvl>
                <c:lvl>
                  <c:pt idx="1">
                    <c:v>Statuts</c:v>
                  </c:pt>
                </c:lvl>
                <c:lvl>
                  <c:pt idx="0">
                    <c:v>2017</c:v>
                  </c:pt>
                  <c:pt idx="1">
                    <c:v>Continents</c:v>
                  </c:pt>
                </c:lvl>
                <c:lvl>
                  <c:pt idx="0">
                    <c:v>_</c:v>
                  </c:pt>
                </c:lvl>
                <c:lvl>
                  <c:pt idx="1">
                    <c:v>Statuts</c:v>
                  </c:pt>
                </c:lvl>
                <c:lvl>
                  <c:pt idx="0">
                    <c:v>2016</c:v>
                  </c:pt>
                  <c:pt idx="1">
                    <c:v>Continents</c:v>
                  </c:pt>
                </c:lvl>
                <c:lvl>
                  <c:pt idx="0">
                    <c:v>_</c:v>
                  </c:pt>
                </c:lvl>
                <c:lvl>
                  <c:pt idx="1">
                    <c:v>Statuts</c:v>
                  </c:pt>
                </c:lvl>
                <c:lvl>
                  <c:pt idx="0">
                    <c:v>2015</c:v>
                  </c:pt>
                  <c:pt idx="1">
                    <c:v>Continents</c:v>
                  </c:pt>
                </c:lvl>
                <c:lvl>
                  <c:pt idx="0">
                    <c:v>_</c:v>
                  </c:pt>
                </c:lvl>
                <c:lvl>
                  <c:pt idx="1">
                    <c:v>Statuts</c:v>
                  </c:pt>
                </c:lvl>
                <c:lvl>
                  <c:pt idx="0">
                    <c:v>2014</c:v>
                  </c:pt>
                  <c:pt idx="1">
                    <c:v>Continents</c:v>
                  </c:pt>
                </c:lvl>
                <c:lvl>
                  <c:pt idx="0">
                    <c:v>_</c:v>
                  </c:pt>
                </c:lvl>
                <c:lvl>
                  <c:pt idx="1">
                    <c:v>Statuts</c:v>
                  </c:pt>
                </c:lvl>
                <c:lvl>
                  <c:pt idx="0">
                    <c:v>2013</c:v>
                  </c:pt>
                  <c:pt idx="1">
                    <c:v>Continents</c:v>
                  </c:pt>
                </c:lvl>
                <c:lvl>
                  <c:pt idx="0">
                    <c:v>_</c:v>
                  </c:pt>
                </c:lvl>
                <c:lvl>
                  <c:pt idx="1">
                    <c:v>Statuts</c:v>
                  </c:pt>
                </c:lvl>
                <c:lvl>
                  <c:pt idx="0">
                    <c:v>2012</c:v>
                  </c:pt>
                  <c:pt idx="1">
                    <c:v>Continents</c:v>
                  </c:pt>
                </c:lvl>
              </c:multiLvlStrCache>
            </c:multiLvlStrRef>
          </c:cat>
          <c:val>
            <c:numRef>
              <c:f>'[19]Source graphique histo'!$F$3:$F$30</c:f>
              <c:numCache>
                <c:formatCode>General</c:formatCode>
                <c:ptCount val="28"/>
                <c:pt idx="0">
                  <c:v>27768</c:v>
                </c:pt>
                <c:pt idx="3">
                  <c:v>27503</c:v>
                </c:pt>
                <c:pt idx="6">
                  <c:v>30862</c:v>
                </c:pt>
                <c:pt idx="9">
                  <c:v>31416</c:v>
                </c:pt>
                <c:pt idx="12">
                  <c:v>31865</c:v>
                </c:pt>
                <c:pt idx="15">
                  <c:v>28541</c:v>
                </c:pt>
                <c:pt idx="18">
                  <c:v>32667</c:v>
                </c:pt>
                <c:pt idx="21">
                  <c:v>35783</c:v>
                </c:pt>
                <c:pt idx="24">
                  <c:v>24847</c:v>
                </c:pt>
                <c:pt idx="27">
                  <c:v>34510</c:v>
                </c:pt>
              </c:numCache>
            </c:numRef>
          </c:val>
        </c:ser>
        <c:ser>
          <c:idx val="3"/>
          <c:order val="1"/>
          <c:tx>
            <c:strRef>
              <c:f>'[19]Source graphique histo'!$H$2</c:f>
              <c:strCache>
                <c:ptCount val="1"/>
                <c:pt idx="0">
                  <c:v>Asie</c:v>
                </c:pt>
              </c:strCache>
            </c:strRef>
          </c:tx>
          <c:spPr>
            <a:solidFill>
              <a:schemeClr val="accent4">
                <a:lumMod val="75000"/>
              </a:schemeClr>
            </a:solidFill>
          </c:spPr>
          <c:cat>
            <c:multiLvlStrRef>
              <c:f>'[19]Source graphique histo'!$B$3:$C$31</c:f>
              <c:multiLvlStrCache>
                <c:ptCount val="2"/>
                <c:lvl>
                  <c:pt idx="1">
                    <c:v>Statuts</c:v>
                  </c:pt>
                </c:lvl>
                <c:lvl>
                  <c:pt idx="0">
                    <c:v>2021</c:v>
                  </c:pt>
                  <c:pt idx="1">
                    <c:v>Continents</c:v>
                  </c:pt>
                </c:lvl>
                <c:lvl>
                  <c:pt idx="0">
                    <c:v>_</c:v>
                  </c:pt>
                </c:lvl>
                <c:lvl>
                  <c:pt idx="1">
                    <c:v>Statuts</c:v>
                  </c:pt>
                </c:lvl>
                <c:lvl>
                  <c:pt idx="0">
                    <c:v>2020</c:v>
                  </c:pt>
                  <c:pt idx="1">
                    <c:v>Continents</c:v>
                  </c:pt>
                </c:lvl>
                <c:lvl>
                  <c:pt idx="0">
                    <c:v>_</c:v>
                  </c:pt>
                </c:lvl>
                <c:lvl>
                  <c:pt idx="1">
                    <c:v>Statuts</c:v>
                  </c:pt>
                </c:lvl>
                <c:lvl>
                  <c:pt idx="0">
                    <c:v>2019</c:v>
                  </c:pt>
                  <c:pt idx="1">
                    <c:v>Continents</c:v>
                  </c:pt>
                </c:lvl>
                <c:lvl>
                  <c:pt idx="0">
                    <c:v>_</c:v>
                  </c:pt>
                </c:lvl>
                <c:lvl>
                  <c:pt idx="1">
                    <c:v>Statuts</c:v>
                  </c:pt>
                </c:lvl>
                <c:lvl>
                  <c:pt idx="0">
                    <c:v>2018</c:v>
                  </c:pt>
                  <c:pt idx="1">
                    <c:v>Continents</c:v>
                  </c:pt>
                </c:lvl>
                <c:lvl>
                  <c:pt idx="0">
                    <c:v>_</c:v>
                  </c:pt>
                </c:lvl>
                <c:lvl>
                  <c:pt idx="1">
                    <c:v>Statuts</c:v>
                  </c:pt>
                </c:lvl>
                <c:lvl>
                  <c:pt idx="0">
                    <c:v>2017</c:v>
                  </c:pt>
                  <c:pt idx="1">
                    <c:v>Continents</c:v>
                  </c:pt>
                </c:lvl>
                <c:lvl>
                  <c:pt idx="0">
                    <c:v>_</c:v>
                  </c:pt>
                </c:lvl>
                <c:lvl>
                  <c:pt idx="1">
                    <c:v>Statuts</c:v>
                  </c:pt>
                </c:lvl>
                <c:lvl>
                  <c:pt idx="0">
                    <c:v>2016</c:v>
                  </c:pt>
                  <c:pt idx="1">
                    <c:v>Continents</c:v>
                  </c:pt>
                </c:lvl>
                <c:lvl>
                  <c:pt idx="0">
                    <c:v>_</c:v>
                  </c:pt>
                </c:lvl>
                <c:lvl>
                  <c:pt idx="1">
                    <c:v>Statuts</c:v>
                  </c:pt>
                </c:lvl>
                <c:lvl>
                  <c:pt idx="0">
                    <c:v>2015</c:v>
                  </c:pt>
                  <c:pt idx="1">
                    <c:v>Continents</c:v>
                  </c:pt>
                </c:lvl>
                <c:lvl>
                  <c:pt idx="0">
                    <c:v>_</c:v>
                  </c:pt>
                </c:lvl>
                <c:lvl>
                  <c:pt idx="1">
                    <c:v>Statuts</c:v>
                  </c:pt>
                </c:lvl>
                <c:lvl>
                  <c:pt idx="0">
                    <c:v>2014</c:v>
                  </c:pt>
                  <c:pt idx="1">
                    <c:v>Continents</c:v>
                  </c:pt>
                </c:lvl>
                <c:lvl>
                  <c:pt idx="0">
                    <c:v>_</c:v>
                  </c:pt>
                </c:lvl>
                <c:lvl>
                  <c:pt idx="1">
                    <c:v>Statuts</c:v>
                  </c:pt>
                </c:lvl>
                <c:lvl>
                  <c:pt idx="0">
                    <c:v>2013</c:v>
                  </c:pt>
                  <c:pt idx="1">
                    <c:v>Continents</c:v>
                  </c:pt>
                </c:lvl>
                <c:lvl>
                  <c:pt idx="0">
                    <c:v>_</c:v>
                  </c:pt>
                </c:lvl>
                <c:lvl>
                  <c:pt idx="1">
                    <c:v>Statuts</c:v>
                  </c:pt>
                </c:lvl>
                <c:lvl>
                  <c:pt idx="0">
                    <c:v>2012</c:v>
                  </c:pt>
                  <c:pt idx="1">
                    <c:v>Continents</c:v>
                  </c:pt>
                </c:lvl>
              </c:multiLvlStrCache>
            </c:multiLvlStrRef>
          </c:cat>
          <c:val>
            <c:numRef>
              <c:f>'[19]Source graphique histo'!$H$3:$H$30</c:f>
              <c:numCache>
                <c:formatCode>General</c:formatCode>
                <c:ptCount val="28"/>
                <c:pt idx="0">
                  <c:v>8386</c:v>
                </c:pt>
                <c:pt idx="3">
                  <c:v>8955</c:v>
                </c:pt>
                <c:pt idx="6">
                  <c:v>9817</c:v>
                </c:pt>
                <c:pt idx="9">
                  <c:v>10221</c:v>
                </c:pt>
                <c:pt idx="12">
                  <c:v>10361</c:v>
                </c:pt>
                <c:pt idx="15">
                  <c:v>6961</c:v>
                </c:pt>
                <c:pt idx="18">
                  <c:v>7227</c:v>
                </c:pt>
                <c:pt idx="21">
                  <c:v>5192</c:v>
                </c:pt>
                <c:pt idx="24">
                  <c:v>4068</c:v>
                </c:pt>
                <c:pt idx="27">
                  <c:v>4850</c:v>
                </c:pt>
              </c:numCache>
            </c:numRef>
          </c:val>
        </c:ser>
        <c:ser>
          <c:idx val="2"/>
          <c:order val="2"/>
          <c:tx>
            <c:strRef>
              <c:f>'[19]Source graphique histo'!$G$2</c:f>
              <c:strCache>
                <c:ptCount val="1"/>
                <c:pt idx="0">
                  <c:v>Amérique</c:v>
                </c:pt>
              </c:strCache>
            </c:strRef>
          </c:tx>
          <c:spPr>
            <a:solidFill>
              <a:schemeClr val="accent6">
                <a:lumMod val="75000"/>
              </a:schemeClr>
            </a:solidFill>
          </c:spPr>
          <c:cat>
            <c:multiLvlStrRef>
              <c:f>'[19]Source graphique histo'!$B$3:$C$31</c:f>
              <c:multiLvlStrCache>
                <c:ptCount val="2"/>
                <c:lvl>
                  <c:pt idx="1">
                    <c:v>Statuts</c:v>
                  </c:pt>
                </c:lvl>
                <c:lvl>
                  <c:pt idx="0">
                    <c:v>2021</c:v>
                  </c:pt>
                  <c:pt idx="1">
                    <c:v>Continents</c:v>
                  </c:pt>
                </c:lvl>
                <c:lvl>
                  <c:pt idx="0">
                    <c:v>_</c:v>
                  </c:pt>
                </c:lvl>
                <c:lvl>
                  <c:pt idx="1">
                    <c:v>Statuts</c:v>
                  </c:pt>
                </c:lvl>
                <c:lvl>
                  <c:pt idx="0">
                    <c:v>2020</c:v>
                  </c:pt>
                  <c:pt idx="1">
                    <c:v>Continents</c:v>
                  </c:pt>
                </c:lvl>
                <c:lvl>
                  <c:pt idx="0">
                    <c:v>_</c:v>
                  </c:pt>
                </c:lvl>
                <c:lvl>
                  <c:pt idx="1">
                    <c:v>Statuts</c:v>
                  </c:pt>
                </c:lvl>
                <c:lvl>
                  <c:pt idx="0">
                    <c:v>2019</c:v>
                  </c:pt>
                  <c:pt idx="1">
                    <c:v>Continents</c:v>
                  </c:pt>
                </c:lvl>
                <c:lvl>
                  <c:pt idx="0">
                    <c:v>_</c:v>
                  </c:pt>
                </c:lvl>
                <c:lvl>
                  <c:pt idx="1">
                    <c:v>Statuts</c:v>
                  </c:pt>
                </c:lvl>
                <c:lvl>
                  <c:pt idx="0">
                    <c:v>2018</c:v>
                  </c:pt>
                  <c:pt idx="1">
                    <c:v>Continents</c:v>
                  </c:pt>
                </c:lvl>
                <c:lvl>
                  <c:pt idx="0">
                    <c:v>_</c:v>
                  </c:pt>
                </c:lvl>
                <c:lvl>
                  <c:pt idx="1">
                    <c:v>Statuts</c:v>
                  </c:pt>
                </c:lvl>
                <c:lvl>
                  <c:pt idx="0">
                    <c:v>2017</c:v>
                  </c:pt>
                  <c:pt idx="1">
                    <c:v>Continents</c:v>
                  </c:pt>
                </c:lvl>
                <c:lvl>
                  <c:pt idx="0">
                    <c:v>_</c:v>
                  </c:pt>
                </c:lvl>
                <c:lvl>
                  <c:pt idx="1">
                    <c:v>Statuts</c:v>
                  </c:pt>
                </c:lvl>
                <c:lvl>
                  <c:pt idx="0">
                    <c:v>2016</c:v>
                  </c:pt>
                  <c:pt idx="1">
                    <c:v>Continents</c:v>
                  </c:pt>
                </c:lvl>
                <c:lvl>
                  <c:pt idx="0">
                    <c:v>_</c:v>
                  </c:pt>
                </c:lvl>
                <c:lvl>
                  <c:pt idx="1">
                    <c:v>Statuts</c:v>
                  </c:pt>
                </c:lvl>
                <c:lvl>
                  <c:pt idx="0">
                    <c:v>2015</c:v>
                  </c:pt>
                  <c:pt idx="1">
                    <c:v>Continents</c:v>
                  </c:pt>
                </c:lvl>
                <c:lvl>
                  <c:pt idx="0">
                    <c:v>_</c:v>
                  </c:pt>
                </c:lvl>
                <c:lvl>
                  <c:pt idx="1">
                    <c:v>Statuts</c:v>
                  </c:pt>
                </c:lvl>
                <c:lvl>
                  <c:pt idx="0">
                    <c:v>2014</c:v>
                  </c:pt>
                  <c:pt idx="1">
                    <c:v>Continents</c:v>
                  </c:pt>
                </c:lvl>
                <c:lvl>
                  <c:pt idx="0">
                    <c:v>_</c:v>
                  </c:pt>
                </c:lvl>
                <c:lvl>
                  <c:pt idx="1">
                    <c:v>Statuts</c:v>
                  </c:pt>
                </c:lvl>
                <c:lvl>
                  <c:pt idx="0">
                    <c:v>2013</c:v>
                  </c:pt>
                  <c:pt idx="1">
                    <c:v>Continents</c:v>
                  </c:pt>
                </c:lvl>
                <c:lvl>
                  <c:pt idx="0">
                    <c:v>_</c:v>
                  </c:pt>
                </c:lvl>
                <c:lvl>
                  <c:pt idx="1">
                    <c:v>Statuts</c:v>
                  </c:pt>
                </c:lvl>
                <c:lvl>
                  <c:pt idx="0">
                    <c:v>2012</c:v>
                  </c:pt>
                  <c:pt idx="1">
                    <c:v>Continents</c:v>
                  </c:pt>
                </c:lvl>
              </c:multiLvlStrCache>
            </c:multiLvlStrRef>
          </c:cat>
          <c:val>
            <c:numRef>
              <c:f>'[19]Source graphique histo'!$G$3:$G$30</c:f>
              <c:numCache>
                <c:formatCode>General</c:formatCode>
                <c:ptCount val="28"/>
                <c:pt idx="0">
                  <c:v>5624</c:v>
                </c:pt>
                <c:pt idx="3">
                  <c:v>5556</c:v>
                </c:pt>
                <c:pt idx="6">
                  <c:v>5697</c:v>
                </c:pt>
                <c:pt idx="9">
                  <c:v>5955</c:v>
                </c:pt>
                <c:pt idx="12">
                  <c:v>5752</c:v>
                </c:pt>
                <c:pt idx="15">
                  <c:v>4394</c:v>
                </c:pt>
                <c:pt idx="18">
                  <c:v>4500</c:v>
                </c:pt>
                <c:pt idx="21">
                  <c:v>2436</c:v>
                </c:pt>
                <c:pt idx="24">
                  <c:v>2088</c:v>
                </c:pt>
                <c:pt idx="27">
                  <c:v>1918</c:v>
                </c:pt>
              </c:numCache>
            </c:numRef>
          </c:val>
        </c:ser>
        <c:ser>
          <c:idx val="4"/>
          <c:order val="3"/>
          <c:tx>
            <c:strRef>
              <c:f>'[19]Source graphique histo'!$I$2</c:f>
              <c:strCache>
                <c:ptCount val="1"/>
                <c:pt idx="0">
                  <c:v>Europe (hors UE-EEE-Suisse)</c:v>
                </c:pt>
              </c:strCache>
            </c:strRef>
          </c:tx>
          <c:spPr>
            <a:solidFill>
              <a:schemeClr val="accent5">
                <a:lumMod val="75000"/>
              </a:schemeClr>
            </a:solidFill>
          </c:spPr>
          <c:cat>
            <c:multiLvlStrRef>
              <c:f>'[19]Source graphique histo'!$B$3:$C$31</c:f>
              <c:multiLvlStrCache>
                <c:ptCount val="2"/>
                <c:lvl>
                  <c:pt idx="1">
                    <c:v>Statuts</c:v>
                  </c:pt>
                </c:lvl>
                <c:lvl>
                  <c:pt idx="0">
                    <c:v>2021</c:v>
                  </c:pt>
                  <c:pt idx="1">
                    <c:v>Continents</c:v>
                  </c:pt>
                </c:lvl>
                <c:lvl>
                  <c:pt idx="0">
                    <c:v>_</c:v>
                  </c:pt>
                </c:lvl>
                <c:lvl>
                  <c:pt idx="1">
                    <c:v>Statuts</c:v>
                  </c:pt>
                </c:lvl>
                <c:lvl>
                  <c:pt idx="0">
                    <c:v>2020</c:v>
                  </c:pt>
                  <c:pt idx="1">
                    <c:v>Continents</c:v>
                  </c:pt>
                </c:lvl>
                <c:lvl>
                  <c:pt idx="0">
                    <c:v>_</c:v>
                  </c:pt>
                </c:lvl>
                <c:lvl>
                  <c:pt idx="1">
                    <c:v>Statuts</c:v>
                  </c:pt>
                </c:lvl>
                <c:lvl>
                  <c:pt idx="0">
                    <c:v>2019</c:v>
                  </c:pt>
                  <c:pt idx="1">
                    <c:v>Continents</c:v>
                  </c:pt>
                </c:lvl>
                <c:lvl>
                  <c:pt idx="0">
                    <c:v>_</c:v>
                  </c:pt>
                </c:lvl>
                <c:lvl>
                  <c:pt idx="1">
                    <c:v>Statuts</c:v>
                  </c:pt>
                </c:lvl>
                <c:lvl>
                  <c:pt idx="0">
                    <c:v>2018</c:v>
                  </c:pt>
                  <c:pt idx="1">
                    <c:v>Continents</c:v>
                  </c:pt>
                </c:lvl>
                <c:lvl>
                  <c:pt idx="0">
                    <c:v>_</c:v>
                  </c:pt>
                </c:lvl>
                <c:lvl>
                  <c:pt idx="1">
                    <c:v>Statuts</c:v>
                  </c:pt>
                </c:lvl>
                <c:lvl>
                  <c:pt idx="0">
                    <c:v>2017</c:v>
                  </c:pt>
                  <c:pt idx="1">
                    <c:v>Continents</c:v>
                  </c:pt>
                </c:lvl>
                <c:lvl>
                  <c:pt idx="0">
                    <c:v>_</c:v>
                  </c:pt>
                </c:lvl>
                <c:lvl>
                  <c:pt idx="1">
                    <c:v>Statuts</c:v>
                  </c:pt>
                </c:lvl>
                <c:lvl>
                  <c:pt idx="0">
                    <c:v>2016</c:v>
                  </c:pt>
                  <c:pt idx="1">
                    <c:v>Continents</c:v>
                  </c:pt>
                </c:lvl>
                <c:lvl>
                  <c:pt idx="0">
                    <c:v>_</c:v>
                  </c:pt>
                </c:lvl>
                <c:lvl>
                  <c:pt idx="1">
                    <c:v>Statuts</c:v>
                  </c:pt>
                </c:lvl>
                <c:lvl>
                  <c:pt idx="0">
                    <c:v>2015</c:v>
                  </c:pt>
                  <c:pt idx="1">
                    <c:v>Continents</c:v>
                  </c:pt>
                </c:lvl>
                <c:lvl>
                  <c:pt idx="0">
                    <c:v>_</c:v>
                  </c:pt>
                </c:lvl>
                <c:lvl>
                  <c:pt idx="1">
                    <c:v>Statuts</c:v>
                  </c:pt>
                </c:lvl>
                <c:lvl>
                  <c:pt idx="0">
                    <c:v>2014</c:v>
                  </c:pt>
                  <c:pt idx="1">
                    <c:v>Continents</c:v>
                  </c:pt>
                </c:lvl>
                <c:lvl>
                  <c:pt idx="0">
                    <c:v>_</c:v>
                  </c:pt>
                </c:lvl>
                <c:lvl>
                  <c:pt idx="1">
                    <c:v>Statuts</c:v>
                  </c:pt>
                </c:lvl>
                <c:lvl>
                  <c:pt idx="0">
                    <c:v>2013</c:v>
                  </c:pt>
                  <c:pt idx="1">
                    <c:v>Continents</c:v>
                  </c:pt>
                </c:lvl>
                <c:lvl>
                  <c:pt idx="0">
                    <c:v>_</c:v>
                  </c:pt>
                </c:lvl>
                <c:lvl>
                  <c:pt idx="1">
                    <c:v>Statuts</c:v>
                  </c:pt>
                </c:lvl>
                <c:lvl>
                  <c:pt idx="0">
                    <c:v>2012</c:v>
                  </c:pt>
                  <c:pt idx="1">
                    <c:v>Continents</c:v>
                  </c:pt>
                </c:lvl>
              </c:multiLvlStrCache>
            </c:multiLvlStrRef>
          </c:cat>
          <c:val>
            <c:numRef>
              <c:f>'[19]Source graphique histo'!$I$3:$I$30</c:f>
              <c:numCache>
                <c:formatCode>General</c:formatCode>
                <c:ptCount val="28"/>
                <c:pt idx="0">
                  <c:v>6768</c:v>
                </c:pt>
                <c:pt idx="3">
                  <c:v>1966</c:v>
                </c:pt>
                <c:pt idx="6">
                  <c:v>2191</c:v>
                </c:pt>
                <c:pt idx="9">
                  <c:v>2281</c:v>
                </c:pt>
                <c:pt idx="12">
                  <c:v>2266</c:v>
                </c:pt>
                <c:pt idx="15">
                  <c:v>1261</c:v>
                </c:pt>
                <c:pt idx="18">
                  <c:v>1357</c:v>
                </c:pt>
                <c:pt idx="21">
                  <c:v>1121</c:v>
                </c:pt>
                <c:pt idx="24">
                  <c:v>954</c:v>
                </c:pt>
                <c:pt idx="27">
                  <c:v>909</c:v>
                </c:pt>
              </c:numCache>
            </c:numRef>
          </c:val>
        </c:ser>
        <c:ser>
          <c:idx val="5"/>
          <c:order val="4"/>
          <c:tx>
            <c:strRef>
              <c:f>'[19]Source graphique histo'!$J$2</c:f>
              <c:strCache>
                <c:ptCount val="1"/>
                <c:pt idx="0">
                  <c:v>Océanie et non déterminé</c:v>
                </c:pt>
              </c:strCache>
            </c:strRef>
          </c:tx>
          <c:spPr>
            <a:solidFill>
              <a:srgbClr val="FF0000"/>
            </a:solidFill>
          </c:spPr>
          <c:cat>
            <c:multiLvlStrRef>
              <c:f>'[19]Source graphique histo'!$B$3:$C$31</c:f>
              <c:multiLvlStrCache>
                <c:ptCount val="2"/>
                <c:lvl>
                  <c:pt idx="1">
                    <c:v>Statuts</c:v>
                  </c:pt>
                </c:lvl>
                <c:lvl>
                  <c:pt idx="0">
                    <c:v>2021</c:v>
                  </c:pt>
                  <c:pt idx="1">
                    <c:v>Continents</c:v>
                  </c:pt>
                </c:lvl>
                <c:lvl>
                  <c:pt idx="0">
                    <c:v>_</c:v>
                  </c:pt>
                </c:lvl>
                <c:lvl>
                  <c:pt idx="1">
                    <c:v>Statuts</c:v>
                  </c:pt>
                </c:lvl>
                <c:lvl>
                  <c:pt idx="0">
                    <c:v>2020</c:v>
                  </c:pt>
                  <c:pt idx="1">
                    <c:v>Continents</c:v>
                  </c:pt>
                </c:lvl>
                <c:lvl>
                  <c:pt idx="0">
                    <c:v>_</c:v>
                  </c:pt>
                </c:lvl>
                <c:lvl>
                  <c:pt idx="1">
                    <c:v>Statuts</c:v>
                  </c:pt>
                </c:lvl>
                <c:lvl>
                  <c:pt idx="0">
                    <c:v>2019</c:v>
                  </c:pt>
                  <c:pt idx="1">
                    <c:v>Continents</c:v>
                  </c:pt>
                </c:lvl>
                <c:lvl>
                  <c:pt idx="0">
                    <c:v>_</c:v>
                  </c:pt>
                </c:lvl>
                <c:lvl>
                  <c:pt idx="1">
                    <c:v>Statuts</c:v>
                  </c:pt>
                </c:lvl>
                <c:lvl>
                  <c:pt idx="0">
                    <c:v>2018</c:v>
                  </c:pt>
                  <c:pt idx="1">
                    <c:v>Continents</c:v>
                  </c:pt>
                </c:lvl>
                <c:lvl>
                  <c:pt idx="0">
                    <c:v>_</c:v>
                  </c:pt>
                </c:lvl>
                <c:lvl>
                  <c:pt idx="1">
                    <c:v>Statuts</c:v>
                  </c:pt>
                </c:lvl>
                <c:lvl>
                  <c:pt idx="0">
                    <c:v>2017</c:v>
                  </c:pt>
                  <c:pt idx="1">
                    <c:v>Continents</c:v>
                  </c:pt>
                </c:lvl>
                <c:lvl>
                  <c:pt idx="0">
                    <c:v>_</c:v>
                  </c:pt>
                </c:lvl>
                <c:lvl>
                  <c:pt idx="1">
                    <c:v>Statuts</c:v>
                  </c:pt>
                </c:lvl>
                <c:lvl>
                  <c:pt idx="0">
                    <c:v>2016</c:v>
                  </c:pt>
                  <c:pt idx="1">
                    <c:v>Continents</c:v>
                  </c:pt>
                </c:lvl>
                <c:lvl>
                  <c:pt idx="0">
                    <c:v>_</c:v>
                  </c:pt>
                </c:lvl>
                <c:lvl>
                  <c:pt idx="1">
                    <c:v>Statuts</c:v>
                  </c:pt>
                </c:lvl>
                <c:lvl>
                  <c:pt idx="0">
                    <c:v>2015</c:v>
                  </c:pt>
                  <c:pt idx="1">
                    <c:v>Continents</c:v>
                  </c:pt>
                </c:lvl>
                <c:lvl>
                  <c:pt idx="0">
                    <c:v>_</c:v>
                  </c:pt>
                </c:lvl>
                <c:lvl>
                  <c:pt idx="1">
                    <c:v>Statuts</c:v>
                  </c:pt>
                </c:lvl>
                <c:lvl>
                  <c:pt idx="0">
                    <c:v>2014</c:v>
                  </c:pt>
                  <c:pt idx="1">
                    <c:v>Continents</c:v>
                  </c:pt>
                </c:lvl>
                <c:lvl>
                  <c:pt idx="0">
                    <c:v>_</c:v>
                  </c:pt>
                </c:lvl>
                <c:lvl>
                  <c:pt idx="1">
                    <c:v>Statuts</c:v>
                  </c:pt>
                </c:lvl>
                <c:lvl>
                  <c:pt idx="0">
                    <c:v>2013</c:v>
                  </c:pt>
                  <c:pt idx="1">
                    <c:v>Continents</c:v>
                  </c:pt>
                </c:lvl>
                <c:lvl>
                  <c:pt idx="0">
                    <c:v>_</c:v>
                  </c:pt>
                </c:lvl>
                <c:lvl>
                  <c:pt idx="1">
                    <c:v>Statuts</c:v>
                  </c:pt>
                </c:lvl>
                <c:lvl>
                  <c:pt idx="0">
                    <c:v>2012</c:v>
                  </c:pt>
                  <c:pt idx="1">
                    <c:v>Continents</c:v>
                  </c:pt>
                </c:lvl>
              </c:multiLvlStrCache>
            </c:multiLvlStrRef>
          </c:cat>
          <c:val>
            <c:numRef>
              <c:f>'[19]Source graphique histo'!$J$3:$J$30</c:f>
              <c:numCache>
                <c:formatCode>General</c:formatCode>
                <c:ptCount val="28"/>
                <c:pt idx="0">
                  <c:v>375</c:v>
                </c:pt>
                <c:pt idx="3">
                  <c:v>268</c:v>
                </c:pt>
                <c:pt idx="6">
                  <c:v>371</c:v>
                </c:pt>
                <c:pt idx="9">
                  <c:v>334</c:v>
                </c:pt>
                <c:pt idx="12">
                  <c:v>324</c:v>
                </c:pt>
                <c:pt idx="15">
                  <c:v>228</c:v>
                </c:pt>
                <c:pt idx="18">
                  <c:v>213</c:v>
                </c:pt>
                <c:pt idx="21">
                  <c:v>97</c:v>
                </c:pt>
                <c:pt idx="24">
                  <c:v>93</c:v>
                </c:pt>
                <c:pt idx="27">
                  <c:v>112</c:v>
                </c:pt>
              </c:numCache>
            </c:numRef>
          </c:val>
        </c:ser>
        <c:ser>
          <c:idx val="7"/>
          <c:order val="5"/>
          <c:tx>
            <c:strRef>
              <c:f>'[19]Source graphique histo'!$D$2</c:f>
              <c:strCache>
                <c:ptCount val="1"/>
                <c:pt idx="0">
                  <c:v>Travailleurs</c:v>
                </c:pt>
              </c:strCache>
            </c:strRef>
          </c:tx>
          <c:spPr>
            <a:solidFill>
              <a:schemeClr val="accent2">
                <a:lumMod val="75000"/>
              </a:schemeClr>
            </a:solidFill>
          </c:spPr>
          <c:cat>
            <c:multiLvlStrRef>
              <c:f>'[19]Source graphique histo'!$B$3:$C$31</c:f>
              <c:multiLvlStrCache>
                <c:ptCount val="2"/>
                <c:lvl>
                  <c:pt idx="1">
                    <c:v>Statuts</c:v>
                  </c:pt>
                </c:lvl>
                <c:lvl>
                  <c:pt idx="0">
                    <c:v>2021</c:v>
                  </c:pt>
                  <c:pt idx="1">
                    <c:v>Continents</c:v>
                  </c:pt>
                </c:lvl>
                <c:lvl>
                  <c:pt idx="0">
                    <c:v>_</c:v>
                  </c:pt>
                </c:lvl>
                <c:lvl>
                  <c:pt idx="1">
                    <c:v>Statuts</c:v>
                  </c:pt>
                </c:lvl>
                <c:lvl>
                  <c:pt idx="0">
                    <c:v>2020</c:v>
                  </c:pt>
                  <c:pt idx="1">
                    <c:v>Continents</c:v>
                  </c:pt>
                </c:lvl>
                <c:lvl>
                  <c:pt idx="0">
                    <c:v>_</c:v>
                  </c:pt>
                </c:lvl>
                <c:lvl>
                  <c:pt idx="1">
                    <c:v>Statuts</c:v>
                  </c:pt>
                </c:lvl>
                <c:lvl>
                  <c:pt idx="0">
                    <c:v>2019</c:v>
                  </c:pt>
                  <c:pt idx="1">
                    <c:v>Continents</c:v>
                  </c:pt>
                </c:lvl>
                <c:lvl>
                  <c:pt idx="0">
                    <c:v>_</c:v>
                  </c:pt>
                </c:lvl>
                <c:lvl>
                  <c:pt idx="1">
                    <c:v>Statuts</c:v>
                  </c:pt>
                </c:lvl>
                <c:lvl>
                  <c:pt idx="0">
                    <c:v>2018</c:v>
                  </c:pt>
                  <c:pt idx="1">
                    <c:v>Continents</c:v>
                  </c:pt>
                </c:lvl>
                <c:lvl>
                  <c:pt idx="0">
                    <c:v>_</c:v>
                  </c:pt>
                </c:lvl>
                <c:lvl>
                  <c:pt idx="1">
                    <c:v>Statuts</c:v>
                  </c:pt>
                </c:lvl>
                <c:lvl>
                  <c:pt idx="0">
                    <c:v>2017</c:v>
                  </c:pt>
                  <c:pt idx="1">
                    <c:v>Continents</c:v>
                  </c:pt>
                </c:lvl>
                <c:lvl>
                  <c:pt idx="0">
                    <c:v>_</c:v>
                  </c:pt>
                </c:lvl>
                <c:lvl>
                  <c:pt idx="1">
                    <c:v>Statuts</c:v>
                  </c:pt>
                </c:lvl>
                <c:lvl>
                  <c:pt idx="0">
                    <c:v>2016</c:v>
                  </c:pt>
                  <c:pt idx="1">
                    <c:v>Continents</c:v>
                  </c:pt>
                </c:lvl>
                <c:lvl>
                  <c:pt idx="0">
                    <c:v>_</c:v>
                  </c:pt>
                </c:lvl>
                <c:lvl>
                  <c:pt idx="1">
                    <c:v>Statuts</c:v>
                  </c:pt>
                </c:lvl>
                <c:lvl>
                  <c:pt idx="0">
                    <c:v>2015</c:v>
                  </c:pt>
                  <c:pt idx="1">
                    <c:v>Continents</c:v>
                  </c:pt>
                </c:lvl>
                <c:lvl>
                  <c:pt idx="0">
                    <c:v>_</c:v>
                  </c:pt>
                </c:lvl>
                <c:lvl>
                  <c:pt idx="1">
                    <c:v>Statuts</c:v>
                  </c:pt>
                </c:lvl>
                <c:lvl>
                  <c:pt idx="0">
                    <c:v>2014</c:v>
                  </c:pt>
                  <c:pt idx="1">
                    <c:v>Continents</c:v>
                  </c:pt>
                </c:lvl>
                <c:lvl>
                  <c:pt idx="0">
                    <c:v>_</c:v>
                  </c:pt>
                </c:lvl>
                <c:lvl>
                  <c:pt idx="1">
                    <c:v>Statuts</c:v>
                  </c:pt>
                </c:lvl>
                <c:lvl>
                  <c:pt idx="0">
                    <c:v>2013</c:v>
                  </c:pt>
                  <c:pt idx="1">
                    <c:v>Continents</c:v>
                  </c:pt>
                </c:lvl>
                <c:lvl>
                  <c:pt idx="0">
                    <c:v>_</c:v>
                  </c:pt>
                </c:lvl>
                <c:lvl>
                  <c:pt idx="1">
                    <c:v>Statuts</c:v>
                  </c:pt>
                </c:lvl>
                <c:lvl>
                  <c:pt idx="0">
                    <c:v>2012</c:v>
                  </c:pt>
                  <c:pt idx="1">
                    <c:v>Continents</c:v>
                  </c:pt>
                </c:lvl>
              </c:multiLvlStrCache>
            </c:multiLvlStrRef>
          </c:cat>
          <c:val>
            <c:numRef>
              <c:f>'[19]Source graphique histo'!$D$3:$D$31</c:f>
              <c:numCache>
                <c:formatCode>General</c:formatCode>
                <c:ptCount val="29"/>
                <c:pt idx="1">
                  <c:v>34757</c:v>
                </c:pt>
                <c:pt idx="4">
                  <c:v>30596</c:v>
                </c:pt>
                <c:pt idx="7">
                  <c:v>34632</c:v>
                </c:pt>
                <c:pt idx="10">
                  <c:v>36949</c:v>
                </c:pt>
                <c:pt idx="13">
                  <c:v>38269</c:v>
                </c:pt>
                <c:pt idx="16">
                  <c:v>30174</c:v>
                </c:pt>
                <c:pt idx="19">
                  <c:v>33441</c:v>
                </c:pt>
                <c:pt idx="22">
                  <c:v>29481</c:v>
                </c:pt>
                <c:pt idx="25">
                  <c:v>23435</c:v>
                </c:pt>
                <c:pt idx="28">
                  <c:v>27413</c:v>
                </c:pt>
              </c:numCache>
            </c:numRef>
          </c:val>
        </c:ser>
        <c:ser>
          <c:idx val="8"/>
          <c:order val="6"/>
          <c:tx>
            <c:strRef>
              <c:f>'[19]Source graphique histo'!$E$2</c:f>
              <c:strCache>
                <c:ptCount val="1"/>
                <c:pt idx="0">
                  <c:v>Regroupement familial</c:v>
                </c:pt>
              </c:strCache>
            </c:strRef>
          </c:tx>
          <c:spPr>
            <a:solidFill>
              <a:schemeClr val="accent2">
                <a:lumMod val="40000"/>
                <a:lumOff val="60000"/>
              </a:schemeClr>
            </a:solidFill>
          </c:spPr>
          <c:cat>
            <c:multiLvlStrRef>
              <c:f>'[19]Source graphique histo'!$B$3:$C$31</c:f>
              <c:multiLvlStrCache>
                <c:ptCount val="2"/>
                <c:lvl>
                  <c:pt idx="1">
                    <c:v>Statuts</c:v>
                  </c:pt>
                </c:lvl>
                <c:lvl>
                  <c:pt idx="0">
                    <c:v>2021</c:v>
                  </c:pt>
                  <c:pt idx="1">
                    <c:v>Continents</c:v>
                  </c:pt>
                </c:lvl>
                <c:lvl>
                  <c:pt idx="0">
                    <c:v>_</c:v>
                  </c:pt>
                </c:lvl>
                <c:lvl>
                  <c:pt idx="1">
                    <c:v>Statuts</c:v>
                  </c:pt>
                </c:lvl>
                <c:lvl>
                  <c:pt idx="0">
                    <c:v>2020</c:v>
                  </c:pt>
                  <c:pt idx="1">
                    <c:v>Continents</c:v>
                  </c:pt>
                </c:lvl>
                <c:lvl>
                  <c:pt idx="0">
                    <c:v>_</c:v>
                  </c:pt>
                </c:lvl>
                <c:lvl>
                  <c:pt idx="1">
                    <c:v>Statuts</c:v>
                  </c:pt>
                </c:lvl>
                <c:lvl>
                  <c:pt idx="0">
                    <c:v>2019</c:v>
                  </c:pt>
                  <c:pt idx="1">
                    <c:v>Continents</c:v>
                  </c:pt>
                </c:lvl>
                <c:lvl>
                  <c:pt idx="0">
                    <c:v>_</c:v>
                  </c:pt>
                </c:lvl>
                <c:lvl>
                  <c:pt idx="1">
                    <c:v>Statuts</c:v>
                  </c:pt>
                </c:lvl>
                <c:lvl>
                  <c:pt idx="0">
                    <c:v>2018</c:v>
                  </c:pt>
                  <c:pt idx="1">
                    <c:v>Continents</c:v>
                  </c:pt>
                </c:lvl>
                <c:lvl>
                  <c:pt idx="0">
                    <c:v>_</c:v>
                  </c:pt>
                </c:lvl>
                <c:lvl>
                  <c:pt idx="1">
                    <c:v>Statuts</c:v>
                  </c:pt>
                </c:lvl>
                <c:lvl>
                  <c:pt idx="0">
                    <c:v>2017</c:v>
                  </c:pt>
                  <c:pt idx="1">
                    <c:v>Continents</c:v>
                  </c:pt>
                </c:lvl>
                <c:lvl>
                  <c:pt idx="0">
                    <c:v>_</c:v>
                  </c:pt>
                </c:lvl>
                <c:lvl>
                  <c:pt idx="1">
                    <c:v>Statuts</c:v>
                  </c:pt>
                </c:lvl>
                <c:lvl>
                  <c:pt idx="0">
                    <c:v>2016</c:v>
                  </c:pt>
                  <c:pt idx="1">
                    <c:v>Continents</c:v>
                  </c:pt>
                </c:lvl>
                <c:lvl>
                  <c:pt idx="0">
                    <c:v>_</c:v>
                  </c:pt>
                </c:lvl>
                <c:lvl>
                  <c:pt idx="1">
                    <c:v>Statuts</c:v>
                  </c:pt>
                </c:lvl>
                <c:lvl>
                  <c:pt idx="0">
                    <c:v>2015</c:v>
                  </c:pt>
                  <c:pt idx="1">
                    <c:v>Continents</c:v>
                  </c:pt>
                </c:lvl>
                <c:lvl>
                  <c:pt idx="0">
                    <c:v>_</c:v>
                  </c:pt>
                </c:lvl>
                <c:lvl>
                  <c:pt idx="1">
                    <c:v>Statuts</c:v>
                  </c:pt>
                </c:lvl>
                <c:lvl>
                  <c:pt idx="0">
                    <c:v>2014</c:v>
                  </c:pt>
                  <c:pt idx="1">
                    <c:v>Continents</c:v>
                  </c:pt>
                </c:lvl>
                <c:lvl>
                  <c:pt idx="0">
                    <c:v>_</c:v>
                  </c:pt>
                </c:lvl>
                <c:lvl>
                  <c:pt idx="1">
                    <c:v>Statuts</c:v>
                  </c:pt>
                </c:lvl>
                <c:lvl>
                  <c:pt idx="0">
                    <c:v>2013</c:v>
                  </c:pt>
                  <c:pt idx="1">
                    <c:v>Continents</c:v>
                  </c:pt>
                </c:lvl>
                <c:lvl>
                  <c:pt idx="0">
                    <c:v>_</c:v>
                  </c:pt>
                </c:lvl>
                <c:lvl>
                  <c:pt idx="1">
                    <c:v>Statuts</c:v>
                  </c:pt>
                </c:lvl>
                <c:lvl>
                  <c:pt idx="0">
                    <c:v>2012</c:v>
                  </c:pt>
                  <c:pt idx="1">
                    <c:v>Continents</c:v>
                  </c:pt>
                </c:lvl>
              </c:multiLvlStrCache>
            </c:multiLvlStrRef>
          </c:cat>
          <c:val>
            <c:numRef>
              <c:f>'[19]Source graphique histo'!$E$3:$E$31</c:f>
              <c:numCache>
                <c:formatCode>General</c:formatCode>
                <c:ptCount val="29"/>
                <c:pt idx="1">
                  <c:v>14165</c:v>
                </c:pt>
                <c:pt idx="4">
                  <c:v>13661</c:v>
                </c:pt>
                <c:pt idx="7">
                  <c:v>14305</c:v>
                </c:pt>
                <c:pt idx="10">
                  <c:v>13259</c:v>
                </c:pt>
                <c:pt idx="13">
                  <c:v>12300</c:v>
                </c:pt>
                <c:pt idx="16">
                  <c:v>11211</c:v>
                </c:pt>
                <c:pt idx="19">
                  <c:v>12522</c:v>
                </c:pt>
                <c:pt idx="22">
                  <c:v>15149</c:v>
                </c:pt>
                <c:pt idx="25">
                  <c:v>8615</c:v>
                </c:pt>
                <c:pt idx="28">
                  <c:v>14886</c:v>
                </c:pt>
              </c:numCache>
            </c:numRef>
          </c:val>
        </c:ser>
        <c:gapWidth val="10"/>
        <c:overlap val="100"/>
        <c:axId val="228098816"/>
        <c:axId val="228100352"/>
      </c:barChart>
      <c:lineChart>
        <c:grouping val="standard"/>
        <c:ser>
          <c:idx val="0"/>
          <c:order val="7"/>
          <c:spPr>
            <a:ln>
              <a:solidFill>
                <a:sysClr val="windowText" lastClr="000000"/>
              </a:solidFill>
            </a:ln>
          </c:spPr>
          <c:marker>
            <c:symbol val="none"/>
          </c:marker>
          <c:dLbls>
            <c:dLbl>
              <c:idx val="0"/>
              <c:layout>
                <c:manualLayout>
                  <c:x val="-4.5773087887823596E-2"/>
                  <c:y val="-1.5910928582332461E-2"/>
                </c:manualLayout>
              </c:layout>
              <c:dLblPos val="r"/>
              <c:showVal val="1"/>
            </c:dLbl>
            <c:dLbl>
              <c:idx val="3"/>
              <c:layout>
                <c:manualLayout>
                  <c:x val="-4.0351622713827438E-2"/>
                  <c:y val="-1.3409365105159231E-2"/>
                </c:manualLayout>
              </c:layout>
              <c:dLblPos val="r"/>
              <c:showVal val="1"/>
            </c:dLbl>
            <c:dLbl>
              <c:idx val="6"/>
              <c:layout>
                <c:manualLayout>
                  <c:x val="-4.4152100035114702E-2"/>
                  <c:y val="-1.3409365105159231E-2"/>
                </c:manualLayout>
              </c:layout>
              <c:dLblPos val="r"/>
              <c:showVal val="1"/>
            </c:dLbl>
            <c:dLbl>
              <c:idx val="9"/>
              <c:layout>
                <c:manualLayout>
                  <c:x val="-4.376333910642128E-2"/>
                  <c:y val="-1.3409365105159231E-2"/>
                </c:manualLayout>
              </c:layout>
              <c:dLblPos val="r"/>
              <c:showVal val="1"/>
            </c:dLbl>
            <c:dLbl>
              <c:idx val="12"/>
              <c:layout>
                <c:manualLayout>
                  <c:x val="-4.376333910642128E-2"/>
                  <c:y val="-1.3409365105159221E-2"/>
                </c:manualLayout>
              </c:layout>
              <c:dLblPos val="r"/>
              <c:showVal val="1"/>
            </c:dLbl>
            <c:dLbl>
              <c:idx val="15"/>
              <c:layout>
                <c:manualLayout>
                  <c:x val="-4.274965629296338E-2"/>
                  <c:y val="-1.3692809974738157E-2"/>
                </c:manualLayout>
              </c:layout>
              <c:dLblPos val="r"/>
              <c:showVal val="1"/>
            </c:dLbl>
            <c:dLbl>
              <c:idx val="18"/>
              <c:layout>
                <c:manualLayout>
                  <c:x val="-4.754572345123529E-2"/>
                  <c:y val="-1.5769304634294049E-2"/>
                </c:manualLayout>
              </c:layout>
              <c:dLblPos val="r"/>
              <c:showVal val="1"/>
            </c:dLbl>
            <c:dLbl>
              <c:idx val="21"/>
              <c:layout>
                <c:manualLayout>
                  <c:x val="-3.9100826682378992E-2"/>
                  <c:y val="-1.5910928582332461E-2"/>
                </c:manualLayout>
              </c:layout>
              <c:dLblPos val="r"/>
              <c:showVal val="1"/>
            </c:dLbl>
            <c:dLbl>
              <c:idx val="24"/>
              <c:layout>
                <c:manualLayout>
                  <c:x val="-4.3375054308687606E-2"/>
                  <c:y val="-1.3409365105159231E-2"/>
                </c:manualLayout>
              </c:layout>
              <c:dLblPos val="r"/>
              <c:showVal val="1"/>
            </c:dLbl>
            <c:dLbl>
              <c:idx val="27"/>
              <c:layout>
                <c:manualLayout>
                  <c:x val="-1.2302033674362141E-2"/>
                  <c:y val="-1.3409365105159231E-2"/>
                </c:manualLayout>
              </c:layout>
              <c:dLblPos val="r"/>
              <c:showVal val="1"/>
            </c:dLbl>
            <c:txPr>
              <a:bodyPr/>
              <a:lstStyle/>
              <a:p>
                <a:pPr>
                  <a:defRPr sz="900" b="0" i="0" u="none" strike="noStrike" baseline="0">
                    <a:solidFill>
                      <a:srgbClr val="000000"/>
                    </a:solidFill>
                    <a:latin typeface="Calibri"/>
                    <a:ea typeface="Calibri"/>
                    <a:cs typeface="Calibri"/>
                  </a:defRPr>
                </a:pPr>
                <a:endParaRPr lang="fr-FR"/>
              </a:p>
            </c:txPr>
            <c:dLblPos val="t"/>
            <c:showVal val="1"/>
          </c:dLbls>
          <c:cat>
            <c:multiLvlStrRef>
              <c:f>'[19]Source graphique histo'!$B$3:$C$31</c:f>
              <c:multiLvlStrCache>
                <c:ptCount val="2"/>
                <c:lvl>
                  <c:pt idx="1">
                    <c:v>Statuts</c:v>
                  </c:pt>
                </c:lvl>
                <c:lvl>
                  <c:pt idx="0">
                    <c:v>2021</c:v>
                  </c:pt>
                  <c:pt idx="1">
                    <c:v>Continents</c:v>
                  </c:pt>
                </c:lvl>
                <c:lvl>
                  <c:pt idx="0">
                    <c:v>_</c:v>
                  </c:pt>
                </c:lvl>
                <c:lvl>
                  <c:pt idx="1">
                    <c:v>Statuts</c:v>
                  </c:pt>
                </c:lvl>
                <c:lvl>
                  <c:pt idx="0">
                    <c:v>2020</c:v>
                  </c:pt>
                  <c:pt idx="1">
                    <c:v>Continents</c:v>
                  </c:pt>
                </c:lvl>
                <c:lvl>
                  <c:pt idx="0">
                    <c:v>_</c:v>
                  </c:pt>
                </c:lvl>
                <c:lvl>
                  <c:pt idx="1">
                    <c:v>Statuts</c:v>
                  </c:pt>
                </c:lvl>
                <c:lvl>
                  <c:pt idx="0">
                    <c:v>2019</c:v>
                  </c:pt>
                  <c:pt idx="1">
                    <c:v>Continents</c:v>
                  </c:pt>
                </c:lvl>
                <c:lvl>
                  <c:pt idx="0">
                    <c:v>_</c:v>
                  </c:pt>
                </c:lvl>
                <c:lvl>
                  <c:pt idx="1">
                    <c:v>Statuts</c:v>
                  </c:pt>
                </c:lvl>
                <c:lvl>
                  <c:pt idx="0">
                    <c:v>2018</c:v>
                  </c:pt>
                  <c:pt idx="1">
                    <c:v>Continents</c:v>
                  </c:pt>
                </c:lvl>
                <c:lvl>
                  <c:pt idx="0">
                    <c:v>_</c:v>
                  </c:pt>
                </c:lvl>
                <c:lvl>
                  <c:pt idx="1">
                    <c:v>Statuts</c:v>
                  </c:pt>
                </c:lvl>
                <c:lvl>
                  <c:pt idx="0">
                    <c:v>2017</c:v>
                  </c:pt>
                  <c:pt idx="1">
                    <c:v>Continents</c:v>
                  </c:pt>
                </c:lvl>
                <c:lvl>
                  <c:pt idx="0">
                    <c:v>_</c:v>
                  </c:pt>
                </c:lvl>
                <c:lvl>
                  <c:pt idx="1">
                    <c:v>Statuts</c:v>
                  </c:pt>
                </c:lvl>
                <c:lvl>
                  <c:pt idx="0">
                    <c:v>2016</c:v>
                  </c:pt>
                  <c:pt idx="1">
                    <c:v>Continents</c:v>
                  </c:pt>
                </c:lvl>
                <c:lvl>
                  <c:pt idx="0">
                    <c:v>_</c:v>
                  </c:pt>
                </c:lvl>
                <c:lvl>
                  <c:pt idx="1">
                    <c:v>Statuts</c:v>
                  </c:pt>
                </c:lvl>
                <c:lvl>
                  <c:pt idx="0">
                    <c:v>2015</c:v>
                  </c:pt>
                  <c:pt idx="1">
                    <c:v>Continents</c:v>
                  </c:pt>
                </c:lvl>
                <c:lvl>
                  <c:pt idx="0">
                    <c:v>_</c:v>
                  </c:pt>
                </c:lvl>
                <c:lvl>
                  <c:pt idx="1">
                    <c:v>Statuts</c:v>
                  </c:pt>
                </c:lvl>
                <c:lvl>
                  <c:pt idx="0">
                    <c:v>2014</c:v>
                  </c:pt>
                  <c:pt idx="1">
                    <c:v>Continents</c:v>
                  </c:pt>
                </c:lvl>
                <c:lvl>
                  <c:pt idx="0">
                    <c:v>_</c:v>
                  </c:pt>
                </c:lvl>
                <c:lvl>
                  <c:pt idx="1">
                    <c:v>Statuts</c:v>
                  </c:pt>
                </c:lvl>
                <c:lvl>
                  <c:pt idx="0">
                    <c:v>2013</c:v>
                  </c:pt>
                  <c:pt idx="1">
                    <c:v>Continents</c:v>
                  </c:pt>
                </c:lvl>
                <c:lvl>
                  <c:pt idx="0">
                    <c:v>_</c:v>
                  </c:pt>
                </c:lvl>
                <c:lvl>
                  <c:pt idx="1">
                    <c:v>Statuts</c:v>
                  </c:pt>
                </c:lvl>
                <c:lvl>
                  <c:pt idx="0">
                    <c:v>2012</c:v>
                  </c:pt>
                  <c:pt idx="1">
                    <c:v>Continents</c:v>
                  </c:pt>
                </c:lvl>
              </c:multiLvlStrCache>
            </c:multiLvlStrRef>
          </c:cat>
          <c:val>
            <c:numRef>
              <c:f>'[19]Source graphique histo'!$K$4:$K$31</c:f>
              <c:numCache>
                <c:formatCode>General</c:formatCode>
                <c:ptCount val="28"/>
                <c:pt idx="0">
                  <c:v>48922</c:v>
                </c:pt>
                <c:pt idx="3">
                  <c:v>44257</c:v>
                </c:pt>
                <c:pt idx="6">
                  <c:v>48937</c:v>
                </c:pt>
                <c:pt idx="9">
                  <c:v>50208</c:v>
                </c:pt>
                <c:pt idx="12">
                  <c:v>50569</c:v>
                </c:pt>
                <c:pt idx="15">
                  <c:v>41385</c:v>
                </c:pt>
                <c:pt idx="18">
                  <c:v>45963</c:v>
                </c:pt>
                <c:pt idx="21">
                  <c:v>44630</c:v>
                </c:pt>
                <c:pt idx="24">
                  <c:v>32050</c:v>
                </c:pt>
                <c:pt idx="27">
                  <c:v>42299</c:v>
                </c:pt>
              </c:numCache>
            </c:numRef>
          </c:val>
          <c:smooth val="1"/>
        </c:ser>
        <c:marker val="1"/>
        <c:axId val="228098816"/>
        <c:axId val="228100352"/>
      </c:lineChart>
      <c:catAx>
        <c:axId val="228098816"/>
        <c:scaling>
          <c:orientation val="minMax"/>
        </c:scaling>
        <c:axPos val="b"/>
        <c:numFmt formatCode="General" sourceLinked="1"/>
        <c:majorTickMark val="cross"/>
        <c:tickLblPos val="nextTo"/>
        <c:spPr>
          <a:ln>
            <a:noFill/>
          </a:ln>
        </c:spPr>
        <c:txPr>
          <a:bodyPr rot="-5400000" vert="horz"/>
          <a:lstStyle/>
          <a:p>
            <a:pPr>
              <a:defRPr sz="900" b="0" i="0" u="none" strike="noStrike" baseline="0">
                <a:solidFill>
                  <a:srgbClr val="000000"/>
                </a:solidFill>
                <a:latin typeface="Calibri"/>
                <a:ea typeface="Calibri"/>
                <a:cs typeface="Calibri"/>
              </a:defRPr>
            </a:pPr>
            <a:endParaRPr lang="fr-FR"/>
          </a:p>
        </c:txPr>
        <c:crossAx val="228100352"/>
        <c:crosses val="autoZero"/>
        <c:auto val="1"/>
        <c:lblAlgn val="ctr"/>
        <c:lblOffset val="100"/>
      </c:catAx>
      <c:valAx>
        <c:axId val="228100352"/>
        <c:scaling>
          <c:orientation val="minMax"/>
        </c:scaling>
        <c:delete val="1"/>
        <c:axPos val="l"/>
        <c:numFmt formatCode="General" sourceLinked="1"/>
        <c:tickLblPos val="none"/>
        <c:crossAx val="228098816"/>
        <c:crosses val="autoZero"/>
        <c:crossBetween val="between"/>
      </c:valAx>
    </c:plotArea>
    <c:legend>
      <c:legendPos val="b"/>
      <c:legendEntry>
        <c:idx val="7"/>
        <c:delete val="1"/>
      </c:legendEntry>
      <c:layout>
        <c:manualLayout>
          <c:xMode val="edge"/>
          <c:yMode val="edge"/>
          <c:x val="7.0954702090810076E-2"/>
          <c:y val="0.86607974964667911"/>
          <c:w val="0.89166306592628253"/>
          <c:h val="0.11976115485564315"/>
        </c:manualLayout>
      </c:layout>
      <c:txPr>
        <a:bodyPr/>
        <a:lstStyle/>
        <a:p>
          <a:pPr>
            <a:defRPr sz="845" b="0" i="0" u="none" strike="noStrike" baseline="0">
              <a:solidFill>
                <a:srgbClr val="000000"/>
              </a:solidFill>
              <a:latin typeface="Calibri"/>
              <a:ea typeface="Calibri"/>
              <a:cs typeface="Calibri"/>
            </a:defRPr>
          </a:pPr>
          <a:endParaRPr lang="fr-FR"/>
        </a:p>
      </c:txPr>
    </c:legend>
    <c:plotVisOnly val="1"/>
    <c:dispBlanksAs val="gap"/>
  </c:chart>
  <c:spPr>
    <a:noFill/>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lang val="fr-FR"/>
  <c:chart>
    <c:plotArea>
      <c:layout/>
      <c:barChart>
        <c:barDir val="col"/>
        <c:grouping val="stacked"/>
        <c:ser>
          <c:idx val="2"/>
          <c:order val="0"/>
          <c:tx>
            <c:strRef>
              <c:f>'Expats Histo'!$G$4</c:f>
              <c:strCache>
                <c:ptCount val="1"/>
                <c:pt idx="0">
                  <c:v>Europe</c:v>
                </c:pt>
              </c:strCache>
            </c:strRef>
          </c:tx>
          <c:spPr>
            <a:solidFill>
              <a:schemeClr val="tx2">
                <a:lumMod val="50000"/>
              </a:schemeClr>
            </a:solidFill>
          </c:spPr>
          <c:cat>
            <c:numRef>
              <c:f>'Expats Histo'!$C$5:$C$14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'Expats Histo'!$G$5:$G$14</c:f>
              <c:numCache>
                <c:formatCode>#,##0</c:formatCode>
                <c:ptCount val="10"/>
                <c:pt idx="0">
                  <c:v>810147</c:v>
                </c:pt>
                <c:pt idx="1">
                  <c:v>818045</c:v>
                </c:pt>
                <c:pt idx="2">
                  <c:v>824884</c:v>
                </c:pt>
                <c:pt idx="3">
                  <c:v>833879</c:v>
                </c:pt>
                <c:pt idx="4">
                  <c:v>865761</c:v>
                </c:pt>
                <c:pt idx="5">
                  <c:v>887005</c:v>
                </c:pt>
                <c:pt idx="6">
                  <c:v>876140</c:v>
                </c:pt>
                <c:pt idx="7">
                  <c:v>862944</c:v>
                </c:pt>
                <c:pt idx="8">
                  <c:v>815631</c:v>
                </c:pt>
                <c:pt idx="9">
                  <c:v>777619</c:v>
                </c:pt>
              </c:numCache>
            </c:numRef>
          </c:val>
        </c:ser>
        <c:ser>
          <c:idx val="1"/>
          <c:order val="1"/>
          <c:tx>
            <c:strRef>
              <c:f>'Expats Histo'!$E$4</c:f>
              <c:strCache>
                <c:ptCount val="1"/>
                <c:pt idx="0">
                  <c:v>Amérique</c:v>
                </c:pt>
              </c:strCache>
            </c:strRef>
          </c:tx>
          <c:spPr>
            <a:solidFill>
              <a:schemeClr val="accent6">
                <a:lumMod val="75000"/>
              </a:schemeClr>
            </a:solidFill>
          </c:spPr>
          <c:cat>
            <c:numRef>
              <c:f>'Expats Histo'!$C$5:$C$14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'Expats Histo'!$E$5:$E$14</c:f>
              <c:numCache>
                <c:formatCode>#,##0</c:formatCode>
                <c:ptCount val="10"/>
                <c:pt idx="0">
                  <c:v>301243</c:v>
                </c:pt>
                <c:pt idx="1">
                  <c:v>312286</c:v>
                </c:pt>
                <c:pt idx="2">
                  <c:v>324287</c:v>
                </c:pt>
                <c:pt idx="3">
                  <c:v>335926</c:v>
                </c:pt>
                <c:pt idx="4">
                  <c:v>360474</c:v>
                </c:pt>
                <c:pt idx="5">
                  <c:v>369519</c:v>
                </c:pt>
                <c:pt idx="6">
                  <c:v>365788</c:v>
                </c:pt>
                <c:pt idx="7">
                  <c:v>355838</c:v>
                </c:pt>
                <c:pt idx="8">
                  <c:v>338863</c:v>
                </c:pt>
                <c:pt idx="9">
                  <c:v>320340</c:v>
                </c:pt>
              </c:numCache>
            </c:numRef>
          </c:val>
        </c:ser>
        <c:ser>
          <c:idx val="0"/>
          <c:order val="2"/>
          <c:tx>
            <c:strRef>
              <c:f>'Expats Histo'!$F$4</c:f>
              <c:strCache>
                <c:ptCount val="1"/>
                <c:pt idx="0">
                  <c:v>Asie</c:v>
                </c:pt>
              </c:strCache>
            </c:strRef>
          </c:tx>
          <c:spPr>
            <a:solidFill>
              <a:schemeClr val="accent4">
                <a:lumMod val="60000"/>
                <a:lumOff val="40000"/>
              </a:schemeClr>
            </a:solidFill>
          </c:spPr>
          <c:cat>
            <c:numRef>
              <c:f>'Expats Histo'!$C$5:$C$14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'Expats Histo'!$F$5:$F$14</c:f>
              <c:numCache>
                <c:formatCode>#,##0</c:formatCode>
                <c:ptCount val="10"/>
                <c:pt idx="0">
                  <c:v>234240</c:v>
                </c:pt>
                <c:pt idx="1">
                  <c:v>239515</c:v>
                </c:pt>
                <c:pt idx="2">
                  <c:v>247789</c:v>
                </c:pt>
                <c:pt idx="3">
                  <c:v>248234</c:v>
                </c:pt>
                <c:pt idx="4">
                  <c:v>256260</c:v>
                </c:pt>
                <c:pt idx="5">
                  <c:v>261669</c:v>
                </c:pt>
                <c:pt idx="6">
                  <c:v>259145</c:v>
                </c:pt>
                <c:pt idx="7">
                  <c:v>260029</c:v>
                </c:pt>
                <c:pt idx="8">
                  <c:v>251255</c:v>
                </c:pt>
                <c:pt idx="9">
                  <c:v>248102</c:v>
                </c:pt>
              </c:numCache>
            </c:numRef>
          </c:val>
        </c:ser>
        <c:ser>
          <c:idx val="3"/>
          <c:order val="3"/>
          <c:tx>
            <c:strRef>
              <c:f>'Expats Histo'!$D$4</c:f>
              <c:strCache>
                <c:ptCount val="1"/>
                <c:pt idx="0">
                  <c:v>Afrique</c:v>
                </c:pt>
              </c:strCache>
            </c:strRef>
          </c:tx>
          <c:spPr>
            <a:solidFill>
              <a:schemeClr val="accent3">
                <a:lumMod val="75000"/>
              </a:schemeClr>
            </a:solidFill>
          </c:spPr>
          <c:cat>
            <c:numRef>
              <c:f>'Expats Histo'!$C$5:$C$14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'Expats Histo'!$D$5:$D$14</c:f>
              <c:numCache>
                <c:formatCode>#,##0</c:formatCode>
                <c:ptCount val="10"/>
                <c:pt idx="0">
                  <c:v>240548</c:v>
                </c:pt>
                <c:pt idx="1">
                  <c:v>246491</c:v>
                </c:pt>
                <c:pt idx="2">
                  <c:v>254795</c:v>
                </c:pt>
                <c:pt idx="3">
                  <c:v>262081</c:v>
                </c:pt>
                <c:pt idx="4">
                  <c:v>267528</c:v>
                </c:pt>
                <c:pt idx="5">
                  <c:v>270528</c:v>
                </c:pt>
                <c:pt idx="6">
                  <c:v>268854</c:v>
                </c:pt>
                <c:pt idx="7">
                  <c:v>264533</c:v>
                </c:pt>
                <c:pt idx="8">
                  <c:v>248941</c:v>
                </c:pt>
                <c:pt idx="9">
                  <c:v>239920</c:v>
                </c:pt>
              </c:numCache>
            </c:numRef>
          </c:val>
        </c:ser>
        <c:ser>
          <c:idx val="4"/>
          <c:order val="4"/>
          <c:tx>
            <c:strRef>
              <c:f>'Expats Histo'!$H$4</c:f>
              <c:strCache>
                <c:ptCount val="1"/>
                <c:pt idx="0">
                  <c:v>Océanie</c:v>
                </c:pt>
              </c:strCache>
            </c:strRef>
          </c:tx>
          <c:spPr>
            <a:solidFill>
              <a:schemeClr val="bg2">
                <a:lumMod val="90000"/>
              </a:schemeClr>
            </a:solidFill>
          </c:spPr>
          <c:cat>
            <c:numRef>
              <c:f>'Expats Histo'!$C$5:$C$14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'Expats Histo'!$H$5:$H$14</c:f>
              <c:numCache>
                <c:formatCode>#,##0</c:formatCode>
                <c:ptCount val="10"/>
                <c:pt idx="0">
                  <c:v>24876</c:v>
                </c:pt>
                <c:pt idx="1">
                  <c:v>26616</c:v>
                </c:pt>
                <c:pt idx="2">
                  <c:v>28839</c:v>
                </c:pt>
                <c:pt idx="3">
                  <c:v>30825</c:v>
                </c:pt>
                <c:pt idx="4">
                  <c:v>32165</c:v>
                </c:pt>
                <c:pt idx="5">
                  <c:v>32798</c:v>
                </c:pt>
                <c:pt idx="6">
                  <c:v>32454</c:v>
                </c:pt>
                <c:pt idx="7">
                  <c:v>32531</c:v>
                </c:pt>
                <c:pt idx="8">
                  <c:v>30948</c:v>
                </c:pt>
                <c:pt idx="9">
                  <c:v>28791</c:v>
                </c:pt>
              </c:numCache>
            </c:numRef>
          </c:val>
        </c:ser>
        <c:overlap val="100"/>
        <c:axId val="228535680"/>
        <c:axId val="228545664"/>
      </c:barChart>
      <c:lineChart>
        <c:grouping val="standard"/>
        <c:ser>
          <c:idx val="5"/>
          <c:order val="5"/>
          <c:tx>
            <c:strRef>
              <c:f>'Carte 2021'!#REF!</c:f>
              <c:strCache>
                <c:ptCount val="1"/>
                <c:pt idx="0">
                  <c:v>#REF!</c:v>
                </c:pt>
              </c:strCache>
            </c:strRef>
          </c:tx>
          <c:spPr>
            <a:ln>
              <a:noFill/>
            </a:ln>
          </c:spPr>
          <c:marker>
            <c:symbol val="none"/>
          </c:marker>
          <c:cat>
            <c:numRef>
              <c:f>'Carte 2021'!#REF!</c:f>
              <c:numCache>
                <c:formatCode>General</c:formatCode>
                <c:ptCount val="1"/>
                <c:pt idx="0">
                  <c:v>1</c:v>
                </c:pt>
              </c:numCache>
            </c:numRef>
          </c:cat>
          <c:val>
            <c:numRef>
              <c:f>'Carte 2021'!#REF!</c:f>
              <c:numCache>
                <c:formatCode>General</c:formatCode>
                <c:ptCount val="1"/>
                <c:pt idx="0">
                  <c:v>1</c:v>
                </c:pt>
              </c:numCache>
            </c:numRef>
          </c:val>
        </c:ser>
        <c:marker val="1"/>
        <c:axId val="228535680"/>
        <c:axId val="228545664"/>
      </c:lineChart>
      <c:catAx>
        <c:axId val="228535680"/>
        <c:scaling>
          <c:orientation val="minMax"/>
        </c:scaling>
        <c:axPos val="b"/>
        <c:numFmt formatCode="General" sourceLinked="1"/>
        <c:tickLblPos val="nextTo"/>
        <c:txPr>
          <a:bodyPr rot="0" vert="horz"/>
          <a:lstStyle/>
          <a:p>
            <a:pPr>
              <a:defRPr sz="900" b="0" i="0" u="none" strike="noStrike" baseline="0">
                <a:solidFill>
                  <a:srgbClr val="000000"/>
                </a:solidFill>
                <a:latin typeface="Calibri"/>
                <a:ea typeface="Calibri"/>
                <a:cs typeface="Calibri"/>
              </a:defRPr>
            </a:pPr>
            <a:endParaRPr lang="fr-FR"/>
          </a:p>
        </c:txPr>
        <c:crossAx val="228545664"/>
        <c:crosses val="autoZero"/>
        <c:auto val="1"/>
        <c:lblAlgn val="ctr"/>
        <c:lblOffset val="100"/>
      </c:catAx>
      <c:valAx>
        <c:axId val="228545664"/>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28535680"/>
        <c:crosses val="autoZero"/>
        <c:crossBetween val="between"/>
      </c:valAx>
    </c:plotArea>
    <c:legend>
      <c:legendPos val="r"/>
      <c:legendEntry>
        <c:idx val="5"/>
        <c:delete val="1"/>
      </c:legendEntry>
      <c:txPr>
        <a:bodyPr/>
        <a:lstStyle/>
        <a:p>
          <a:pPr>
            <a:defRPr sz="755" b="0" i="0" u="none" strike="noStrike" baseline="0">
              <a:solidFill>
                <a:srgbClr val="000000"/>
              </a:solidFill>
              <a:latin typeface="Calibri"/>
              <a:ea typeface="Calibri"/>
              <a:cs typeface="Calibri"/>
            </a:defRPr>
          </a:pPr>
          <a:endParaRPr lang="fr-FR"/>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56" l="0.70000000000000051" r="0.70000000000000051" t="0.75000000000000056" header="0.30000000000000027" footer="0.3000000000000002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0.13163573851514174"/>
          <c:y val="4.409823772028499E-2"/>
          <c:w val="0.61939351148357991"/>
          <c:h val="0.82869141357330434"/>
        </c:manualLayout>
      </c:layout>
      <c:barChart>
        <c:barDir val="bar"/>
        <c:grouping val="percentStacked"/>
        <c:ser>
          <c:idx val="0"/>
          <c:order val="0"/>
          <c:dPt>
            <c:idx val="0"/>
            <c:spPr>
              <a:solidFill>
                <a:schemeClr val="tx2">
                  <a:lumMod val="50000"/>
                </a:schemeClr>
              </a:solidFill>
            </c:spPr>
          </c:dPt>
          <c:dPt>
            <c:idx val="1"/>
            <c:spPr>
              <a:solidFill>
                <a:schemeClr val="accent6">
                  <a:lumMod val="50000"/>
                </a:schemeClr>
              </a:solidFill>
            </c:spPr>
          </c:dPt>
          <c:dPt>
            <c:idx val="2"/>
            <c:spPr>
              <a:solidFill>
                <a:schemeClr val="accent3">
                  <a:lumMod val="50000"/>
                </a:schemeClr>
              </a:solidFill>
            </c:spPr>
          </c:dPt>
          <c:dLbls>
            <c:dLbl>
              <c:idx val="0"/>
              <c:layout>
                <c:manualLayout>
                  <c:x val="-1.1628371015026643E-2"/>
                  <c:y val="-1.3174887321321728E-2"/>
                </c:manualLayout>
              </c:layout>
              <c:spPr/>
              <c:txPr>
                <a:bodyPr/>
                <a:lstStyle/>
                <a:p>
                  <a:pPr>
                    <a:defRPr sz="800" b="1" i="0" u="none" strike="noStrike" baseline="0">
                      <a:solidFill>
                        <a:schemeClr val="bg1"/>
                      </a:solidFill>
                      <a:latin typeface="Calibri"/>
                      <a:ea typeface="Calibri"/>
                      <a:cs typeface="Calibri"/>
                    </a:defRPr>
                  </a:pPr>
                  <a:endParaRPr lang="fr-FR"/>
                </a:p>
              </c:txPr>
              <c:dLblPos val="ctr"/>
              <c:showVal val="1"/>
            </c:dLbl>
            <c:dLbl>
              <c:idx val="1"/>
              <c:layout>
                <c:manualLayout>
                  <c:x val="4.2461358996791591E-3"/>
                  <c:y val="2.1250131841223405E-3"/>
                </c:manualLayout>
              </c:layout>
              <c:spPr/>
              <c:txPr>
                <a:bodyPr/>
                <a:lstStyle/>
                <a:p>
                  <a:pPr>
                    <a:defRPr sz="800" b="1" i="0" u="none" strike="noStrike" baseline="0">
                      <a:solidFill>
                        <a:schemeClr val="bg1"/>
                      </a:solidFill>
                      <a:latin typeface="Calibri"/>
                      <a:ea typeface="Calibri"/>
                      <a:cs typeface="Calibri"/>
                    </a:defRPr>
                  </a:pPr>
                  <a:endParaRPr lang="fr-FR"/>
                </a:p>
              </c:txPr>
              <c:dLblPos val="ctr"/>
              <c:showVal val="1"/>
            </c:dLbl>
            <c:txPr>
              <a:bodyPr/>
              <a:lstStyle/>
              <a:p>
                <a:pPr>
                  <a:defRPr sz="1000" b="1" i="0" u="none" strike="noStrike" baseline="0">
                    <a:solidFill>
                      <a:schemeClr val="bg1"/>
                    </a:solidFill>
                    <a:latin typeface="Calibri"/>
                    <a:ea typeface="Calibri"/>
                    <a:cs typeface="Calibri"/>
                  </a:defRPr>
                </a:pPr>
                <a:endParaRPr lang="fr-FR"/>
              </a:p>
            </c:txPr>
            <c:showVal val="1"/>
          </c:dLbls>
          <c:cat>
            <c:strRef>
              <c:f>'[7]Source graph '!$B$34:$B$36</c:f>
              <c:strCache>
                <c:ptCount val="3"/>
                <c:pt idx="0">
                  <c:v>Pays de résidence ou de séjour temporaire</c:v>
                </c:pt>
                <c:pt idx="1">
                  <c:v>Statut de l'assuré</c:v>
                </c:pt>
                <c:pt idx="2">
                  <c:v>Type d'arrêt</c:v>
                </c:pt>
              </c:strCache>
            </c:strRef>
          </c:cat>
          <c:val>
            <c:numRef>
              <c:f>'[7]Source graph '!$C$34:$C$36</c:f>
              <c:numCache>
                <c:formatCode>General</c:formatCode>
                <c:ptCount val="3"/>
                <c:pt idx="0">
                  <c:v>0.9</c:v>
                </c:pt>
                <c:pt idx="1">
                  <c:v>0.74</c:v>
                </c:pt>
                <c:pt idx="2">
                  <c:v>0.71</c:v>
                </c:pt>
              </c:numCache>
            </c:numRef>
          </c:val>
        </c:ser>
        <c:ser>
          <c:idx val="1"/>
          <c:order val="1"/>
          <c:spPr>
            <a:solidFill>
              <a:schemeClr val="accent6">
                <a:lumMod val="60000"/>
                <a:lumOff val="40000"/>
              </a:schemeClr>
            </a:solidFill>
          </c:spPr>
          <c:dLbls>
            <c:dLbl>
              <c:idx val="0"/>
              <c:spPr/>
              <c:txPr>
                <a:bodyPr/>
                <a:lstStyle/>
                <a:p>
                  <a:pPr>
                    <a:defRPr sz="1000" b="1" i="0" u="none" strike="noStrike" baseline="0">
                      <a:solidFill>
                        <a:sysClr val="windowText" lastClr="000000"/>
                      </a:solidFill>
                      <a:latin typeface="Calibri"/>
                      <a:ea typeface="Calibri"/>
                      <a:cs typeface="Calibri"/>
                    </a:defRPr>
                  </a:pPr>
                  <a:endParaRPr lang="fr-FR"/>
                </a:p>
              </c:txPr>
              <c:showVal val="1"/>
            </c:dLbl>
            <c:dLbl>
              <c:idx val="1"/>
              <c:spPr/>
              <c:txPr>
                <a:bodyPr/>
                <a:lstStyle/>
                <a:p>
                  <a:pPr>
                    <a:defRPr sz="1000" b="1" i="0" u="none" strike="noStrike" baseline="0">
                      <a:solidFill>
                        <a:sysClr val="windowText" lastClr="000000"/>
                      </a:solidFill>
                      <a:latin typeface="Calibri"/>
                      <a:ea typeface="Calibri"/>
                      <a:cs typeface="Calibri"/>
                    </a:defRPr>
                  </a:pPr>
                  <a:endParaRPr lang="fr-FR"/>
                </a:p>
              </c:txPr>
              <c:showVal val="1"/>
            </c:dLbl>
            <c:dLbl>
              <c:idx val="2"/>
              <c:spPr/>
              <c:txPr>
                <a:bodyPr/>
                <a:lstStyle/>
                <a:p>
                  <a:pPr>
                    <a:defRPr sz="1000" b="1" i="0" u="none" strike="noStrike" baseline="0">
                      <a:solidFill>
                        <a:sysClr val="windowText" lastClr="000000"/>
                      </a:solidFill>
                      <a:latin typeface="Calibri"/>
                      <a:ea typeface="Calibri"/>
                      <a:cs typeface="Calibri"/>
                    </a:defRPr>
                  </a:pPr>
                  <a:endParaRPr lang="fr-FR"/>
                </a:p>
              </c:txPr>
              <c:showVal val="1"/>
            </c:dLbl>
            <c:delete val="1"/>
          </c:dLbls>
          <c:cat>
            <c:strRef>
              <c:f>'[7]Source graph '!$B$34:$B$36</c:f>
              <c:strCache>
                <c:ptCount val="3"/>
                <c:pt idx="0">
                  <c:v>Pays de résidence ou de séjour temporaire</c:v>
                </c:pt>
                <c:pt idx="1">
                  <c:v>Statut de l'assuré</c:v>
                </c:pt>
                <c:pt idx="2">
                  <c:v>Type d'arrêt</c:v>
                </c:pt>
              </c:strCache>
            </c:strRef>
          </c:cat>
          <c:val>
            <c:numRef>
              <c:f>'[7]Source graph '!$D$34:$D$36</c:f>
              <c:numCache>
                <c:formatCode>General</c:formatCode>
                <c:ptCount val="3"/>
                <c:pt idx="0">
                  <c:v>0.1</c:v>
                </c:pt>
                <c:pt idx="1">
                  <c:v>0.26</c:v>
                </c:pt>
                <c:pt idx="2">
                  <c:v>0.28999999999999998</c:v>
                </c:pt>
              </c:numCache>
            </c:numRef>
          </c:val>
        </c:ser>
        <c:gapWidth val="100"/>
        <c:overlap val="100"/>
        <c:axId val="142785152"/>
        <c:axId val="143012608"/>
      </c:barChart>
      <c:catAx>
        <c:axId val="142785152"/>
        <c:scaling>
          <c:orientation val="minMax"/>
        </c:scaling>
        <c:delete val="1"/>
        <c:axPos val="l"/>
        <c:title>
          <c:tx>
            <c:rich>
              <a:bodyPr rot="-5400000" vert="horz"/>
              <a:lstStyle/>
              <a:p>
                <a:pPr>
                  <a:defRPr sz="1200" b="0"/>
                </a:pPr>
                <a:r>
                  <a:rPr lang="en-US" sz="1200" b="0"/>
                  <a:t>Exercice 2021</a:t>
                </a:r>
              </a:p>
            </c:rich>
          </c:tx>
          <c:layout>
            <c:manualLayout>
              <c:xMode val="edge"/>
              <c:yMode val="edge"/>
              <c:x val="6.3825472108384115E-2"/>
              <c:y val="0.1976105764557208"/>
            </c:manualLayout>
          </c:layout>
        </c:title>
        <c:tickLblPos val="none"/>
        <c:crossAx val="143012608"/>
        <c:crosses val="autoZero"/>
        <c:auto val="1"/>
        <c:lblAlgn val="ctr"/>
        <c:lblOffset val="100"/>
      </c:catAx>
      <c:valAx>
        <c:axId val="143012608"/>
        <c:scaling>
          <c:orientation val="minMax"/>
          <c:min val="0"/>
        </c:scaling>
        <c:axPos val="b"/>
        <c:majorGridlines/>
        <c:numFmt formatCode="0%" sourceLinked="1"/>
        <c:tickLblPos val="nextTo"/>
        <c:txPr>
          <a:bodyPr rot="0" vert="horz"/>
          <a:lstStyle/>
          <a:p>
            <a:pPr>
              <a:defRPr sz="900" b="0" i="0" u="none" strike="noStrike" baseline="0">
                <a:solidFill>
                  <a:srgbClr val="000000"/>
                </a:solidFill>
                <a:latin typeface="Calibri"/>
                <a:ea typeface="Calibri"/>
                <a:cs typeface="Calibri"/>
              </a:defRPr>
            </a:pPr>
            <a:endParaRPr lang="fr-FR"/>
          </a:p>
        </c:txPr>
        <c:crossAx val="142785152"/>
        <c:crosses val="autoZero"/>
        <c:crossBetween val="between"/>
      </c:valAx>
      <c:spPr>
        <a:noFill/>
        <a:ln w="25400">
          <a:noFill/>
        </a:ln>
      </c:spPr>
    </c:plotArea>
    <c:plotVisOnly val="1"/>
    <c:dispBlanksAs val="zero"/>
  </c:chart>
  <c:spPr>
    <a:noFill/>
    <a:ln>
      <a:solidFill>
        <a:schemeClr val="bg1"/>
      </a:solid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fr-FR"/>
  <c:chart>
    <c:plotArea>
      <c:layout/>
      <c:barChart>
        <c:barDir val="col"/>
        <c:grouping val="stacked"/>
        <c:ser>
          <c:idx val="1"/>
          <c:order val="1"/>
          <c:tx>
            <c:strRef>
              <c:f>'[7]Source graph '!$D$2</c:f>
              <c:strCache>
                <c:ptCount val="1"/>
                <c:pt idx="0">
                  <c:v>Maladie-maternité-paternité</c:v>
                </c:pt>
              </c:strCache>
            </c:strRef>
          </c:tx>
          <c:spPr>
            <a:solidFill>
              <a:schemeClr val="accent3">
                <a:lumMod val="50000"/>
              </a:schemeClr>
            </a:solidFill>
          </c:spPr>
          <c:cat>
            <c:multiLvlStrRef>
              <c:f>'[7]Source graph '!$B$3:$C$31</c:f>
              <c:multiLvlStrCache>
                <c:ptCount val="2"/>
                <c:lvl>
                  <c:pt idx="1">
                    <c:v>Statut de l'assuré</c:v>
                  </c:pt>
                </c:lvl>
                <c:lvl>
                  <c:pt idx="0">
                    <c:v>2021</c:v>
                  </c:pt>
                  <c:pt idx="1">
                    <c:v>Type d'arrêt</c:v>
                  </c:pt>
                </c:lvl>
                <c:lvl>
                  <c:pt idx="0">
                    <c:v>_</c:v>
                  </c:pt>
                </c:lvl>
                <c:lvl>
                  <c:pt idx="1">
                    <c:v>Statut de l'assuré</c:v>
                  </c:pt>
                </c:lvl>
                <c:lvl>
                  <c:pt idx="0">
                    <c:v>2020</c:v>
                  </c:pt>
                  <c:pt idx="1">
                    <c:v>Type d'arrêt</c:v>
                  </c:pt>
                </c:lvl>
                <c:lvl>
                  <c:pt idx="0">
                    <c:v>_</c:v>
                  </c:pt>
                </c:lvl>
                <c:lvl>
                  <c:pt idx="1">
                    <c:v>Statut de l'assuré</c:v>
                  </c:pt>
                </c:lvl>
                <c:lvl>
                  <c:pt idx="0">
                    <c:v>2019</c:v>
                  </c:pt>
                  <c:pt idx="1">
                    <c:v>Type d'arrêt</c:v>
                  </c:pt>
                </c:lvl>
                <c:lvl>
                  <c:pt idx="0">
                    <c:v>_</c:v>
                  </c:pt>
                </c:lvl>
                <c:lvl>
                  <c:pt idx="1">
                    <c:v>Statut de l'assuré</c:v>
                  </c:pt>
                </c:lvl>
                <c:lvl>
                  <c:pt idx="0">
                    <c:v>2018</c:v>
                  </c:pt>
                  <c:pt idx="1">
                    <c:v>Type d'arrêt</c:v>
                  </c:pt>
                </c:lvl>
                <c:lvl>
                  <c:pt idx="0">
                    <c:v>_</c:v>
                  </c:pt>
                </c:lvl>
                <c:lvl>
                  <c:pt idx="1">
                    <c:v>Statut de l'assuré</c:v>
                  </c:pt>
                </c:lvl>
                <c:lvl>
                  <c:pt idx="0">
                    <c:v>2017</c:v>
                  </c:pt>
                  <c:pt idx="1">
                    <c:v>Type d'arrêt</c:v>
                  </c:pt>
                </c:lvl>
                <c:lvl>
                  <c:pt idx="0">
                    <c:v>_</c:v>
                  </c:pt>
                </c:lvl>
                <c:lvl>
                  <c:pt idx="1">
                    <c:v>Statut de l'assuré</c:v>
                  </c:pt>
                </c:lvl>
                <c:lvl>
                  <c:pt idx="0">
                    <c:v>2016</c:v>
                  </c:pt>
                  <c:pt idx="1">
                    <c:v>Type d'arrêt</c:v>
                  </c:pt>
                </c:lvl>
                <c:lvl>
                  <c:pt idx="0">
                    <c:v>_</c:v>
                  </c:pt>
                </c:lvl>
                <c:lvl>
                  <c:pt idx="1">
                    <c:v>Statut de l'assuré</c:v>
                  </c:pt>
                </c:lvl>
                <c:lvl>
                  <c:pt idx="0">
                    <c:v>2015</c:v>
                  </c:pt>
                  <c:pt idx="1">
                    <c:v>Type d'arrêt</c:v>
                  </c:pt>
                </c:lvl>
                <c:lvl>
                  <c:pt idx="0">
                    <c:v>_</c:v>
                  </c:pt>
                </c:lvl>
                <c:lvl>
                  <c:pt idx="1">
                    <c:v>Statut de l'assuré</c:v>
                  </c:pt>
                </c:lvl>
                <c:lvl>
                  <c:pt idx="0">
                    <c:v>2014</c:v>
                  </c:pt>
                  <c:pt idx="1">
                    <c:v>Type d'arrêt</c:v>
                  </c:pt>
                </c:lvl>
                <c:lvl>
                  <c:pt idx="0">
                    <c:v>_</c:v>
                  </c:pt>
                </c:lvl>
                <c:lvl>
                  <c:pt idx="1">
                    <c:v>Statut de l'assuré</c:v>
                  </c:pt>
                </c:lvl>
                <c:lvl>
                  <c:pt idx="0">
                    <c:v>2013</c:v>
                  </c:pt>
                  <c:pt idx="1">
                    <c:v>Type d'arrêt</c:v>
                  </c:pt>
                </c:lvl>
                <c:lvl>
                  <c:pt idx="0">
                    <c:v>_</c:v>
                  </c:pt>
                </c:lvl>
                <c:lvl>
                  <c:pt idx="1">
                    <c:v>Statut de l'assuré</c:v>
                  </c:pt>
                </c:lvl>
                <c:lvl>
                  <c:pt idx="0">
                    <c:v>2012</c:v>
                  </c:pt>
                  <c:pt idx="1">
                    <c:v>Type d'arrêt</c:v>
                  </c:pt>
                </c:lvl>
              </c:multiLvlStrCache>
            </c:multiLvlStrRef>
          </c:cat>
          <c:val>
            <c:numRef>
              <c:f>'[7]Source graph '!$D$3:$D$30</c:f>
              <c:numCache>
                <c:formatCode>General</c:formatCode>
                <c:ptCount val="28"/>
                <c:pt idx="0">
                  <c:v>8707052.610000005</c:v>
                </c:pt>
                <c:pt idx="3">
                  <c:v>8620716.9100000057</c:v>
                </c:pt>
                <c:pt idx="6">
                  <c:v>9668579.7600000035</c:v>
                </c:pt>
                <c:pt idx="9">
                  <c:v>8934949.6600000095</c:v>
                </c:pt>
                <c:pt idx="12">
                  <c:v>9644277.0800000038</c:v>
                </c:pt>
                <c:pt idx="15">
                  <c:v>9148783.4599999916</c:v>
                </c:pt>
                <c:pt idx="18">
                  <c:v>10385721.82</c:v>
                </c:pt>
                <c:pt idx="21">
                  <c:v>11025534.47000001</c:v>
                </c:pt>
                <c:pt idx="24">
                  <c:v>8874580.290000001</c:v>
                </c:pt>
                <c:pt idx="27">
                  <c:v>8831468.2600000016</c:v>
                </c:pt>
              </c:numCache>
            </c:numRef>
          </c:val>
        </c:ser>
        <c:ser>
          <c:idx val="3"/>
          <c:order val="2"/>
          <c:tx>
            <c:strRef>
              <c:f>'[7]Source graph '!$E$2</c:f>
              <c:strCache>
                <c:ptCount val="1"/>
                <c:pt idx="0">
                  <c:v>AT-MP</c:v>
                </c:pt>
              </c:strCache>
            </c:strRef>
          </c:tx>
          <c:spPr>
            <a:solidFill>
              <a:schemeClr val="accent3">
                <a:lumMod val="60000"/>
                <a:lumOff val="40000"/>
              </a:schemeClr>
            </a:solidFill>
          </c:spPr>
          <c:cat>
            <c:multiLvlStrRef>
              <c:f>'[7]Source graph '!$B$3:$C$31</c:f>
              <c:multiLvlStrCache>
                <c:ptCount val="2"/>
                <c:lvl>
                  <c:pt idx="1">
                    <c:v>Statut de l'assuré</c:v>
                  </c:pt>
                </c:lvl>
                <c:lvl>
                  <c:pt idx="0">
                    <c:v>2021</c:v>
                  </c:pt>
                  <c:pt idx="1">
                    <c:v>Type d'arrêt</c:v>
                  </c:pt>
                </c:lvl>
                <c:lvl>
                  <c:pt idx="0">
                    <c:v>_</c:v>
                  </c:pt>
                </c:lvl>
                <c:lvl>
                  <c:pt idx="1">
                    <c:v>Statut de l'assuré</c:v>
                  </c:pt>
                </c:lvl>
                <c:lvl>
                  <c:pt idx="0">
                    <c:v>2020</c:v>
                  </c:pt>
                  <c:pt idx="1">
                    <c:v>Type d'arrêt</c:v>
                  </c:pt>
                </c:lvl>
                <c:lvl>
                  <c:pt idx="0">
                    <c:v>_</c:v>
                  </c:pt>
                </c:lvl>
                <c:lvl>
                  <c:pt idx="1">
                    <c:v>Statut de l'assuré</c:v>
                  </c:pt>
                </c:lvl>
                <c:lvl>
                  <c:pt idx="0">
                    <c:v>2019</c:v>
                  </c:pt>
                  <c:pt idx="1">
                    <c:v>Type d'arrêt</c:v>
                  </c:pt>
                </c:lvl>
                <c:lvl>
                  <c:pt idx="0">
                    <c:v>_</c:v>
                  </c:pt>
                </c:lvl>
                <c:lvl>
                  <c:pt idx="1">
                    <c:v>Statut de l'assuré</c:v>
                  </c:pt>
                </c:lvl>
                <c:lvl>
                  <c:pt idx="0">
                    <c:v>2018</c:v>
                  </c:pt>
                  <c:pt idx="1">
                    <c:v>Type d'arrêt</c:v>
                  </c:pt>
                </c:lvl>
                <c:lvl>
                  <c:pt idx="0">
                    <c:v>_</c:v>
                  </c:pt>
                </c:lvl>
                <c:lvl>
                  <c:pt idx="1">
                    <c:v>Statut de l'assuré</c:v>
                  </c:pt>
                </c:lvl>
                <c:lvl>
                  <c:pt idx="0">
                    <c:v>2017</c:v>
                  </c:pt>
                  <c:pt idx="1">
                    <c:v>Type d'arrêt</c:v>
                  </c:pt>
                </c:lvl>
                <c:lvl>
                  <c:pt idx="0">
                    <c:v>_</c:v>
                  </c:pt>
                </c:lvl>
                <c:lvl>
                  <c:pt idx="1">
                    <c:v>Statut de l'assuré</c:v>
                  </c:pt>
                </c:lvl>
                <c:lvl>
                  <c:pt idx="0">
                    <c:v>2016</c:v>
                  </c:pt>
                  <c:pt idx="1">
                    <c:v>Type d'arrêt</c:v>
                  </c:pt>
                </c:lvl>
                <c:lvl>
                  <c:pt idx="0">
                    <c:v>_</c:v>
                  </c:pt>
                </c:lvl>
                <c:lvl>
                  <c:pt idx="1">
                    <c:v>Statut de l'assuré</c:v>
                  </c:pt>
                </c:lvl>
                <c:lvl>
                  <c:pt idx="0">
                    <c:v>2015</c:v>
                  </c:pt>
                  <c:pt idx="1">
                    <c:v>Type d'arrêt</c:v>
                  </c:pt>
                </c:lvl>
                <c:lvl>
                  <c:pt idx="0">
                    <c:v>_</c:v>
                  </c:pt>
                </c:lvl>
                <c:lvl>
                  <c:pt idx="1">
                    <c:v>Statut de l'assuré</c:v>
                  </c:pt>
                </c:lvl>
                <c:lvl>
                  <c:pt idx="0">
                    <c:v>2014</c:v>
                  </c:pt>
                  <c:pt idx="1">
                    <c:v>Type d'arrêt</c:v>
                  </c:pt>
                </c:lvl>
                <c:lvl>
                  <c:pt idx="0">
                    <c:v>_</c:v>
                  </c:pt>
                </c:lvl>
                <c:lvl>
                  <c:pt idx="1">
                    <c:v>Statut de l'assuré</c:v>
                  </c:pt>
                </c:lvl>
                <c:lvl>
                  <c:pt idx="0">
                    <c:v>2013</c:v>
                  </c:pt>
                  <c:pt idx="1">
                    <c:v>Type d'arrêt</c:v>
                  </c:pt>
                </c:lvl>
                <c:lvl>
                  <c:pt idx="0">
                    <c:v>_</c:v>
                  </c:pt>
                </c:lvl>
                <c:lvl>
                  <c:pt idx="1">
                    <c:v>Statut de l'assuré</c:v>
                  </c:pt>
                </c:lvl>
                <c:lvl>
                  <c:pt idx="0">
                    <c:v>2012</c:v>
                  </c:pt>
                  <c:pt idx="1">
                    <c:v>Type d'arrêt</c:v>
                  </c:pt>
                </c:lvl>
              </c:multiLvlStrCache>
            </c:multiLvlStrRef>
          </c:cat>
          <c:val>
            <c:numRef>
              <c:f>'[7]Source graph '!$E$3:$E$30</c:f>
              <c:numCache>
                <c:formatCode>General</c:formatCode>
                <c:ptCount val="28"/>
                <c:pt idx="0">
                  <c:v>3631407.2399999988</c:v>
                </c:pt>
                <c:pt idx="3">
                  <c:v>3530123.2699999982</c:v>
                </c:pt>
                <c:pt idx="6">
                  <c:v>3384139.169999999</c:v>
                </c:pt>
                <c:pt idx="9">
                  <c:v>3763500.859999998</c:v>
                </c:pt>
                <c:pt idx="12">
                  <c:v>3468517.85</c:v>
                </c:pt>
                <c:pt idx="15">
                  <c:v>4499382.2099999972</c:v>
                </c:pt>
                <c:pt idx="18">
                  <c:v>4772858.3800000008</c:v>
                </c:pt>
                <c:pt idx="21">
                  <c:v>5600239.9799999986</c:v>
                </c:pt>
                <c:pt idx="24">
                  <c:v>3243510.4200000004</c:v>
                </c:pt>
                <c:pt idx="27">
                  <c:v>3667744.7199999997</c:v>
                </c:pt>
              </c:numCache>
            </c:numRef>
          </c:val>
        </c:ser>
        <c:ser>
          <c:idx val="2"/>
          <c:order val="3"/>
          <c:tx>
            <c:strRef>
              <c:f>'[7]Source graph '!$F$2</c:f>
              <c:strCache>
                <c:ptCount val="1"/>
                <c:pt idx="0">
                  <c:v>Résidence hors de l'État compétent</c:v>
                </c:pt>
              </c:strCache>
            </c:strRef>
          </c:tx>
          <c:spPr>
            <a:solidFill>
              <a:schemeClr val="accent6">
                <a:lumMod val="50000"/>
              </a:schemeClr>
            </a:solidFill>
          </c:spPr>
          <c:cat>
            <c:multiLvlStrRef>
              <c:f>'[7]Source graph '!$B$3:$C$31</c:f>
              <c:multiLvlStrCache>
                <c:ptCount val="2"/>
                <c:lvl>
                  <c:pt idx="1">
                    <c:v>Statut de l'assuré</c:v>
                  </c:pt>
                </c:lvl>
                <c:lvl>
                  <c:pt idx="0">
                    <c:v>2021</c:v>
                  </c:pt>
                  <c:pt idx="1">
                    <c:v>Type d'arrêt</c:v>
                  </c:pt>
                </c:lvl>
                <c:lvl>
                  <c:pt idx="0">
                    <c:v>_</c:v>
                  </c:pt>
                </c:lvl>
                <c:lvl>
                  <c:pt idx="1">
                    <c:v>Statut de l'assuré</c:v>
                  </c:pt>
                </c:lvl>
                <c:lvl>
                  <c:pt idx="0">
                    <c:v>2020</c:v>
                  </c:pt>
                  <c:pt idx="1">
                    <c:v>Type d'arrêt</c:v>
                  </c:pt>
                </c:lvl>
                <c:lvl>
                  <c:pt idx="0">
                    <c:v>_</c:v>
                  </c:pt>
                </c:lvl>
                <c:lvl>
                  <c:pt idx="1">
                    <c:v>Statut de l'assuré</c:v>
                  </c:pt>
                </c:lvl>
                <c:lvl>
                  <c:pt idx="0">
                    <c:v>2019</c:v>
                  </c:pt>
                  <c:pt idx="1">
                    <c:v>Type d'arrêt</c:v>
                  </c:pt>
                </c:lvl>
                <c:lvl>
                  <c:pt idx="0">
                    <c:v>_</c:v>
                  </c:pt>
                </c:lvl>
                <c:lvl>
                  <c:pt idx="1">
                    <c:v>Statut de l'assuré</c:v>
                  </c:pt>
                </c:lvl>
                <c:lvl>
                  <c:pt idx="0">
                    <c:v>2018</c:v>
                  </c:pt>
                  <c:pt idx="1">
                    <c:v>Type d'arrêt</c:v>
                  </c:pt>
                </c:lvl>
                <c:lvl>
                  <c:pt idx="0">
                    <c:v>_</c:v>
                  </c:pt>
                </c:lvl>
                <c:lvl>
                  <c:pt idx="1">
                    <c:v>Statut de l'assuré</c:v>
                  </c:pt>
                </c:lvl>
                <c:lvl>
                  <c:pt idx="0">
                    <c:v>2017</c:v>
                  </c:pt>
                  <c:pt idx="1">
                    <c:v>Type d'arrêt</c:v>
                  </c:pt>
                </c:lvl>
                <c:lvl>
                  <c:pt idx="0">
                    <c:v>_</c:v>
                  </c:pt>
                </c:lvl>
                <c:lvl>
                  <c:pt idx="1">
                    <c:v>Statut de l'assuré</c:v>
                  </c:pt>
                </c:lvl>
                <c:lvl>
                  <c:pt idx="0">
                    <c:v>2016</c:v>
                  </c:pt>
                  <c:pt idx="1">
                    <c:v>Type d'arrêt</c:v>
                  </c:pt>
                </c:lvl>
                <c:lvl>
                  <c:pt idx="0">
                    <c:v>_</c:v>
                  </c:pt>
                </c:lvl>
                <c:lvl>
                  <c:pt idx="1">
                    <c:v>Statut de l'assuré</c:v>
                  </c:pt>
                </c:lvl>
                <c:lvl>
                  <c:pt idx="0">
                    <c:v>2015</c:v>
                  </c:pt>
                  <c:pt idx="1">
                    <c:v>Type d'arrêt</c:v>
                  </c:pt>
                </c:lvl>
                <c:lvl>
                  <c:pt idx="0">
                    <c:v>_</c:v>
                  </c:pt>
                </c:lvl>
                <c:lvl>
                  <c:pt idx="1">
                    <c:v>Statut de l'assuré</c:v>
                  </c:pt>
                </c:lvl>
                <c:lvl>
                  <c:pt idx="0">
                    <c:v>2014</c:v>
                  </c:pt>
                  <c:pt idx="1">
                    <c:v>Type d'arrêt</c:v>
                  </c:pt>
                </c:lvl>
                <c:lvl>
                  <c:pt idx="0">
                    <c:v>_</c:v>
                  </c:pt>
                </c:lvl>
                <c:lvl>
                  <c:pt idx="1">
                    <c:v>Statut de l'assuré</c:v>
                  </c:pt>
                </c:lvl>
                <c:lvl>
                  <c:pt idx="0">
                    <c:v>2013</c:v>
                  </c:pt>
                  <c:pt idx="1">
                    <c:v>Type d'arrêt</c:v>
                  </c:pt>
                </c:lvl>
                <c:lvl>
                  <c:pt idx="0">
                    <c:v>_</c:v>
                  </c:pt>
                </c:lvl>
                <c:lvl>
                  <c:pt idx="1">
                    <c:v>Statut de l'assuré</c:v>
                  </c:pt>
                </c:lvl>
                <c:lvl>
                  <c:pt idx="0">
                    <c:v>2012</c:v>
                  </c:pt>
                  <c:pt idx="1">
                    <c:v>Type d'arrêt</c:v>
                  </c:pt>
                </c:lvl>
              </c:multiLvlStrCache>
            </c:multiLvlStrRef>
          </c:cat>
          <c:val>
            <c:numRef>
              <c:f>'[7]Source graph '!$F$3:$F$31</c:f>
              <c:numCache>
                <c:formatCode>General</c:formatCode>
                <c:ptCount val="29"/>
                <c:pt idx="1">
                  <c:v>5170054.7200000007</c:v>
                </c:pt>
                <c:pt idx="4">
                  <c:v>5870974.8199999984</c:v>
                </c:pt>
                <c:pt idx="7">
                  <c:v>5849964.5100000016</c:v>
                </c:pt>
                <c:pt idx="10">
                  <c:v>6287135.3899999978</c:v>
                </c:pt>
                <c:pt idx="13">
                  <c:v>6699459.3000000035</c:v>
                </c:pt>
                <c:pt idx="16">
                  <c:v>6945622.2700000061</c:v>
                </c:pt>
                <c:pt idx="19">
                  <c:v>7352072.7000000011</c:v>
                </c:pt>
                <c:pt idx="22">
                  <c:v>7921861.5999999987</c:v>
                </c:pt>
                <c:pt idx="25">
                  <c:v>9728773.9900000002</c:v>
                </c:pt>
                <c:pt idx="28">
                  <c:v>9303166.9400000013</c:v>
                </c:pt>
              </c:numCache>
            </c:numRef>
          </c:val>
        </c:ser>
        <c:ser>
          <c:idx val="4"/>
          <c:order val="4"/>
          <c:tx>
            <c:strRef>
              <c:f>'[7]Source graph '!$G$2</c:f>
              <c:strCache>
                <c:ptCount val="1"/>
                <c:pt idx="0">
                  <c:v>Séjour temporaire - Transfert de résidence autorisé - Détachement</c:v>
                </c:pt>
              </c:strCache>
            </c:strRef>
          </c:tx>
          <c:spPr>
            <a:solidFill>
              <a:schemeClr val="accent6">
                <a:lumMod val="60000"/>
                <a:lumOff val="40000"/>
              </a:schemeClr>
            </a:solidFill>
          </c:spPr>
          <c:cat>
            <c:multiLvlStrRef>
              <c:f>'[7]Source graph '!$B$3:$C$31</c:f>
              <c:multiLvlStrCache>
                <c:ptCount val="2"/>
                <c:lvl>
                  <c:pt idx="1">
                    <c:v>Statut de l'assuré</c:v>
                  </c:pt>
                </c:lvl>
                <c:lvl>
                  <c:pt idx="0">
                    <c:v>2021</c:v>
                  </c:pt>
                  <c:pt idx="1">
                    <c:v>Type d'arrêt</c:v>
                  </c:pt>
                </c:lvl>
                <c:lvl>
                  <c:pt idx="0">
                    <c:v>_</c:v>
                  </c:pt>
                </c:lvl>
                <c:lvl>
                  <c:pt idx="1">
                    <c:v>Statut de l'assuré</c:v>
                  </c:pt>
                </c:lvl>
                <c:lvl>
                  <c:pt idx="0">
                    <c:v>2020</c:v>
                  </c:pt>
                  <c:pt idx="1">
                    <c:v>Type d'arrêt</c:v>
                  </c:pt>
                </c:lvl>
                <c:lvl>
                  <c:pt idx="0">
                    <c:v>_</c:v>
                  </c:pt>
                </c:lvl>
                <c:lvl>
                  <c:pt idx="1">
                    <c:v>Statut de l'assuré</c:v>
                  </c:pt>
                </c:lvl>
                <c:lvl>
                  <c:pt idx="0">
                    <c:v>2019</c:v>
                  </c:pt>
                  <c:pt idx="1">
                    <c:v>Type d'arrêt</c:v>
                  </c:pt>
                </c:lvl>
                <c:lvl>
                  <c:pt idx="0">
                    <c:v>_</c:v>
                  </c:pt>
                </c:lvl>
                <c:lvl>
                  <c:pt idx="1">
                    <c:v>Statut de l'assuré</c:v>
                  </c:pt>
                </c:lvl>
                <c:lvl>
                  <c:pt idx="0">
                    <c:v>2018</c:v>
                  </c:pt>
                  <c:pt idx="1">
                    <c:v>Type d'arrêt</c:v>
                  </c:pt>
                </c:lvl>
                <c:lvl>
                  <c:pt idx="0">
                    <c:v>_</c:v>
                  </c:pt>
                </c:lvl>
                <c:lvl>
                  <c:pt idx="1">
                    <c:v>Statut de l'assuré</c:v>
                  </c:pt>
                </c:lvl>
                <c:lvl>
                  <c:pt idx="0">
                    <c:v>2017</c:v>
                  </c:pt>
                  <c:pt idx="1">
                    <c:v>Type d'arrêt</c:v>
                  </c:pt>
                </c:lvl>
                <c:lvl>
                  <c:pt idx="0">
                    <c:v>_</c:v>
                  </c:pt>
                </c:lvl>
                <c:lvl>
                  <c:pt idx="1">
                    <c:v>Statut de l'assuré</c:v>
                  </c:pt>
                </c:lvl>
                <c:lvl>
                  <c:pt idx="0">
                    <c:v>2016</c:v>
                  </c:pt>
                  <c:pt idx="1">
                    <c:v>Type d'arrêt</c:v>
                  </c:pt>
                </c:lvl>
                <c:lvl>
                  <c:pt idx="0">
                    <c:v>_</c:v>
                  </c:pt>
                </c:lvl>
                <c:lvl>
                  <c:pt idx="1">
                    <c:v>Statut de l'assuré</c:v>
                  </c:pt>
                </c:lvl>
                <c:lvl>
                  <c:pt idx="0">
                    <c:v>2015</c:v>
                  </c:pt>
                  <c:pt idx="1">
                    <c:v>Type d'arrêt</c:v>
                  </c:pt>
                </c:lvl>
                <c:lvl>
                  <c:pt idx="0">
                    <c:v>_</c:v>
                  </c:pt>
                </c:lvl>
                <c:lvl>
                  <c:pt idx="1">
                    <c:v>Statut de l'assuré</c:v>
                  </c:pt>
                </c:lvl>
                <c:lvl>
                  <c:pt idx="0">
                    <c:v>2014</c:v>
                  </c:pt>
                  <c:pt idx="1">
                    <c:v>Type d'arrêt</c:v>
                  </c:pt>
                </c:lvl>
                <c:lvl>
                  <c:pt idx="0">
                    <c:v>_</c:v>
                  </c:pt>
                </c:lvl>
                <c:lvl>
                  <c:pt idx="1">
                    <c:v>Statut de l'assuré</c:v>
                  </c:pt>
                </c:lvl>
                <c:lvl>
                  <c:pt idx="0">
                    <c:v>2013</c:v>
                  </c:pt>
                  <c:pt idx="1">
                    <c:v>Type d'arrêt</c:v>
                  </c:pt>
                </c:lvl>
                <c:lvl>
                  <c:pt idx="0">
                    <c:v>_</c:v>
                  </c:pt>
                </c:lvl>
                <c:lvl>
                  <c:pt idx="1">
                    <c:v>Statut de l'assuré</c:v>
                  </c:pt>
                </c:lvl>
                <c:lvl>
                  <c:pt idx="0">
                    <c:v>2012</c:v>
                  </c:pt>
                  <c:pt idx="1">
                    <c:v>Type d'arrêt</c:v>
                  </c:pt>
                </c:lvl>
              </c:multiLvlStrCache>
            </c:multiLvlStrRef>
          </c:cat>
          <c:val>
            <c:numRef>
              <c:f>'[7]Source graph '!$G$3:$G$31</c:f>
              <c:numCache>
                <c:formatCode>General</c:formatCode>
                <c:ptCount val="29"/>
                <c:pt idx="1">
                  <c:v>7168405.1300000008</c:v>
                </c:pt>
                <c:pt idx="4">
                  <c:v>6279865.3600000003</c:v>
                </c:pt>
                <c:pt idx="7">
                  <c:v>7202754.4199999971</c:v>
                </c:pt>
                <c:pt idx="10">
                  <c:v>6411315.1300000008</c:v>
                </c:pt>
                <c:pt idx="13">
                  <c:v>6413335.6300000045</c:v>
                </c:pt>
                <c:pt idx="16">
                  <c:v>6702543.3999999957</c:v>
                </c:pt>
                <c:pt idx="19">
                  <c:v>7806507.5000000047</c:v>
                </c:pt>
                <c:pt idx="22">
                  <c:v>8703912.8499999978</c:v>
                </c:pt>
                <c:pt idx="25">
                  <c:v>2389316.7200000002</c:v>
                </c:pt>
                <c:pt idx="28">
                  <c:v>3196046.04</c:v>
                </c:pt>
              </c:numCache>
            </c:numRef>
          </c:val>
        </c:ser>
        <c:gapWidth val="10"/>
        <c:overlap val="100"/>
        <c:axId val="148174336"/>
        <c:axId val="148175872"/>
      </c:barChart>
      <c:lineChart>
        <c:grouping val="standard"/>
        <c:ser>
          <c:idx val="0"/>
          <c:order val="0"/>
          <c:spPr>
            <a:ln>
              <a:solidFill>
                <a:sysClr val="windowText" lastClr="000000"/>
              </a:solidFill>
            </a:ln>
          </c:spPr>
          <c:marker>
            <c:symbol val="none"/>
          </c:marker>
          <c:dLbls>
            <c:dLbl>
              <c:idx val="0"/>
              <c:layout>
                <c:manualLayout>
                  <c:x val="-2.3322648343278581E-2"/>
                  <c:y val="-0.41025661215425013"/>
                </c:manualLayout>
              </c:layout>
              <c:dLblPos val="r"/>
              <c:showVal val="1"/>
            </c:dLbl>
            <c:dLbl>
              <c:idx val="3"/>
              <c:layout>
                <c:manualLayout>
                  <c:x val="-2.1018854897835039E-2"/>
                  <c:y val="-0.40512840702604497"/>
                </c:manualLayout>
              </c:layout>
              <c:dLblPos val="r"/>
              <c:showVal val="1"/>
            </c:dLbl>
            <c:dLbl>
              <c:idx val="6"/>
              <c:layout>
                <c:manualLayout>
                  <c:x val="-2.3322648343278581E-2"/>
                  <c:y val="-0.42820512820512813"/>
                </c:manualLayout>
              </c:layout>
              <c:dLblPos val="r"/>
              <c:showVal val="1"/>
            </c:dLbl>
            <c:dLbl>
              <c:idx val="9"/>
              <c:layout>
                <c:manualLayout>
                  <c:x val="-2.6106225239590355E-2"/>
                  <c:y val="-0.41538461538461596"/>
                </c:manualLayout>
              </c:layout>
              <c:dLblPos val="r"/>
              <c:showVal val="1"/>
            </c:dLbl>
            <c:dLbl>
              <c:idx val="12"/>
              <c:layout>
                <c:manualLayout>
                  <c:x val="-2.3323086701844943E-2"/>
                  <c:y val="-0.43333353523117302"/>
                </c:manualLayout>
              </c:layout>
              <c:dLblPos val="r"/>
              <c:showVal val="1"/>
            </c:dLbl>
            <c:dLbl>
              <c:idx val="15"/>
              <c:layout>
                <c:manualLayout>
                  <c:x val="-2.3322648343278581E-2"/>
                  <c:y val="-0.44871794871794884"/>
                </c:manualLayout>
              </c:layout>
              <c:dLblPos val="r"/>
              <c:showVal val="1"/>
            </c:dLbl>
            <c:dLbl>
              <c:idx val="18"/>
              <c:layout>
                <c:manualLayout>
                  <c:x val="-2.6106225239590355E-2"/>
                  <c:y val="-0.49743589743589761"/>
                </c:manualLayout>
              </c:layout>
              <c:dLblPos val="r"/>
              <c:showVal val="1"/>
            </c:dLbl>
            <c:dLbl>
              <c:idx val="21"/>
              <c:layout>
                <c:manualLayout>
                  <c:x val="-2.6106225239590355E-2"/>
                  <c:y val="-0.53589763779527588"/>
                </c:manualLayout>
              </c:layout>
              <c:dLblPos val="r"/>
              <c:showVal val="1"/>
            </c:dLbl>
            <c:dLbl>
              <c:idx val="24"/>
              <c:layout>
                <c:manualLayout>
                  <c:x val="-2.6106444418873553E-2"/>
                  <c:y val="-0.40512820512820541"/>
                </c:manualLayout>
              </c:layout>
              <c:dLblPos val="r"/>
              <c:showVal val="1"/>
            </c:dLbl>
            <c:dLbl>
              <c:idx val="27"/>
              <c:layout>
                <c:manualLayout>
                  <c:x val="-2.2508835664852973E-2"/>
                  <c:y val="-0.41282071471835274"/>
                </c:manualLayout>
              </c:layout>
              <c:dLblPos val="r"/>
              <c:showVal val="1"/>
            </c:dLbl>
            <c:txPr>
              <a:bodyPr/>
              <a:lstStyle/>
              <a:p>
                <a:pPr>
                  <a:defRPr sz="800" b="0" i="0" u="none" strike="noStrike" baseline="0">
                    <a:solidFill>
                      <a:srgbClr val="000000"/>
                    </a:solidFill>
                    <a:latin typeface="Calibri"/>
                    <a:ea typeface="Calibri"/>
                    <a:cs typeface="Calibri"/>
                  </a:defRPr>
                </a:pPr>
                <a:endParaRPr lang="fr-FR"/>
              </a:p>
            </c:txPr>
            <c:showVal val="1"/>
          </c:dLbls>
          <c:cat>
            <c:multiLvlStrRef>
              <c:f>'[7]Source graph '!$B$3:$C$31</c:f>
              <c:multiLvlStrCache>
                <c:ptCount val="2"/>
                <c:lvl>
                  <c:pt idx="1">
                    <c:v>Statut de l'assuré</c:v>
                  </c:pt>
                </c:lvl>
                <c:lvl>
                  <c:pt idx="0">
                    <c:v>2021</c:v>
                  </c:pt>
                  <c:pt idx="1">
                    <c:v>Type d'arrêt</c:v>
                  </c:pt>
                </c:lvl>
                <c:lvl>
                  <c:pt idx="0">
                    <c:v>_</c:v>
                  </c:pt>
                </c:lvl>
                <c:lvl>
                  <c:pt idx="1">
                    <c:v>Statut de l'assuré</c:v>
                  </c:pt>
                </c:lvl>
                <c:lvl>
                  <c:pt idx="0">
                    <c:v>2020</c:v>
                  </c:pt>
                  <c:pt idx="1">
                    <c:v>Type d'arrêt</c:v>
                  </c:pt>
                </c:lvl>
                <c:lvl>
                  <c:pt idx="0">
                    <c:v>_</c:v>
                  </c:pt>
                </c:lvl>
                <c:lvl>
                  <c:pt idx="1">
                    <c:v>Statut de l'assuré</c:v>
                  </c:pt>
                </c:lvl>
                <c:lvl>
                  <c:pt idx="0">
                    <c:v>2019</c:v>
                  </c:pt>
                  <c:pt idx="1">
                    <c:v>Type d'arrêt</c:v>
                  </c:pt>
                </c:lvl>
                <c:lvl>
                  <c:pt idx="0">
                    <c:v>_</c:v>
                  </c:pt>
                </c:lvl>
                <c:lvl>
                  <c:pt idx="1">
                    <c:v>Statut de l'assuré</c:v>
                  </c:pt>
                </c:lvl>
                <c:lvl>
                  <c:pt idx="0">
                    <c:v>2018</c:v>
                  </c:pt>
                  <c:pt idx="1">
                    <c:v>Type d'arrêt</c:v>
                  </c:pt>
                </c:lvl>
                <c:lvl>
                  <c:pt idx="0">
                    <c:v>_</c:v>
                  </c:pt>
                </c:lvl>
                <c:lvl>
                  <c:pt idx="1">
                    <c:v>Statut de l'assuré</c:v>
                  </c:pt>
                </c:lvl>
                <c:lvl>
                  <c:pt idx="0">
                    <c:v>2017</c:v>
                  </c:pt>
                  <c:pt idx="1">
                    <c:v>Type d'arrêt</c:v>
                  </c:pt>
                </c:lvl>
                <c:lvl>
                  <c:pt idx="0">
                    <c:v>_</c:v>
                  </c:pt>
                </c:lvl>
                <c:lvl>
                  <c:pt idx="1">
                    <c:v>Statut de l'assuré</c:v>
                  </c:pt>
                </c:lvl>
                <c:lvl>
                  <c:pt idx="0">
                    <c:v>2016</c:v>
                  </c:pt>
                  <c:pt idx="1">
                    <c:v>Type d'arrêt</c:v>
                  </c:pt>
                </c:lvl>
                <c:lvl>
                  <c:pt idx="0">
                    <c:v>_</c:v>
                  </c:pt>
                </c:lvl>
                <c:lvl>
                  <c:pt idx="1">
                    <c:v>Statut de l'assuré</c:v>
                  </c:pt>
                </c:lvl>
                <c:lvl>
                  <c:pt idx="0">
                    <c:v>2015</c:v>
                  </c:pt>
                  <c:pt idx="1">
                    <c:v>Type d'arrêt</c:v>
                  </c:pt>
                </c:lvl>
                <c:lvl>
                  <c:pt idx="0">
                    <c:v>_</c:v>
                  </c:pt>
                </c:lvl>
                <c:lvl>
                  <c:pt idx="1">
                    <c:v>Statut de l'assuré</c:v>
                  </c:pt>
                </c:lvl>
                <c:lvl>
                  <c:pt idx="0">
                    <c:v>2014</c:v>
                  </c:pt>
                  <c:pt idx="1">
                    <c:v>Type d'arrêt</c:v>
                  </c:pt>
                </c:lvl>
                <c:lvl>
                  <c:pt idx="0">
                    <c:v>_</c:v>
                  </c:pt>
                </c:lvl>
                <c:lvl>
                  <c:pt idx="1">
                    <c:v>Statut de l'assuré</c:v>
                  </c:pt>
                </c:lvl>
                <c:lvl>
                  <c:pt idx="0">
                    <c:v>2013</c:v>
                  </c:pt>
                  <c:pt idx="1">
                    <c:v>Type d'arrêt</c:v>
                  </c:pt>
                </c:lvl>
                <c:lvl>
                  <c:pt idx="0">
                    <c:v>_</c:v>
                  </c:pt>
                </c:lvl>
                <c:lvl>
                  <c:pt idx="1">
                    <c:v>Statut de l'assuré</c:v>
                  </c:pt>
                </c:lvl>
                <c:lvl>
                  <c:pt idx="0">
                    <c:v>2012</c:v>
                  </c:pt>
                  <c:pt idx="1">
                    <c:v>Type d'arrêt</c:v>
                  </c:pt>
                </c:lvl>
              </c:multiLvlStrCache>
            </c:multiLvlStrRef>
          </c:cat>
          <c:val>
            <c:numRef>
              <c:f>'[7]Source graph '!$H$4:$H$31</c:f>
              <c:numCache>
                <c:formatCode>General</c:formatCode>
                <c:ptCount val="28"/>
                <c:pt idx="0">
                  <c:v>12338.459850000001</c:v>
                </c:pt>
                <c:pt idx="3">
                  <c:v>12150.840179999999</c:v>
                </c:pt>
                <c:pt idx="6">
                  <c:v>13052.718929999999</c:v>
                </c:pt>
                <c:pt idx="9">
                  <c:v>12698.45052</c:v>
                </c:pt>
                <c:pt idx="12">
                  <c:v>13112.794930000007</c:v>
                </c:pt>
                <c:pt idx="15">
                  <c:v>13648.165670000002</c:v>
                </c:pt>
                <c:pt idx="18">
                  <c:v>15158.580200000008</c:v>
                </c:pt>
                <c:pt idx="21">
                  <c:v>16625.774449999997</c:v>
                </c:pt>
                <c:pt idx="24">
                  <c:v>12118.09071</c:v>
                </c:pt>
                <c:pt idx="27">
                  <c:v>12499.21298</c:v>
                </c:pt>
              </c:numCache>
            </c:numRef>
          </c:val>
          <c:smooth val="1"/>
        </c:ser>
        <c:marker val="1"/>
        <c:axId val="148174336"/>
        <c:axId val="148175872"/>
      </c:lineChart>
      <c:catAx>
        <c:axId val="148174336"/>
        <c:scaling>
          <c:orientation val="minMax"/>
        </c:scaling>
        <c:axPos val="b"/>
        <c:numFmt formatCode="General" sourceLinked="1"/>
        <c:majorTickMark val="cross"/>
        <c:tickLblPos val="nextTo"/>
        <c:spPr>
          <a:ln>
            <a:noFill/>
          </a:ln>
        </c:spPr>
        <c:txPr>
          <a:bodyPr rot="-5400000" vert="horz"/>
          <a:lstStyle/>
          <a:p>
            <a:pPr>
              <a:defRPr sz="900" b="0" i="0" u="none" strike="noStrike" baseline="0">
                <a:solidFill>
                  <a:srgbClr val="000000"/>
                </a:solidFill>
                <a:latin typeface="Calibri"/>
                <a:ea typeface="Calibri"/>
                <a:cs typeface="Calibri"/>
              </a:defRPr>
            </a:pPr>
            <a:endParaRPr lang="fr-FR"/>
          </a:p>
        </c:txPr>
        <c:crossAx val="148175872"/>
        <c:crosses val="autoZero"/>
        <c:auto val="1"/>
        <c:lblAlgn val="ctr"/>
        <c:lblOffset val="100"/>
      </c:catAx>
      <c:valAx>
        <c:axId val="148175872"/>
        <c:scaling>
          <c:orientation val="minMax"/>
        </c:scaling>
        <c:delete val="1"/>
        <c:axPos val="l"/>
        <c:numFmt formatCode="General" sourceLinked="1"/>
        <c:tickLblPos val="none"/>
        <c:crossAx val="148174336"/>
        <c:crosses val="autoZero"/>
        <c:crossBetween val="between"/>
      </c:valAx>
      <c:spPr>
        <a:noFill/>
        <a:ln w="25400">
          <a:noFill/>
        </a:ln>
      </c:spPr>
    </c:plotArea>
    <c:legend>
      <c:legendPos val="b"/>
      <c:legendEntry>
        <c:idx val="4"/>
        <c:delete val="1"/>
      </c:legendEntry>
      <c:layout>
        <c:manualLayout>
          <c:xMode val="edge"/>
          <c:yMode val="edge"/>
          <c:x val="0"/>
          <c:y val="0.83274641631334612"/>
          <c:w val="1"/>
          <c:h val="0.14540218049666848"/>
        </c:manualLayout>
      </c:layout>
      <c:txPr>
        <a:bodyPr/>
        <a:lstStyle/>
        <a:p>
          <a:pPr>
            <a:defRPr sz="775" b="0" i="0" u="none" strike="noStrike" baseline="0">
              <a:solidFill>
                <a:srgbClr val="000000"/>
              </a:solidFill>
              <a:latin typeface="Calibri"/>
              <a:ea typeface="Calibri"/>
              <a:cs typeface="Calibri"/>
            </a:defRPr>
          </a:pPr>
          <a:endParaRPr lang="fr-FR"/>
        </a:p>
      </c:txPr>
    </c:legend>
    <c:plotVisOnly val="1"/>
    <c:dispBlanksAs val="gap"/>
  </c:chart>
  <c:spPr>
    <a:noFill/>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133" l="0.70000000000000062" r="0.70000000000000062" t="0.75000000000000133"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fr-FR"/>
  <c:chart>
    <c:plotArea>
      <c:layout/>
      <c:barChart>
        <c:barDir val="col"/>
        <c:grouping val="stacked"/>
        <c:ser>
          <c:idx val="1"/>
          <c:order val="1"/>
          <c:tx>
            <c:strRef>
              <c:f>'[6]Source graph'!$D$2</c:f>
              <c:strCache>
                <c:ptCount val="1"/>
                <c:pt idx="0">
                  <c:v>Assurance AT-MP</c:v>
                </c:pt>
              </c:strCache>
            </c:strRef>
          </c:tx>
          <c:spPr>
            <a:solidFill>
              <a:schemeClr val="accent6">
                <a:lumMod val="50000"/>
              </a:schemeClr>
            </a:solidFill>
          </c:spPr>
          <c:cat>
            <c:multiLvlStrRef>
              <c:f>'[6]Source graph'!$B$3:$C$31</c:f>
              <c:multiLvlStrCache>
                <c:ptCount val="2"/>
                <c:lvl/>
                <c:lvl>
                  <c:pt idx="0">
                    <c:v>2021</c:v>
                  </c:pt>
                  <c:pt idx="1">
                    <c:v>Type d'arrêt</c:v>
                  </c:pt>
                </c:lvl>
                <c:lvl>
                  <c:pt idx="0">
                    <c:v>_</c:v>
                  </c:pt>
                </c:lvl>
                <c:lvl/>
                <c:lvl>
                  <c:pt idx="0">
                    <c:v>2020</c:v>
                  </c:pt>
                  <c:pt idx="1">
                    <c:v>Type d'arrêt</c:v>
                  </c:pt>
                </c:lvl>
                <c:lvl>
                  <c:pt idx="0">
                    <c:v>_</c:v>
                  </c:pt>
                </c:lvl>
                <c:lvl/>
                <c:lvl>
                  <c:pt idx="0">
                    <c:v>2019</c:v>
                  </c:pt>
                  <c:pt idx="1">
                    <c:v>Type d'arrêt</c:v>
                  </c:pt>
                </c:lvl>
                <c:lvl>
                  <c:pt idx="0">
                    <c:v>_</c:v>
                  </c:pt>
                </c:lvl>
                <c:lvl/>
                <c:lvl>
                  <c:pt idx="0">
                    <c:v>2018</c:v>
                  </c:pt>
                  <c:pt idx="1">
                    <c:v>Type d'arrêt</c:v>
                  </c:pt>
                </c:lvl>
                <c:lvl>
                  <c:pt idx="0">
                    <c:v>_</c:v>
                  </c:pt>
                </c:lvl>
                <c:lvl/>
                <c:lvl>
                  <c:pt idx="0">
                    <c:v>2017</c:v>
                  </c:pt>
                  <c:pt idx="1">
                    <c:v>Type d'arrêt</c:v>
                  </c:pt>
                </c:lvl>
                <c:lvl>
                  <c:pt idx="0">
                    <c:v>_</c:v>
                  </c:pt>
                </c:lvl>
                <c:lvl/>
                <c:lvl>
                  <c:pt idx="0">
                    <c:v>2016</c:v>
                  </c:pt>
                  <c:pt idx="1">
                    <c:v>Type d'arrêt</c:v>
                  </c:pt>
                </c:lvl>
                <c:lvl>
                  <c:pt idx="0">
                    <c:v>_</c:v>
                  </c:pt>
                </c:lvl>
                <c:lvl/>
                <c:lvl>
                  <c:pt idx="0">
                    <c:v>2015</c:v>
                  </c:pt>
                  <c:pt idx="1">
                    <c:v>Type d'arrêt</c:v>
                  </c:pt>
                </c:lvl>
                <c:lvl>
                  <c:pt idx="0">
                    <c:v>_</c:v>
                  </c:pt>
                </c:lvl>
                <c:lvl/>
                <c:lvl>
                  <c:pt idx="0">
                    <c:v>2014</c:v>
                  </c:pt>
                  <c:pt idx="1">
                    <c:v>Type d'arrêt</c:v>
                  </c:pt>
                </c:lvl>
                <c:lvl>
                  <c:pt idx="0">
                    <c:v>_</c:v>
                  </c:pt>
                </c:lvl>
                <c:lvl/>
                <c:lvl>
                  <c:pt idx="0">
                    <c:v>2013</c:v>
                  </c:pt>
                  <c:pt idx="1">
                    <c:v>Type d'arrêt</c:v>
                  </c:pt>
                </c:lvl>
                <c:lvl>
                  <c:pt idx="0">
                    <c:v>_</c:v>
                  </c:pt>
                </c:lvl>
                <c:lvl/>
                <c:lvl>
                  <c:pt idx="0">
                    <c:v>2012</c:v>
                  </c:pt>
                  <c:pt idx="1">
                    <c:v>Type d'arrêt</c:v>
                  </c:pt>
                </c:lvl>
              </c:multiLvlStrCache>
            </c:multiLvlStrRef>
          </c:cat>
          <c:val>
            <c:numRef>
              <c:f>'[6]Source graph'!$D$3:$D$30</c:f>
              <c:numCache>
                <c:formatCode>General</c:formatCode>
                <c:ptCount val="28"/>
                <c:pt idx="0">
                  <c:v>2744222.1400000011</c:v>
                </c:pt>
                <c:pt idx="3">
                  <c:v>2432193.5299999998</c:v>
                </c:pt>
                <c:pt idx="6">
                  <c:v>2351105.52</c:v>
                </c:pt>
                <c:pt idx="9">
                  <c:v>2531070.899999999</c:v>
                </c:pt>
                <c:pt idx="12">
                  <c:v>2347125.62</c:v>
                </c:pt>
                <c:pt idx="15">
                  <c:v>2121361.2600000012</c:v>
                </c:pt>
                <c:pt idx="18">
                  <c:v>2394683.9500000011</c:v>
                </c:pt>
                <c:pt idx="21">
                  <c:v>2832030.6700000009</c:v>
                </c:pt>
                <c:pt idx="24">
                  <c:v>525318.51</c:v>
                </c:pt>
                <c:pt idx="27">
                  <c:v>1051463.7799999998</c:v>
                </c:pt>
              </c:numCache>
            </c:numRef>
          </c:val>
        </c:ser>
        <c:ser>
          <c:idx val="3"/>
          <c:order val="2"/>
          <c:tx>
            <c:strRef>
              <c:f>'[6]Source graph'!$E$2</c:f>
              <c:strCache>
                <c:ptCount val="1"/>
                <c:pt idx="0">
                  <c:v>Assurance maladie-maternité</c:v>
                </c:pt>
              </c:strCache>
            </c:strRef>
          </c:tx>
          <c:spPr>
            <a:solidFill>
              <a:schemeClr val="accent6">
                <a:lumMod val="60000"/>
                <a:lumOff val="40000"/>
              </a:schemeClr>
            </a:solidFill>
          </c:spPr>
          <c:cat>
            <c:multiLvlStrRef>
              <c:f>'[6]Source graph'!$B$3:$C$31</c:f>
              <c:multiLvlStrCache>
                <c:ptCount val="2"/>
                <c:lvl/>
                <c:lvl>
                  <c:pt idx="0">
                    <c:v>2021</c:v>
                  </c:pt>
                  <c:pt idx="1">
                    <c:v>Type d'arrêt</c:v>
                  </c:pt>
                </c:lvl>
                <c:lvl>
                  <c:pt idx="0">
                    <c:v>_</c:v>
                  </c:pt>
                </c:lvl>
                <c:lvl/>
                <c:lvl>
                  <c:pt idx="0">
                    <c:v>2020</c:v>
                  </c:pt>
                  <c:pt idx="1">
                    <c:v>Type d'arrêt</c:v>
                  </c:pt>
                </c:lvl>
                <c:lvl>
                  <c:pt idx="0">
                    <c:v>_</c:v>
                  </c:pt>
                </c:lvl>
                <c:lvl/>
                <c:lvl>
                  <c:pt idx="0">
                    <c:v>2019</c:v>
                  </c:pt>
                  <c:pt idx="1">
                    <c:v>Type d'arrêt</c:v>
                  </c:pt>
                </c:lvl>
                <c:lvl>
                  <c:pt idx="0">
                    <c:v>_</c:v>
                  </c:pt>
                </c:lvl>
                <c:lvl/>
                <c:lvl>
                  <c:pt idx="0">
                    <c:v>2018</c:v>
                  </c:pt>
                  <c:pt idx="1">
                    <c:v>Type d'arrêt</c:v>
                  </c:pt>
                </c:lvl>
                <c:lvl>
                  <c:pt idx="0">
                    <c:v>_</c:v>
                  </c:pt>
                </c:lvl>
                <c:lvl/>
                <c:lvl>
                  <c:pt idx="0">
                    <c:v>2017</c:v>
                  </c:pt>
                  <c:pt idx="1">
                    <c:v>Type d'arrêt</c:v>
                  </c:pt>
                </c:lvl>
                <c:lvl>
                  <c:pt idx="0">
                    <c:v>_</c:v>
                  </c:pt>
                </c:lvl>
                <c:lvl/>
                <c:lvl>
                  <c:pt idx="0">
                    <c:v>2016</c:v>
                  </c:pt>
                  <c:pt idx="1">
                    <c:v>Type d'arrêt</c:v>
                  </c:pt>
                </c:lvl>
                <c:lvl>
                  <c:pt idx="0">
                    <c:v>_</c:v>
                  </c:pt>
                </c:lvl>
                <c:lvl/>
                <c:lvl>
                  <c:pt idx="0">
                    <c:v>2015</c:v>
                  </c:pt>
                  <c:pt idx="1">
                    <c:v>Type d'arrêt</c:v>
                  </c:pt>
                </c:lvl>
                <c:lvl>
                  <c:pt idx="0">
                    <c:v>_</c:v>
                  </c:pt>
                </c:lvl>
                <c:lvl/>
                <c:lvl>
                  <c:pt idx="0">
                    <c:v>2014</c:v>
                  </c:pt>
                  <c:pt idx="1">
                    <c:v>Type d'arrêt</c:v>
                  </c:pt>
                </c:lvl>
                <c:lvl>
                  <c:pt idx="0">
                    <c:v>_</c:v>
                  </c:pt>
                </c:lvl>
                <c:lvl/>
                <c:lvl>
                  <c:pt idx="0">
                    <c:v>2013</c:v>
                  </c:pt>
                  <c:pt idx="1">
                    <c:v>Type d'arrêt</c:v>
                  </c:pt>
                </c:lvl>
                <c:lvl>
                  <c:pt idx="0">
                    <c:v>_</c:v>
                  </c:pt>
                </c:lvl>
                <c:lvl/>
                <c:lvl>
                  <c:pt idx="0">
                    <c:v>2012</c:v>
                  </c:pt>
                  <c:pt idx="1">
                    <c:v>Type d'arrêt</c:v>
                  </c:pt>
                </c:lvl>
              </c:multiLvlStrCache>
            </c:multiLvlStrRef>
          </c:cat>
          <c:val>
            <c:numRef>
              <c:f>'[6]Source graph'!$E$3:$E$30</c:f>
              <c:numCache>
                <c:formatCode>General</c:formatCode>
                <c:ptCount val="28"/>
                <c:pt idx="0">
                  <c:v>1685293.95</c:v>
                </c:pt>
                <c:pt idx="3">
                  <c:v>1460857.7399999991</c:v>
                </c:pt>
                <c:pt idx="6">
                  <c:v>1261342.550000001</c:v>
                </c:pt>
                <c:pt idx="9">
                  <c:v>1147322.69</c:v>
                </c:pt>
                <c:pt idx="12">
                  <c:v>1229177.43</c:v>
                </c:pt>
                <c:pt idx="15">
                  <c:v>827501.72</c:v>
                </c:pt>
                <c:pt idx="18">
                  <c:v>1175181.6499999999</c:v>
                </c:pt>
                <c:pt idx="21">
                  <c:v>1213241.73</c:v>
                </c:pt>
                <c:pt idx="24">
                  <c:v>436560.08999999991</c:v>
                </c:pt>
                <c:pt idx="27">
                  <c:v>792269.57</c:v>
                </c:pt>
              </c:numCache>
            </c:numRef>
          </c:val>
        </c:ser>
        <c:gapWidth val="10"/>
        <c:overlap val="100"/>
        <c:axId val="148462208"/>
        <c:axId val="148472192"/>
      </c:barChart>
      <c:lineChart>
        <c:grouping val="standard"/>
        <c:ser>
          <c:idx val="0"/>
          <c:order val="0"/>
          <c:spPr>
            <a:ln>
              <a:solidFill>
                <a:sysClr val="windowText" lastClr="000000"/>
              </a:solidFill>
            </a:ln>
          </c:spPr>
          <c:marker>
            <c:symbol val="none"/>
          </c:marker>
          <c:dLbls>
            <c:dLbl>
              <c:idx val="0"/>
              <c:layout>
                <c:manualLayout>
                  <c:x val="-3.7214050371363182E-2"/>
                  <c:y val="-0.6573309105592573"/>
                </c:manualLayout>
              </c:layout>
              <c:dLblPos val="r"/>
              <c:showVal val="1"/>
            </c:dLbl>
            <c:dLbl>
              <c:idx val="3"/>
              <c:layout>
                <c:manualLayout>
                  <c:x val="-3.4563913553359048E-2"/>
                  <c:y val="-0.58297183266292929"/>
                </c:manualLayout>
              </c:layout>
              <c:dLblPos val="r"/>
              <c:showVal val="1"/>
            </c:dLbl>
            <c:dLbl>
              <c:idx val="6"/>
              <c:layout>
                <c:manualLayout>
                  <c:x val="-3.4190651700452337E-2"/>
                  <c:y val="-0.5424719543193196"/>
                </c:manualLayout>
              </c:layout>
              <c:dLblPos val="r"/>
              <c:showVal val="1"/>
            </c:dLbl>
            <c:dLbl>
              <c:idx val="9"/>
              <c:layout>
                <c:manualLayout>
                  <c:x val="-3.4563690177025742E-2"/>
                  <c:y val="-0.55134779750164353"/>
                </c:manualLayout>
              </c:layout>
              <c:dLblPos val="r"/>
              <c:showVal val="1"/>
            </c:dLbl>
            <c:dLbl>
              <c:idx val="12"/>
              <c:layout>
                <c:manualLayout>
                  <c:x val="-3.4190875076785615E-2"/>
                  <c:y val="-0.53011187211066069"/>
                </c:manualLayout>
              </c:layout>
              <c:dLblPos val="r"/>
              <c:showVal val="1"/>
            </c:dLbl>
            <c:dLbl>
              <c:idx val="15"/>
              <c:layout>
                <c:manualLayout>
                  <c:x val="-3.437717093873905E-2"/>
                  <c:y val="-0.44628533859303066"/>
                </c:manualLayout>
              </c:layout>
              <c:dLblPos val="r"/>
              <c:showVal val="1"/>
            </c:dLbl>
            <c:dLbl>
              <c:idx val="18"/>
              <c:layout>
                <c:manualLayout>
                  <c:x val="-3.4563690177025742E-2"/>
                  <c:y val="-0.53241288625903971"/>
                </c:manualLayout>
              </c:layout>
              <c:dLblPos val="r"/>
              <c:showVal val="1"/>
            </c:dLbl>
            <c:dLbl>
              <c:idx val="21"/>
              <c:layout>
                <c:manualLayout>
                  <c:x val="-3.7027307756743101E-2"/>
                  <c:y val="-0.59618671926364197"/>
                </c:manualLayout>
              </c:layout>
              <c:dLblPos val="r"/>
              <c:showVal val="1"/>
            </c:dLbl>
            <c:dLbl>
              <c:idx val="24"/>
              <c:layout>
                <c:manualLayout>
                  <c:x val="-3.4003909085832375E-2"/>
                  <c:y val="-0.16068376068376067"/>
                </c:manualLayout>
              </c:layout>
              <c:dLblPos val="r"/>
              <c:showVal val="1"/>
            </c:dLbl>
            <c:dLbl>
              <c:idx val="27"/>
              <c:layout>
                <c:manualLayout>
                  <c:x val="-2.5531914893617037E-2"/>
                  <c:y val="-0.28606169790906344"/>
                </c:manualLayout>
              </c:layout>
              <c:dLblPos val="r"/>
              <c:showVal val="1"/>
            </c:dLbl>
            <c:txPr>
              <a:bodyPr/>
              <a:lstStyle/>
              <a:p>
                <a:pPr>
                  <a:defRPr sz="800"/>
                </a:pPr>
                <a:endParaRPr lang="fr-FR"/>
              </a:p>
            </c:txPr>
            <c:showVal val="1"/>
          </c:dLbls>
          <c:cat>
            <c:multiLvlStrRef>
              <c:f>'[6]Source graph'!$B$3:$C$31</c:f>
              <c:multiLvlStrCache>
                <c:ptCount val="2"/>
                <c:lvl/>
                <c:lvl>
                  <c:pt idx="0">
                    <c:v>2021</c:v>
                  </c:pt>
                  <c:pt idx="1">
                    <c:v>Type d'arrêt</c:v>
                  </c:pt>
                </c:lvl>
                <c:lvl>
                  <c:pt idx="0">
                    <c:v>_</c:v>
                  </c:pt>
                </c:lvl>
                <c:lvl/>
                <c:lvl>
                  <c:pt idx="0">
                    <c:v>2020</c:v>
                  </c:pt>
                  <c:pt idx="1">
                    <c:v>Type d'arrêt</c:v>
                  </c:pt>
                </c:lvl>
                <c:lvl>
                  <c:pt idx="0">
                    <c:v>_</c:v>
                  </c:pt>
                </c:lvl>
                <c:lvl/>
                <c:lvl>
                  <c:pt idx="0">
                    <c:v>2019</c:v>
                  </c:pt>
                  <c:pt idx="1">
                    <c:v>Type d'arrêt</c:v>
                  </c:pt>
                </c:lvl>
                <c:lvl>
                  <c:pt idx="0">
                    <c:v>_</c:v>
                  </c:pt>
                </c:lvl>
                <c:lvl/>
                <c:lvl>
                  <c:pt idx="0">
                    <c:v>2018</c:v>
                  </c:pt>
                  <c:pt idx="1">
                    <c:v>Type d'arrêt</c:v>
                  </c:pt>
                </c:lvl>
                <c:lvl>
                  <c:pt idx="0">
                    <c:v>_</c:v>
                  </c:pt>
                </c:lvl>
                <c:lvl/>
                <c:lvl>
                  <c:pt idx="0">
                    <c:v>2017</c:v>
                  </c:pt>
                  <c:pt idx="1">
                    <c:v>Type d'arrêt</c:v>
                  </c:pt>
                </c:lvl>
                <c:lvl>
                  <c:pt idx="0">
                    <c:v>_</c:v>
                  </c:pt>
                </c:lvl>
                <c:lvl/>
                <c:lvl>
                  <c:pt idx="0">
                    <c:v>2016</c:v>
                  </c:pt>
                  <c:pt idx="1">
                    <c:v>Type d'arrêt</c:v>
                  </c:pt>
                </c:lvl>
                <c:lvl>
                  <c:pt idx="0">
                    <c:v>_</c:v>
                  </c:pt>
                </c:lvl>
                <c:lvl/>
                <c:lvl>
                  <c:pt idx="0">
                    <c:v>2015</c:v>
                  </c:pt>
                  <c:pt idx="1">
                    <c:v>Type d'arrêt</c:v>
                  </c:pt>
                </c:lvl>
                <c:lvl>
                  <c:pt idx="0">
                    <c:v>_</c:v>
                  </c:pt>
                </c:lvl>
                <c:lvl/>
                <c:lvl>
                  <c:pt idx="0">
                    <c:v>2014</c:v>
                  </c:pt>
                  <c:pt idx="1">
                    <c:v>Type d'arrêt</c:v>
                  </c:pt>
                </c:lvl>
                <c:lvl>
                  <c:pt idx="0">
                    <c:v>_</c:v>
                  </c:pt>
                </c:lvl>
                <c:lvl/>
                <c:lvl>
                  <c:pt idx="0">
                    <c:v>2013</c:v>
                  </c:pt>
                  <c:pt idx="1">
                    <c:v>Type d'arrêt</c:v>
                  </c:pt>
                </c:lvl>
                <c:lvl>
                  <c:pt idx="0">
                    <c:v>_</c:v>
                  </c:pt>
                </c:lvl>
                <c:lvl/>
                <c:lvl>
                  <c:pt idx="0">
                    <c:v>2012</c:v>
                  </c:pt>
                  <c:pt idx="1">
                    <c:v>Type d'arrêt</c:v>
                  </c:pt>
                </c:lvl>
              </c:multiLvlStrCache>
            </c:multiLvlStrRef>
          </c:cat>
          <c:val>
            <c:numRef>
              <c:f>'[6]Source graph'!$F$4:$F$31</c:f>
              <c:numCache>
                <c:formatCode>General</c:formatCode>
                <c:ptCount val="28"/>
                <c:pt idx="0">
                  <c:v>4429.516090000001</c:v>
                </c:pt>
                <c:pt idx="3">
                  <c:v>3893.0512699999986</c:v>
                </c:pt>
                <c:pt idx="6">
                  <c:v>3612.4480700000013</c:v>
                </c:pt>
                <c:pt idx="9">
                  <c:v>3678.3935899999988</c:v>
                </c:pt>
                <c:pt idx="12">
                  <c:v>3576.30305</c:v>
                </c:pt>
                <c:pt idx="15">
                  <c:v>2948.8629800000012</c:v>
                </c:pt>
                <c:pt idx="18">
                  <c:v>3569.865600000001</c:v>
                </c:pt>
                <c:pt idx="21">
                  <c:v>4045.2724000000007</c:v>
                </c:pt>
                <c:pt idx="24">
                  <c:v>961.87859999999989</c:v>
                </c:pt>
                <c:pt idx="27">
                  <c:v>1843.7333499999995</c:v>
                </c:pt>
              </c:numCache>
            </c:numRef>
          </c:val>
          <c:smooth val="1"/>
        </c:ser>
        <c:marker val="1"/>
        <c:axId val="148462208"/>
        <c:axId val="148472192"/>
      </c:lineChart>
      <c:catAx>
        <c:axId val="148462208"/>
        <c:scaling>
          <c:orientation val="minMax"/>
        </c:scaling>
        <c:axPos val="b"/>
        <c:numFmt formatCode="General" sourceLinked="1"/>
        <c:majorTickMark val="cross"/>
        <c:tickLblPos val="nextTo"/>
        <c:spPr>
          <a:ln>
            <a:noFill/>
          </a:ln>
        </c:spPr>
        <c:txPr>
          <a:bodyPr rot="-5400000" vert="horz"/>
          <a:lstStyle/>
          <a:p>
            <a:pPr>
              <a:defRPr sz="900" b="0" i="0" u="none" strike="noStrike" baseline="0">
                <a:solidFill>
                  <a:srgbClr val="000000"/>
                </a:solidFill>
                <a:latin typeface="Calibri"/>
                <a:ea typeface="Calibri"/>
                <a:cs typeface="Calibri"/>
              </a:defRPr>
            </a:pPr>
            <a:endParaRPr lang="fr-FR"/>
          </a:p>
        </c:txPr>
        <c:crossAx val="148472192"/>
        <c:crosses val="autoZero"/>
        <c:auto val="1"/>
        <c:lblAlgn val="ctr"/>
        <c:lblOffset val="100"/>
      </c:catAx>
      <c:valAx>
        <c:axId val="148472192"/>
        <c:scaling>
          <c:orientation val="minMax"/>
        </c:scaling>
        <c:delete val="1"/>
        <c:axPos val="l"/>
        <c:numFmt formatCode="General" sourceLinked="1"/>
        <c:tickLblPos val="none"/>
        <c:crossAx val="148462208"/>
        <c:crosses val="autoZero"/>
        <c:crossBetween val="between"/>
      </c:valAx>
      <c:spPr>
        <a:noFill/>
        <a:ln w="25400">
          <a:noFill/>
        </a:ln>
      </c:spPr>
    </c:plotArea>
    <c:legend>
      <c:legendPos val="b"/>
      <c:legendEntry>
        <c:idx val="2"/>
        <c:delete val="1"/>
      </c:legendEntry>
      <c:layout>
        <c:manualLayout>
          <c:xMode val="edge"/>
          <c:yMode val="edge"/>
          <c:x val="7.0954598760261348E-2"/>
          <c:y val="0.92761827848442058"/>
          <c:w val="0.64676517562964242"/>
          <c:h val="5.8222781323931896E-2"/>
        </c:manualLayout>
      </c:layout>
      <c:txPr>
        <a:bodyPr/>
        <a:lstStyle/>
        <a:p>
          <a:pPr>
            <a:defRPr sz="845" b="0" i="0" u="none" strike="noStrike" baseline="0">
              <a:solidFill>
                <a:srgbClr val="000000"/>
              </a:solidFill>
              <a:latin typeface="Calibri"/>
              <a:ea typeface="Calibri"/>
              <a:cs typeface="Calibri"/>
            </a:defRPr>
          </a:pPr>
          <a:endParaRPr lang="fr-FR"/>
        </a:p>
      </c:txPr>
    </c:legend>
    <c:plotVisOnly val="1"/>
    <c:dispBlanksAs val="gap"/>
  </c:chart>
  <c:spPr>
    <a:noFill/>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133" l="0.70000000000000062" r="0.70000000000000062" t="0.75000000000000133"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0.26418934475295852"/>
          <c:y val="4.4098237720285004E-2"/>
          <c:w val="0.48683990524576293"/>
          <c:h val="0.828691413573305"/>
        </c:manualLayout>
      </c:layout>
      <c:barChart>
        <c:barDir val="bar"/>
        <c:grouping val="percentStacked"/>
        <c:ser>
          <c:idx val="0"/>
          <c:order val="0"/>
          <c:dPt>
            <c:idx val="0"/>
            <c:spPr>
              <a:solidFill>
                <a:schemeClr val="tx2">
                  <a:lumMod val="50000"/>
                </a:schemeClr>
              </a:solidFill>
            </c:spPr>
          </c:dPt>
          <c:dPt>
            <c:idx val="1"/>
            <c:spPr>
              <a:solidFill>
                <a:schemeClr val="accent6">
                  <a:lumMod val="50000"/>
                </a:schemeClr>
              </a:solidFill>
            </c:spPr>
          </c:dPt>
          <c:dPt>
            <c:idx val="2"/>
            <c:spPr>
              <a:solidFill>
                <a:schemeClr val="accent3">
                  <a:lumMod val="50000"/>
                </a:schemeClr>
              </a:solidFill>
            </c:spPr>
          </c:dPt>
          <c:dLbls>
            <c:dLbl>
              <c:idx val="0"/>
              <c:layout>
                <c:manualLayout>
                  <c:x val="-1.1628371015026647E-2"/>
                  <c:y val="-1.3174887321321728E-2"/>
                </c:manualLayout>
              </c:layout>
              <c:spPr/>
              <c:txPr>
                <a:bodyPr/>
                <a:lstStyle/>
                <a:p>
                  <a:pPr>
                    <a:defRPr sz="800" b="1" i="0" u="none" strike="noStrike" baseline="0">
                      <a:solidFill>
                        <a:srgbClr val="FFFFFF"/>
                      </a:solidFill>
                      <a:latin typeface="Calibri"/>
                      <a:ea typeface="Calibri"/>
                      <a:cs typeface="Calibri"/>
                    </a:defRPr>
                  </a:pPr>
                  <a:endParaRPr lang="fr-FR"/>
                </a:p>
              </c:txPr>
              <c:dLblPos val="ctr"/>
              <c:showVal val="1"/>
            </c:dLbl>
            <c:dLbl>
              <c:idx val="1"/>
              <c:layout>
                <c:manualLayout>
                  <c:x val="4.2461358996791591E-3"/>
                  <c:y val="2.1250131841223413E-3"/>
                </c:manualLayout>
              </c:layout>
              <c:spPr/>
              <c:txPr>
                <a:bodyPr/>
                <a:lstStyle/>
                <a:p>
                  <a:pPr>
                    <a:defRPr sz="800" b="1" i="0" u="none" strike="noStrike" baseline="0">
                      <a:solidFill>
                        <a:schemeClr val="bg1"/>
                      </a:solidFill>
                      <a:latin typeface="Calibri"/>
                      <a:ea typeface="Calibri"/>
                      <a:cs typeface="Calibri"/>
                    </a:defRPr>
                  </a:pPr>
                  <a:endParaRPr lang="fr-FR"/>
                </a:p>
              </c:txPr>
              <c:dLblPos val="ctr"/>
              <c:showVal val="1"/>
            </c:dLbl>
            <c:txPr>
              <a:bodyPr/>
              <a:lstStyle/>
              <a:p>
                <a:pPr>
                  <a:defRPr sz="1000" b="1" i="0" u="none" strike="noStrike" baseline="0">
                    <a:solidFill>
                      <a:srgbClr val="FFFFFF"/>
                    </a:solidFill>
                    <a:latin typeface="Calibri"/>
                    <a:ea typeface="Calibri"/>
                    <a:cs typeface="Calibri"/>
                  </a:defRPr>
                </a:pPr>
                <a:endParaRPr lang="fr-FR"/>
              </a:p>
            </c:txPr>
            <c:showVal val="1"/>
          </c:dLbls>
          <c:cat>
            <c:strRef>
              <c:f>'[6]Source graph'!$B$34:$B$35</c:f>
              <c:strCache>
                <c:ptCount val="2"/>
                <c:pt idx="0">
                  <c:v>Pays de résidence/séjour</c:v>
                </c:pt>
                <c:pt idx="1">
                  <c:v>Type d'arrêt</c:v>
                </c:pt>
              </c:strCache>
            </c:strRef>
          </c:cat>
          <c:val>
            <c:numRef>
              <c:f>'[6]Source graph'!$C$34:$C$35</c:f>
              <c:numCache>
                <c:formatCode>General</c:formatCode>
                <c:ptCount val="2"/>
                <c:pt idx="0">
                  <c:v>0.73</c:v>
                </c:pt>
                <c:pt idx="1">
                  <c:v>0.56999999999999995</c:v>
                </c:pt>
              </c:numCache>
            </c:numRef>
          </c:val>
        </c:ser>
        <c:ser>
          <c:idx val="1"/>
          <c:order val="1"/>
          <c:spPr>
            <a:solidFill>
              <a:schemeClr val="accent1">
                <a:lumMod val="40000"/>
                <a:lumOff val="60000"/>
              </a:schemeClr>
            </a:solidFill>
          </c:spPr>
          <c:dPt>
            <c:idx val="1"/>
            <c:spPr>
              <a:solidFill>
                <a:schemeClr val="accent6">
                  <a:lumMod val="40000"/>
                  <a:lumOff val="60000"/>
                </a:schemeClr>
              </a:solidFill>
            </c:spPr>
          </c:dPt>
          <c:dPt>
            <c:idx val="2"/>
            <c:spPr>
              <a:solidFill>
                <a:schemeClr val="accent3">
                  <a:lumMod val="60000"/>
                  <a:lumOff val="40000"/>
                </a:schemeClr>
              </a:solidFill>
            </c:spPr>
          </c:dPt>
          <c:dLbls>
            <c:dLbl>
              <c:idx val="0"/>
              <c:spPr/>
              <c:txPr>
                <a:bodyPr/>
                <a:lstStyle/>
                <a:p>
                  <a:pPr>
                    <a:defRPr sz="1000" b="1" i="0" u="none" strike="noStrike" baseline="0">
                      <a:solidFill>
                        <a:sysClr val="windowText" lastClr="000000"/>
                      </a:solidFill>
                      <a:latin typeface="Calibri"/>
                      <a:ea typeface="Calibri"/>
                      <a:cs typeface="Calibri"/>
                    </a:defRPr>
                  </a:pPr>
                  <a:endParaRPr lang="fr-FR"/>
                </a:p>
              </c:txPr>
              <c:showVal val="1"/>
            </c:dLbl>
            <c:dLbl>
              <c:idx val="1"/>
              <c:spPr/>
              <c:txPr>
                <a:bodyPr/>
                <a:lstStyle/>
                <a:p>
                  <a:pPr>
                    <a:defRPr sz="1000" b="1" i="0" u="none" strike="noStrike" baseline="0">
                      <a:solidFill>
                        <a:schemeClr val="tx1"/>
                      </a:solidFill>
                      <a:latin typeface="Calibri"/>
                      <a:ea typeface="Calibri"/>
                      <a:cs typeface="Calibri"/>
                    </a:defRPr>
                  </a:pPr>
                  <a:endParaRPr lang="fr-FR"/>
                </a:p>
              </c:txPr>
              <c:showVal val="1"/>
            </c:dLbl>
            <c:delete val="1"/>
          </c:dLbls>
          <c:cat>
            <c:strRef>
              <c:f>'[6]Source graph'!$B$34:$B$35</c:f>
              <c:strCache>
                <c:ptCount val="2"/>
                <c:pt idx="0">
                  <c:v>Pays de résidence/séjour</c:v>
                </c:pt>
                <c:pt idx="1">
                  <c:v>Type d'arrêt</c:v>
                </c:pt>
              </c:strCache>
            </c:strRef>
          </c:cat>
          <c:val>
            <c:numRef>
              <c:f>'[6]Source graph'!$D$34:$D$35</c:f>
              <c:numCache>
                <c:formatCode>General</c:formatCode>
                <c:ptCount val="2"/>
                <c:pt idx="0">
                  <c:v>0.27</c:v>
                </c:pt>
                <c:pt idx="1">
                  <c:v>0.43</c:v>
                </c:pt>
              </c:numCache>
            </c:numRef>
          </c:val>
        </c:ser>
        <c:gapWidth val="100"/>
        <c:overlap val="100"/>
        <c:axId val="148722432"/>
        <c:axId val="148724352"/>
      </c:barChart>
      <c:catAx>
        <c:axId val="148722432"/>
        <c:scaling>
          <c:orientation val="minMax"/>
        </c:scaling>
        <c:delete val="1"/>
        <c:axPos val="l"/>
        <c:title>
          <c:tx>
            <c:rich>
              <a:bodyPr rot="-5400000" vert="horz"/>
              <a:lstStyle/>
              <a:p>
                <a:pPr>
                  <a:defRPr sz="1400"/>
                </a:pPr>
                <a:r>
                  <a:rPr lang="en-US" sz="1400"/>
                  <a:t>Exercice 2021</a:t>
                </a:r>
              </a:p>
            </c:rich>
          </c:tx>
        </c:title>
        <c:tickLblPos val="none"/>
        <c:crossAx val="148724352"/>
        <c:crosses val="autoZero"/>
        <c:auto val="1"/>
        <c:lblAlgn val="ctr"/>
        <c:lblOffset val="100"/>
      </c:catAx>
      <c:valAx>
        <c:axId val="148724352"/>
        <c:scaling>
          <c:orientation val="minMax"/>
          <c:min val="0"/>
        </c:scaling>
        <c:axPos val="b"/>
        <c:majorGridlines/>
        <c:numFmt formatCode="0%" sourceLinked="1"/>
        <c:tickLblPos val="nextTo"/>
        <c:txPr>
          <a:bodyPr rot="0" vert="horz"/>
          <a:lstStyle/>
          <a:p>
            <a:pPr>
              <a:defRPr sz="900" b="0" i="0" u="none" strike="noStrike" baseline="0">
                <a:solidFill>
                  <a:srgbClr val="000000"/>
                </a:solidFill>
                <a:latin typeface="Calibri"/>
                <a:ea typeface="Calibri"/>
                <a:cs typeface="Calibri"/>
              </a:defRPr>
            </a:pPr>
            <a:endParaRPr lang="fr-FR"/>
          </a:p>
        </c:txPr>
        <c:crossAx val="148722432"/>
        <c:crosses val="autoZero"/>
        <c:crossBetween val="between"/>
      </c:valAx>
      <c:spPr>
        <a:noFill/>
        <a:ln w="25400">
          <a:noFill/>
        </a:ln>
      </c:spPr>
    </c:plotArea>
    <c:plotVisOnly val="1"/>
    <c:dispBlanksAs val="zero"/>
  </c:chart>
  <c:spPr>
    <a:noFill/>
    <a:ln>
      <a:solidFill>
        <a:schemeClr val="bg1"/>
      </a:solid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111" l="0.70000000000000062" r="0.70000000000000062" t="0.75000000000000111" header="0.30000000000000032" footer="0.30000000000000032"/>
    <c:pageSetup/>
  </c:printSettings>
</c:chartSpac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3_2">
  <dgm:title val=""/>
  <dgm:desc val=""/>
  <dgm:catLst>
    <dgm:cat type="accent3" pri="11200"/>
  </dgm:catLst>
  <dgm:styleLbl name="node0">
    <dgm:fillClrLst meth="repeat">
      <a:schemeClr val="accent3"/>
    </dgm:fillClrLst>
    <dgm:linClrLst meth="repeat">
      <a:schemeClr val="lt1"/>
    </dgm:linClrLst>
    <dgm:effectClrLst/>
    <dgm:txLinClrLst/>
    <dgm:txFillClrLst/>
    <dgm:txEffectClrLst/>
  </dgm:styleLbl>
  <dgm:styleLbl name="node1">
    <dgm:fillClrLst meth="repeat">
      <a:schemeClr val="accent3"/>
    </dgm:fillClrLst>
    <dgm:linClrLst meth="repeat">
      <a:schemeClr val="lt1"/>
    </dgm:linClrLst>
    <dgm:effectClrLst/>
    <dgm:txLinClrLst/>
    <dgm:txFillClrLst/>
    <dgm:txEffectClrLst/>
  </dgm:styleLbl>
  <dgm:styleLbl name="alignNode1">
    <dgm:fillClrLst meth="repeat">
      <a:schemeClr val="accent3"/>
    </dgm:fillClrLst>
    <dgm:linClrLst meth="repeat">
      <a:schemeClr val="accent3"/>
    </dgm:linClrLst>
    <dgm:effectClrLst/>
    <dgm:txLinClrLst/>
    <dgm:txFillClrLst/>
    <dgm:txEffectClrLst/>
  </dgm:styleLbl>
  <dgm:styleLbl name="lnNode1">
    <dgm:fillClrLst meth="repeat">
      <a:schemeClr val="accent3"/>
    </dgm:fillClrLst>
    <dgm:linClrLst meth="repeat">
      <a:schemeClr val="lt1"/>
    </dgm:linClrLst>
    <dgm:effectClrLst/>
    <dgm:txLinClrLst/>
    <dgm:txFillClrLst/>
    <dgm:txEffectClrLst/>
  </dgm:styleLbl>
  <dgm:styleLbl name="vennNode1">
    <dgm:fillClrLst meth="repeat">
      <a:schemeClr val="accent3">
        <a:alpha val="50000"/>
      </a:schemeClr>
    </dgm:fillClrLst>
    <dgm:linClrLst meth="repeat">
      <a:schemeClr val="lt1"/>
    </dgm:linClrLst>
    <dgm:effectClrLst/>
    <dgm:txLinClrLst/>
    <dgm:txFillClrLst/>
    <dgm:txEffectClrLst/>
  </dgm:styleLbl>
  <dgm:styleLbl name="node2">
    <dgm:fillClrLst meth="repeat">
      <a:schemeClr val="accent3"/>
    </dgm:fillClrLst>
    <dgm:linClrLst meth="repeat">
      <a:schemeClr val="lt1"/>
    </dgm:linClrLst>
    <dgm:effectClrLst/>
    <dgm:txLinClrLst/>
    <dgm:txFillClrLst/>
    <dgm:txEffectClrLst/>
  </dgm:styleLbl>
  <dgm:styleLbl name="node3">
    <dgm:fillClrLst meth="repeat">
      <a:schemeClr val="accent3"/>
    </dgm:fillClrLst>
    <dgm:linClrLst meth="repeat">
      <a:schemeClr val="lt1"/>
    </dgm:linClrLst>
    <dgm:effectClrLst/>
    <dgm:txLinClrLst/>
    <dgm:txFillClrLst/>
    <dgm:txEffectClrLst/>
  </dgm:styleLbl>
  <dgm:styleLbl name="node4">
    <dgm:fillClrLst meth="repeat">
      <a:schemeClr val="accent3"/>
    </dgm:fillClrLst>
    <dgm:linClrLst meth="repeat">
      <a:schemeClr val="lt1"/>
    </dgm:linClrLst>
    <dgm:effectClrLst/>
    <dgm:txLinClrLst/>
    <dgm:txFillClrLst/>
    <dgm:txEffectClrLst/>
  </dgm:styleLbl>
  <dgm:styleLbl name="f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dgm:linClrLst>
    <dgm:effectClrLst/>
    <dgm:txLinClrLst/>
    <dgm:txFillClrLst/>
    <dgm:txEffectClrLst/>
  </dgm:styleLbl>
  <dgm:styleLbl name="asst1">
    <dgm:fillClrLst meth="repeat">
      <a:schemeClr val="accent3"/>
    </dgm:fillClrLst>
    <dgm:linClrLst meth="repeat">
      <a:schemeClr val="lt1"/>
    </dgm:linClrLst>
    <dgm:effectClrLst/>
    <dgm:txLinClrLst/>
    <dgm:txFillClrLst/>
    <dgm:txEffectClrLst/>
  </dgm:styleLbl>
  <dgm:styleLbl name="asst2">
    <dgm:fillClrLst meth="repeat">
      <a:schemeClr val="accent3"/>
    </dgm:fillClrLst>
    <dgm:linClrLst meth="repeat">
      <a:schemeClr val="lt1"/>
    </dgm:linClrLst>
    <dgm:effectClrLst/>
    <dgm:txLinClrLst/>
    <dgm:txFillClrLst/>
    <dgm:txEffectClrLst/>
  </dgm:styleLbl>
  <dgm:styleLbl name="asst3">
    <dgm:fillClrLst meth="repeat">
      <a:schemeClr val="accent3"/>
    </dgm:fillClrLst>
    <dgm:linClrLst meth="repeat">
      <a:schemeClr val="lt1"/>
    </dgm:linClrLst>
    <dgm:effectClrLst/>
    <dgm:txLinClrLst/>
    <dgm:txFillClrLst/>
    <dgm:txEffectClrLst/>
  </dgm:styleLbl>
  <dgm:styleLbl name="asst4">
    <dgm:fillClrLst meth="repeat">
      <a:schemeClr val="accent3"/>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meth="repeat">
      <a:schemeClr val="lt1"/>
    </dgm:txFillClrLst>
    <dgm:txEffectClrLst/>
  </dgm:styleLbl>
  <dgm:styleLbl name="parChTrans2D2">
    <dgm:fillClrLst meth="repeat">
      <a:schemeClr val="accent3"/>
    </dgm:fillClrLst>
    <dgm:linClrLst meth="repeat">
      <a:schemeClr val="accent3"/>
    </dgm:linClrLst>
    <dgm:effectClrLst/>
    <dgm:txLinClrLst/>
    <dgm:txFillClrLst meth="repeat">
      <a:schemeClr val="lt1"/>
    </dgm:txFillClrLst>
    <dgm:txEffectClrLst/>
  </dgm:styleLbl>
  <dgm:styleLbl name="parChTrans2D3">
    <dgm:fillClrLst meth="repeat">
      <a:schemeClr val="accent3"/>
    </dgm:fillClrLst>
    <dgm:linClrLst meth="repeat">
      <a:schemeClr val="accent3"/>
    </dgm:linClrLst>
    <dgm:effectClrLst/>
    <dgm:txLinClrLst/>
    <dgm:txFillClrLst meth="repeat">
      <a:schemeClr val="lt1"/>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2_2">
  <dgm:title val=""/>
  <dgm:desc val=""/>
  <dgm:catLst>
    <dgm:cat type="accent2" pri="11200"/>
  </dgm:catLst>
  <dgm:styleLbl name="node0">
    <dgm:fillClrLst meth="repeat">
      <a:schemeClr val="accent2"/>
    </dgm:fillClrLst>
    <dgm:linClrLst meth="repeat">
      <a:schemeClr val="lt1"/>
    </dgm:linClrLst>
    <dgm:effectClrLst/>
    <dgm:txLinClrLst/>
    <dgm:txFillClrLst/>
    <dgm:txEffectClrLst/>
  </dgm:styleLbl>
  <dgm:styleLbl name="node1">
    <dgm:fillClrLst meth="repeat">
      <a:schemeClr val="accent2"/>
    </dgm:fillClrLst>
    <dgm:linClrLst meth="repeat">
      <a:schemeClr val="lt1"/>
    </dgm:linClrLst>
    <dgm:effectClrLst/>
    <dgm:txLinClrLst/>
    <dgm:txFillClrLst/>
    <dgm:txEffectClrLst/>
  </dgm:styleLbl>
  <dgm:styleLbl name="alignNode1">
    <dgm:fillClrLst meth="repeat">
      <a:schemeClr val="accent2"/>
    </dgm:fillClrLst>
    <dgm:linClrLst meth="repeat">
      <a:schemeClr val="accent2"/>
    </dgm:linClrLst>
    <dgm:effectClrLst/>
    <dgm:txLinClrLst/>
    <dgm:txFillClrLst/>
    <dgm:txEffectClrLst/>
  </dgm:styleLbl>
  <dgm:styleLbl name="lnNode1">
    <dgm:fillClrLst meth="repeat">
      <a:schemeClr val="accent2"/>
    </dgm:fillClrLst>
    <dgm:linClrLst meth="repeat">
      <a:schemeClr val="lt1"/>
    </dgm:linClrLst>
    <dgm:effectClrLst/>
    <dgm:txLinClrLst/>
    <dgm:txFillClrLst/>
    <dgm:txEffectClrLst/>
  </dgm:styleLbl>
  <dgm:styleLbl name="vennNode1">
    <dgm:fillClrLst meth="repeat">
      <a:schemeClr val="accent2">
        <a:alpha val="50000"/>
      </a:schemeClr>
    </dgm:fillClrLst>
    <dgm:linClrLst meth="repeat">
      <a:schemeClr val="lt1"/>
    </dgm:linClrLst>
    <dgm:effectClrLst/>
    <dgm:txLinClrLst/>
    <dgm:txFillClrLst/>
    <dgm:txEffectClrLst/>
  </dgm:styleLbl>
  <dgm:styleLbl name="node2">
    <dgm:fillClrLst meth="repeat">
      <a:schemeClr val="accent2"/>
    </dgm:fillClrLst>
    <dgm:linClrLst meth="repeat">
      <a:schemeClr val="lt1"/>
    </dgm:linClrLst>
    <dgm:effectClrLst/>
    <dgm:txLinClrLst/>
    <dgm:txFillClrLst/>
    <dgm:txEffectClrLst/>
  </dgm:styleLbl>
  <dgm:styleLbl name="node3">
    <dgm:fillClrLst meth="repeat">
      <a:schemeClr val="accent2"/>
    </dgm:fillClrLst>
    <dgm:linClrLst meth="repeat">
      <a:schemeClr val="lt1"/>
    </dgm:linClrLst>
    <dgm:effectClrLst/>
    <dgm:txLinClrLst/>
    <dgm:txFillClrLst/>
    <dgm:txEffectClrLst/>
  </dgm:styleLbl>
  <dgm:styleLbl name="node4">
    <dgm:fillClrLst meth="repeat">
      <a:schemeClr val="accent2"/>
    </dgm:fillClrLst>
    <dgm:linClrLst meth="repeat">
      <a:schemeClr val="lt1"/>
    </dgm:linClrLst>
    <dgm:effectClrLst/>
    <dgm:txLinClrLst/>
    <dgm:txFillClrLst/>
    <dgm:txEffectClrLst/>
  </dgm:styleLbl>
  <dgm:styleLbl name="fgImgPlace1">
    <dgm:fillClrLst meth="repeat">
      <a:schemeClr val="accent2">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2">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2">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tint val="60000"/>
      </a:schemeClr>
    </dgm:fillClrLst>
    <dgm:linClrLst meth="repeat">
      <a:schemeClr val="accent2">
        <a:tint val="60000"/>
      </a:schemeClr>
    </dgm:linClrLst>
    <dgm:effectClrLst/>
    <dgm:txLinClrLst/>
    <dgm:txFillClrLst/>
    <dgm:txEffectClrLst/>
  </dgm:styleLbl>
  <dgm:styleLbl name="fgSibTrans2D1">
    <dgm:fillClrLst meth="repeat">
      <a:schemeClr val="accent2">
        <a:tint val="60000"/>
      </a:schemeClr>
    </dgm:fillClrLst>
    <dgm:linClrLst meth="repeat">
      <a:schemeClr val="accent2">
        <a:tint val="60000"/>
      </a:schemeClr>
    </dgm:linClrLst>
    <dgm:effectClrLst/>
    <dgm:txLinClrLst/>
    <dgm:txFillClrLst/>
    <dgm:txEffectClrLst/>
  </dgm:styleLbl>
  <dgm:styleLbl name="bgSibTrans2D1">
    <dgm:fillClrLst meth="repeat">
      <a:schemeClr val="accent2">
        <a:tint val="60000"/>
      </a:schemeClr>
    </dgm:fillClrLst>
    <dgm:linClrLst meth="repeat">
      <a:schemeClr val="accent2">
        <a:tint val="60000"/>
      </a:schemeClr>
    </dgm:linClrLst>
    <dgm:effectClrLst/>
    <dgm:txLinClrLst/>
    <dgm:txFillClrLst/>
    <dgm:txEffectClrLst/>
  </dgm:styleLbl>
  <dgm:styleLbl name="sibTrans1D1">
    <dgm:fillClrLst meth="repeat">
      <a:schemeClr val="accent2"/>
    </dgm:fillClrLst>
    <dgm:linClrLst meth="repeat">
      <a:schemeClr val="accent2"/>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meth="repeat">
      <a:schemeClr val="accent2"/>
    </dgm:fillClrLst>
    <dgm:linClrLst meth="repeat">
      <a:schemeClr val="lt1"/>
    </dgm:linClrLst>
    <dgm:effectClrLst/>
    <dgm:txLinClrLst/>
    <dgm:txFillClrLst/>
    <dgm:txEffectClrLst/>
  </dgm:styleLbl>
  <dgm:styleLbl name="asst3">
    <dgm:fillClrLst meth="repeat">
      <a:schemeClr val="accent2"/>
    </dgm:fillClrLst>
    <dgm:linClrLst meth="repeat">
      <a:schemeClr val="lt1"/>
    </dgm:linClrLst>
    <dgm:effectClrLst/>
    <dgm:txLinClrLst/>
    <dgm:txFillClrLst/>
    <dgm:txEffectClrLst/>
  </dgm:styleLbl>
  <dgm:styleLbl name="asst4">
    <dgm:fillClrLst meth="repeat">
      <a:schemeClr val="accent2"/>
    </dgm:fillClrLst>
    <dgm:linClrLst meth="repeat">
      <a:schemeClr val="lt1"/>
    </dgm:linClrLst>
    <dgm:effectClrLst/>
    <dgm:txLinClrLst/>
    <dgm:txFillClrLst/>
    <dgm:txEffectClrLst/>
  </dgm:styleLbl>
  <dgm:styleLbl name="parChTrans2D1">
    <dgm:fillClrLst meth="repeat">
      <a:schemeClr val="accent2">
        <a:tint val="60000"/>
      </a:schemeClr>
    </dgm:fillClrLst>
    <dgm:linClrLst meth="repeat">
      <a:schemeClr val="accent2">
        <a:tint val="60000"/>
      </a:schemeClr>
    </dgm:linClrLst>
    <dgm:effectClrLst/>
    <dgm:txLinClrLst/>
    <dgm:txFillClrLst meth="repeat">
      <a:schemeClr val="lt1"/>
    </dgm:txFillClrLst>
    <dgm:txEffectClrLst/>
  </dgm:styleLbl>
  <dgm:styleLbl name="parChTrans2D2">
    <dgm:fillClrLst meth="repeat">
      <a:schemeClr val="accent2"/>
    </dgm:fillClrLst>
    <dgm:linClrLst meth="repeat">
      <a:schemeClr val="accent2"/>
    </dgm:linClrLst>
    <dgm:effectClrLst/>
    <dgm:txLinClrLst/>
    <dgm:txFillClrLst meth="repeat">
      <a:schemeClr val="lt1"/>
    </dgm:txFillClrLst>
    <dgm:txEffectClrLst/>
  </dgm:styleLbl>
  <dgm:styleLbl name="parChTrans2D3">
    <dgm:fillClrLst meth="repeat">
      <a:schemeClr val="accent2"/>
    </dgm:fillClrLst>
    <dgm:linClrLst meth="repeat">
      <a:schemeClr val="accent2"/>
    </dgm:linClrLst>
    <dgm:effectClrLst/>
    <dgm:txLinClrLst/>
    <dgm:txFillClrLst meth="repeat">
      <a:schemeClr val="lt1"/>
    </dgm:txFillClrLst>
    <dgm:txEffectClrLst/>
  </dgm:styleLbl>
  <dgm:styleLbl name="parChTrans2D4">
    <dgm:fillClrLst meth="repeat">
      <a:schemeClr val="accent2"/>
    </dgm:fillClrLst>
    <dgm:linClrLst meth="repeat">
      <a:schemeClr val="accent2"/>
    </dgm:linClrLst>
    <dgm:effectClrLst/>
    <dgm:txLinClrLst/>
    <dgm:txFillClrLst meth="repeat">
      <a:schemeClr val="lt1"/>
    </dgm:txFillClrLst>
    <dgm:txEffectClrLst/>
  </dgm:styleLbl>
  <dgm:styleLbl name="parChTrans1D1">
    <dgm:fillClrLst meth="repeat">
      <a:schemeClr val="accent2"/>
    </dgm:fillClrLst>
    <dgm:linClrLst meth="repeat">
      <a:schemeClr val="accent2">
        <a:shade val="60000"/>
      </a:schemeClr>
    </dgm:linClrLst>
    <dgm:effectClrLst/>
    <dgm:txLinClrLst/>
    <dgm:txFillClrLst meth="repeat">
      <a:schemeClr val="tx1"/>
    </dgm:txFillClrLst>
    <dgm:txEffectClrLst/>
  </dgm:styleLbl>
  <dgm:styleLbl name="parChTrans1D2">
    <dgm:fillClrLst meth="repeat">
      <a:schemeClr val="accent2"/>
    </dgm:fillClrLst>
    <dgm:linClrLst meth="repeat">
      <a:schemeClr val="accent2">
        <a:shade val="60000"/>
      </a:schemeClr>
    </dgm:linClrLst>
    <dgm:effectClrLst/>
    <dgm:txLinClrLst/>
    <dgm:txFillClrLst meth="repeat">
      <a:schemeClr val="tx1"/>
    </dgm:txFillClrLst>
    <dgm:txEffectClrLst/>
  </dgm:styleLbl>
  <dgm:styleLbl name="parChTrans1D3">
    <dgm:fillClrLst meth="repeat">
      <a:schemeClr val="accent2"/>
    </dgm:fillClrLst>
    <dgm:linClrLst meth="repeat">
      <a:schemeClr val="accent2">
        <a:shade val="80000"/>
      </a:schemeClr>
    </dgm:linClrLst>
    <dgm:effectClrLst/>
    <dgm:txLinClrLst/>
    <dgm:txFillClrLst meth="repeat">
      <a:schemeClr val="tx1"/>
    </dgm:txFillClrLst>
    <dgm:txEffectClrLst/>
  </dgm:styleLbl>
  <dgm:styleLbl name="parChTrans1D4">
    <dgm:fillClrLst meth="repeat">
      <a:schemeClr val="accent2"/>
    </dgm:fillClrLst>
    <dgm:linClrLst meth="repeat">
      <a:schemeClr val="accent2">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dgm:linClrLst>
    <dgm:effectClrLst/>
    <dgm:txLinClrLst/>
    <dgm:txFillClrLst meth="repeat">
      <a:schemeClr val="dk1"/>
    </dgm:txFillClrLst>
    <dgm:txEffectClrLst/>
  </dgm:styleLbl>
  <dgm:styleLbl name="solidFgAcc1">
    <dgm:fillClrLst meth="repeat">
      <a:schemeClr val="lt1"/>
    </dgm:fillClrLst>
    <dgm:linClrLst meth="repeat">
      <a:schemeClr val="accent2"/>
    </dgm:linClrLst>
    <dgm:effectClrLst/>
    <dgm:txLinClrLst/>
    <dgm:txFillClrLst meth="repeat">
      <a:schemeClr val="dk1"/>
    </dgm:txFillClrLst>
    <dgm:txEffectClrLst/>
  </dgm:styleLbl>
  <dgm:styleLbl name="solidAlignAcc1">
    <dgm:fillClrLst meth="repeat">
      <a:schemeClr val="lt1"/>
    </dgm:fillClrLst>
    <dgm:linClrLst meth="repeat">
      <a:schemeClr val="accent2"/>
    </dgm:linClrLst>
    <dgm:effectClrLst/>
    <dgm:txLinClrLst/>
    <dgm:txFillClrLst meth="repeat">
      <a:schemeClr val="dk1"/>
    </dgm:txFillClrLst>
    <dgm:txEffectClrLst/>
  </dgm:styleLbl>
  <dgm:styleLbl name="solidBgAcc1">
    <dgm:fillClrLst meth="repeat">
      <a:schemeClr val="lt1"/>
    </dgm:fillClrLst>
    <dgm:linClrLst meth="repeat">
      <a:schemeClr val="accent2"/>
    </dgm:linClrLst>
    <dgm:effectClrLst/>
    <dgm:txLinClrLst/>
    <dgm:txFillClrLst meth="repeat">
      <a:schemeClr val="dk1"/>
    </dgm:txFillClrLst>
    <dgm:txEffectClrLst/>
  </dgm:styleLbl>
  <dgm:styleLbl name="fgAccFollowNode1">
    <dgm:fillClrLst meth="repeat">
      <a:schemeClr val="accent2">
        <a:alpha val="90000"/>
        <a:tint val="40000"/>
      </a:schemeClr>
    </dgm:fillClrLst>
    <dgm:linClrLst meth="repeat">
      <a:schemeClr val="accent2">
        <a:alpha val="90000"/>
        <a:tint val="40000"/>
      </a:schemeClr>
    </dgm:linClrLst>
    <dgm:effectClrLst/>
    <dgm:txLinClrLst/>
    <dgm:txFillClrLst meth="repeat">
      <a:schemeClr val="dk1"/>
    </dgm:txFillClrLst>
    <dgm:txEffectClrLst/>
  </dgm:styleLbl>
  <dgm:styleLbl name="alignAccFollowNode1">
    <dgm:fillClrLst meth="repeat">
      <a:schemeClr val="accent2">
        <a:alpha val="90000"/>
        <a:tint val="40000"/>
      </a:schemeClr>
    </dgm:fillClrLst>
    <dgm:linClrLst meth="repeat">
      <a:schemeClr val="accent2">
        <a:alpha val="90000"/>
        <a:tint val="40000"/>
      </a:schemeClr>
    </dgm:linClrLst>
    <dgm:effectClrLst/>
    <dgm:txLinClrLst/>
    <dgm:txFillClrLst meth="repeat">
      <a:schemeClr val="dk1"/>
    </dgm:txFillClrLst>
    <dgm:txEffectClrLst/>
  </dgm:styleLbl>
  <dgm:styleLbl name="bgAccFollowNode1">
    <dgm:fillClrLst meth="repeat">
      <a:schemeClr val="accent2">
        <a:alpha val="90000"/>
        <a:tint val="40000"/>
      </a:schemeClr>
    </dgm:fillClrLst>
    <dgm:linClrLst meth="repeat">
      <a:schemeClr val="accent2">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2"/>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2"/>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2"/>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2"/>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accent2"/>
    </dgm:linClrLst>
    <dgm:effectClrLst/>
    <dgm:txLinClrLst/>
    <dgm:txFillClrLst meth="repeat">
      <a:schemeClr val="dk1"/>
    </dgm:txFillClrLst>
    <dgm:txEffectClrLst/>
  </dgm:styleLbl>
  <dgm:styleLbl name="dkBgShp">
    <dgm:fillClrLst meth="repeat">
      <a:schemeClr val="accent2">
        <a:shade val="80000"/>
      </a:schemeClr>
    </dgm:fillClrLst>
    <dgm:linClrLst meth="repeat">
      <a:schemeClr val="accent2"/>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4A7206F1-8A64-4612-BD41-D69F8D019416}" type="doc">
      <dgm:prSet loTypeId="urn:microsoft.com/office/officeart/2005/8/layout/arrow2" loCatId="process" qsTypeId="urn:microsoft.com/office/officeart/2005/8/quickstyle/simple1" qsCatId="simple" csTypeId="urn:microsoft.com/office/officeart/2005/8/colors/accent1_2" csCatId="accent1" phldr="1"/>
      <dgm:spPr/>
    </dgm:pt>
    <dgm:pt modelId="{B1F55E9A-2E26-4643-99B7-4D68B6A58C72}">
      <dgm:prSet phldrT="[Texte]"/>
      <dgm:spPr/>
      <dgm:t>
        <a:bodyPr/>
        <a:lstStyle/>
        <a:p>
          <a:r>
            <a:rPr lang="fr-FR"/>
            <a:t>Portugal 20%</a:t>
          </a:r>
        </a:p>
      </dgm:t>
    </dgm:pt>
    <dgm:pt modelId="{F1F97DAD-84D6-4AE3-B8BB-9CFD0AEC1A7D}" type="parTrans" cxnId="{E36F0F96-0805-48C0-AC83-AE40E50D34FB}">
      <dgm:prSet/>
      <dgm:spPr/>
      <dgm:t>
        <a:bodyPr/>
        <a:lstStyle/>
        <a:p>
          <a:endParaRPr lang="fr-FR"/>
        </a:p>
      </dgm:t>
    </dgm:pt>
    <dgm:pt modelId="{CC269185-F6A0-4462-8B88-000D868B2760}" type="sibTrans" cxnId="{E36F0F96-0805-48C0-AC83-AE40E50D34FB}">
      <dgm:prSet/>
      <dgm:spPr/>
      <dgm:t>
        <a:bodyPr/>
        <a:lstStyle/>
        <a:p>
          <a:endParaRPr lang="fr-FR"/>
        </a:p>
      </dgm:t>
    </dgm:pt>
    <dgm:pt modelId="{DC8E5E49-CC28-4651-9843-7E6C4E9B62C9}">
      <dgm:prSet phldrT="[Texte]"/>
      <dgm:spPr/>
      <dgm:t>
        <a:bodyPr/>
        <a:lstStyle/>
        <a:p>
          <a:r>
            <a:rPr lang="fr-FR"/>
            <a:t>Algérie 25%</a:t>
          </a:r>
        </a:p>
      </dgm:t>
    </dgm:pt>
    <dgm:pt modelId="{1CAD8BDD-55A9-4DA1-B3B9-90587786F7D2}" type="parTrans" cxnId="{768E6F94-6866-4186-9313-58B9E950BB64}">
      <dgm:prSet/>
      <dgm:spPr/>
      <dgm:t>
        <a:bodyPr/>
        <a:lstStyle/>
        <a:p>
          <a:endParaRPr lang="fr-FR"/>
        </a:p>
      </dgm:t>
    </dgm:pt>
    <dgm:pt modelId="{F5E76F8C-DBF2-415F-8755-91C8111FC785}" type="sibTrans" cxnId="{768E6F94-6866-4186-9313-58B9E950BB64}">
      <dgm:prSet/>
      <dgm:spPr/>
      <dgm:t>
        <a:bodyPr/>
        <a:lstStyle/>
        <a:p>
          <a:endParaRPr lang="fr-FR"/>
        </a:p>
      </dgm:t>
    </dgm:pt>
    <dgm:pt modelId="{029503F8-BD97-4B72-9B6D-DBB0E7B15B5B}">
      <dgm:prSet phldrT="[Texte]" custT="1"/>
      <dgm:spPr/>
      <dgm:t>
        <a:bodyPr/>
        <a:lstStyle/>
        <a:p>
          <a:r>
            <a:rPr lang="fr-FR" sz="800"/>
            <a:t>Espagne 16%</a:t>
          </a:r>
        </a:p>
      </dgm:t>
    </dgm:pt>
    <dgm:pt modelId="{E11CBE97-696D-493B-969B-D2FE5B1209E8}" type="parTrans" cxnId="{3362DB79-505B-46CD-A7C2-516AE67812A7}">
      <dgm:prSet/>
      <dgm:spPr/>
      <dgm:t>
        <a:bodyPr/>
        <a:lstStyle/>
        <a:p>
          <a:endParaRPr lang="fr-FR"/>
        </a:p>
      </dgm:t>
    </dgm:pt>
    <dgm:pt modelId="{EFD12123-3EEF-4084-B053-FF2EAF3DF89C}" type="sibTrans" cxnId="{3362DB79-505B-46CD-A7C2-516AE67812A7}">
      <dgm:prSet/>
      <dgm:spPr/>
      <dgm:t>
        <a:bodyPr/>
        <a:lstStyle/>
        <a:p>
          <a:endParaRPr lang="fr-FR"/>
        </a:p>
      </dgm:t>
    </dgm:pt>
    <dgm:pt modelId="{19EC77D1-29AA-4B07-AF95-F6F17DE69756}">
      <dgm:prSet phldrT="[Texte]"/>
      <dgm:spPr/>
      <dgm:t>
        <a:bodyPr/>
        <a:lstStyle/>
        <a:p>
          <a:r>
            <a:rPr lang="fr-FR"/>
            <a:t>Maroc 8%</a:t>
          </a:r>
        </a:p>
      </dgm:t>
    </dgm:pt>
    <dgm:pt modelId="{9327F3E5-1033-4528-B55F-9B541EFAF0C9}" type="parTrans" cxnId="{4EC7FC2B-7D3E-49C0-B57F-DEA333091B31}">
      <dgm:prSet/>
      <dgm:spPr/>
      <dgm:t>
        <a:bodyPr/>
        <a:lstStyle/>
        <a:p>
          <a:endParaRPr lang="fr-FR"/>
        </a:p>
      </dgm:t>
    </dgm:pt>
    <dgm:pt modelId="{54B6B0DF-CCD3-42B3-A99F-C205654DFD45}" type="sibTrans" cxnId="{4EC7FC2B-7D3E-49C0-B57F-DEA333091B31}">
      <dgm:prSet/>
      <dgm:spPr/>
      <dgm:t>
        <a:bodyPr/>
        <a:lstStyle/>
        <a:p>
          <a:endParaRPr lang="fr-FR"/>
        </a:p>
      </dgm:t>
    </dgm:pt>
    <dgm:pt modelId="{DB76FA46-6690-456E-86E3-C8AC73728C5F}">
      <dgm:prSet phldrT="[Texte]"/>
      <dgm:spPr/>
      <dgm:t>
        <a:bodyPr/>
        <a:lstStyle/>
        <a:p>
          <a:r>
            <a:rPr lang="fr-FR"/>
            <a:t>Italie 5%</a:t>
          </a:r>
        </a:p>
      </dgm:t>
    </dgm:pt>
    <dgm:pt modelId="{8F7D5746-E563-41F8-B0AC-443E01474142}" type="parTrans" cxnId="{F628B800-9856-4799-8C11-FE7F627DF9C5}">
      <dgm:prSet/>
      <dgm:spPr/>
      <dgm:t>
        <a:bodyPr/>
        <a:lstStyle/>
        <a:p>
          <a:endParaRPr lang="fr-FR"/>
        </a:p>
      </dgm:t>
    </dgm:pt>
    <dgm:pt modelId="{F95CF5BA-9B63-499D-BB50-8BD0C3AFEBC2}" type="sibTrans" cxnId="{F628B800-9856-4799-8C11-FE7F627DF9C5}">
      <dgm:prSet/>
      <dgm:spPr/>
      <dgm:t>
        <a:bodyPr/>
        <a:lstStyle/>
        <a:p>
          <a:endParaRPr lang="fr-FR"/>
        </a:p>
      </dgm:t>
    </dgm:pt>
    <dgm:pt modelId="{D89EFAD0-78CF-4E1A-B5E3-8DEF2ADBB41D}" type="pres">
      <dgm:prSet presAssocID="{4A7206F1-8A64-4612-BD41-D69F8D019416}" presName="arrowDiagram" presStyleCnt="0">
        <dgm:presLayoutVars>
          <dgm:chMax val="5"/>
          <dgm:dir/>
          <dgm:resizeHandles val="exact"/>
        </dgm:presLayoutVars>
      </dgm:prSet>
      <dgm:spPr/>
    </dgm:pt>
    <dgm:pt modelId="{FFD72697-2FFB-4E36-864A-04C4BA1D44BF}" type="pres">
      <dgm:prSet presAssocID="{4A7206F1-8A64-4612-BD41-D69F8D019416}" presName="arrow" presStyleLbl="bgShp" presStyleIdx="0" presStyleCnt="1" custLinFactNeighborX="-2128" custLinFactNeighborY="7787"/>
      <dgm:spPr>
        <a:solidFill>
          <a:schemeClr val="tx2">
            <a:lumMod val="40000"/>
            <a:lumOff val="60000"/>
            <a:alpha val="90000"/>
          </a:schemeClr>
        </a:solidFill>
      </dgm:spPr>
    </dgm:pt>
    <dgm:pt modelId="{CC360DA2-8AEC-40F4-82AC-80850FB7B6C4}" type="pres">
      <dgm:prSet presAssocID="{4A7206F1-8A64-4612-BD41-D69F8D019416}" presName="arrowDiagram5" presStyleCnt="0"/>
      <dgm:spPr/>
    </dgm:pt>
    <dgm:pt modelId="{D921AB29-5BD5-45A5-BEC0-DDD3FD277574}" type="pres">
      <dgm:prSet presAssocID="{DB76FA46-6690-456E-86E3-C8AC73728C5F}" presName="bullet5a" presStyleLbl="node1" presStyleIdx="0" presStyleCnt="5"/>
      <dgm:spPr>
        <a:solidFill>
          <a:srgbClr val="00B050"/>
        </a:solidFill>
      </dgm:spPr>
    </dgm:pt>
    <dgm:pt modelId="{9EF8A156-943B-4001-AA62-79AA927658ED}" type="pres">
      <dgm:prSet presAssocID="{DB76FA46-6690-456E-86E3-C8AC73728C5F}" presName="textBox5a" presStyleLbl="revTx" presStyleIdx="0" presStyleCnt="5">
        <dgm:presLayoutVars>
          <dgm:bulletEnabled val="1"/>
        </dgm:presLayoutVars>
      </dgm:prSet>
      <dgm:spPr/>
      <dgm:t>
        <a:bodyPr/>
        <a:lstStyle/>
        <a:p>
          <a:endParaRPr lang="fr-FR"/>
        </a:p>
      </dgm:t>
    </dgm:pt>
    <dgm:pt modelId="{2BED257C-F54F-413B-BD78-939050D05485}" type="pres">
      <dgm:prSet presAssocID="{19EC77D1-29AA-4B07-AF95-F6F17DE69756}" presName="bullet5b" presStyleLbl="node1" presStyleIdx="1" presStyleCnt="5"/>
      <dgm:spPr>
        <a:solidFill>
          <a:srgbClr val="00B050"/>
        </a:solidFill>
      </dgm:spPr>
    </dgm:pt>
    <dgm:pt modelId="{E8282548-B155-4AD2-828B-9479EC4E75E7}" type="pres">
      <dgm:prSet presAssocID="{19EC77D1-29AA-4B07-AF95-F6F17DE69756}" presName="textBox5b" presStyleLbl="revTx" presStyleIdx="1" presStyleCnt="5">
        <dgm:presLayoutVars>
          <dgm:bulletEnabled val="1"/>
        </dgm:presLayoutVars>
      </dgm:prSet>
      <dgm:spPr/>
      <dgm:t>
        <a:bodyPr/>
        <a:lstStyle/>
        <a:p>
          <a:endParaRPr lang="fr-FR"/>
        </a:p>
      </dgm:t>
    </dgm:pt>
    <dgm:pt modelId="{AE35570E-1F77-4D23-AA2C-B283522DC0EC}" type="pres">
      <dgm:prSet presAssocID="{029503F8-BD97-4B72-9B6D-DBB0E7B15B5B}" presName="bullet5c" presStyleLbl="node1" presStyleIdx="2" presStyleCnt="5"/>
      <dgm:spPr>
        <a:solidFill>
          <a:srgbClr val="00B050"/>
        </a:solidFill>
      </dgm:spPr>
    </dgm:pt>
    <dgm:pt modelId="{988AD7BD-1EB2-4CA3-A4A0-D9ED02F81AF9}" type="pres">
      <dgm:prSet presAssocID="{029503F8-BD97-4B72-9B6D-DBB0E7B15B5B}" presName="textBox5c" presStyleLbl="revTx" presStyleIdx="2" presStyleCnt="5">
        <dgm:presLayoutVars>
          <dgm:bulletEnabled val="1"/>
        </dgm:presLayoutVars>
      </dgm:prSet>
      <dgm:spPr/>
      <dgm:t>
        <a:bodyPr/>
        <a:lstStyle/>
        <a:p>
          <a:endParaRPr lang="fr-FR"/>
        </a:p>
      </dgm:t>
    </dgm:pt>
    <dgm:pt modelId="{EB245F98-D115-44BE-A8DD-8BF99E543B56}" type="pres">
      <dgm:prSet presAssocID="{B1F55E9A-2E26-4643-99B7-4D68B6A58C72}" presName="bullet5d" presStyleLbl="node1" presStyleIdx="3" presStyleCnt="5"/>
      <dgm:spPr>
        <a:solidFill>
          <a:srgbClr val="00B050"/>
        </a:solidFill>
      </dgm:spPr>
    </dgm:pt>
    <dgm:pt modelId="{8614331A-8E2E-4B31-B40F-549E297412B7}" type="pres">
      <dgm:prSet presAssocID="{B1F55E9A-2E26-4643-99B7-4D68B6A58C72}" presName="textBox5d" presStyleLbl="revTx" presStyleIdx="3" presStyleCnt="5">
        <dgm:presLayoutVars>
          <dgm:bulletEnabled val="1"/>
        </dgm:presLayoutVars>
      </dgm:prSet>
      <dgm:spPr/>
      <dgm:t>
        <a:bodyPr/>
        <a:lstStyle/>
        <a:p>
          <a:endParaRPr lang="fr-FR"/>
        </a:p>
      </dgm:t>
    </dgm:pt>
    <dgm:pt modelId="{85A80D5C-E906-47D3-BDFC-3BF3F0DB8A63}" type="pres">
      <dgm:prSet presAssocID="{DC8E5E49-CC28-4651-9843-7E6C4E9B62C9}" presName="bullet5e" presStyleLbl="node1" presStyleIdx="4" presStyleCnt="5"/>
      <dgm:spPr>
        <a:solidFill>
          <a:srgbClr val="00B050"/>
        </a:solidFill>
      </dgm:spPr>
    </dgm:pt>
    <dgm:pt modelId="{8FE3426B-E00E-4EA6-9177-768B38DE1F15}" type="pres">
      <dgm:prSet presAssocID="{DC8E5E49-CC28-4651-9843-7E6C4E9B62C9}" presName="textBox5e" presStyleLbl="revTx" presStyleIdx="4" presStyleCnt="5" custLinFactNeighborX="-2127" custLinFactNeighborY="12951">
        <dgm:presLayoutVars>
          <dgm:bulletEnabled val="1"/>
        </dgm:presLayoutVars>
      </dgm:prSet>
      <dgm:spPr/>
      <dgm:t>
        <a:bodyPr/>
        <a:lstStyle/>
        <a:p>
          <a:endParaRPr lang="fr-FR"/>
        </a:p>
      </dgm:t>
    </dgm:pt>
  </dgm:ptLst>
  <dgm:cxnLst>
    <dgm:cxn modelId="{768E6F94-6866-4186-9313-58B9E950BB64}" srcId="{4A7206F1-8A64-4612-BD41-D69F8D019416}" destId="{DC8E5E49-CC28-4651-9843-7E6C4E9B62C9}" srcOrd="4" destOrd="0" parTransId="{1CAD8BDD-55A9-4DA1-B3B9-90587786F7D2}" sibTransId="{F5E76F8C-DBF2-415F-8755-91C8111FC785}"/>
    <dgm:cxn modelId="{EBEBA668-33B7-480C-A3C2-0BFA1DEE24FB}" type="presOf" srcId="{19EC77D1-29AA-4B07-AF95-F6F17DE69756}" destId="{E8282548-B155-4AD2-828B-9479EC4E75E7}" srcOrd="0" destOrd="0" presId="urn:microsoft.com/office/officeart/2005/8/layout/arrow2"/>
    <dgm:cxn modelId="{D31877F0-B8CF-485D-8CB1-7FBB472D1FB5}" type="presOf" srcId="{4A7206F1-8A64-4612-BD41-D69F8D019416}" destId="{D89EFAD0-78CF-4E1A-B5E3-8DEF2ADBB41D}" srcOrd="0" destOrd="0" presId="urn:microsoft.com/office/officeart/2005/8/layout/arrow2"/>
    <dgm:cxn modelId="{3362DB79-505B-46CD-A7C2-516AE67812A7}" srcId="{4A7206F1-8A64-4612-BD41-D69F8D019416}" destId="{029503F8-BD97-4B72-9B6D-DBB0E7B15B5B}" srcOrd="2" destOrd="0" parTransId="{E11CBE97-696D-493B-969B-D2FE5B1209E8}" sibTransId="{EFD12123-3EEF-4084-B053-FF2EAF3DF89C}"/>
    <dgm:cxn modelId="{4EC7FC2B-7D3E-49C0-B57F-DEA333091B31}" srcId="{4A7206F1-8A64-4612-BD41-D69F8D019416}" destId="{19EC77D1-29AA-4B07-AF95-F6F17DE69756}" srcOrd="1" destOrd="0" parTransId="{9327F3E5-1033-4528-B55F-9B541EFAF0C9}" sibTransId="{54B6B0DF-CCD3-42B3-A99F-C205654DFD45}"/>
    <dgm:cxn modelId="{7A09D5F8-A2F5-4789-A2F6-9D63AB20237F}" type="presOf" srcId="{DB76FA46-6690-456E-86E3-C8AC73728C5F}" destId="{9EF8A156-943B-4001-AA62-79AA927658ED}" srcOrd="0" destOrd="0" presId="urn:microsoft.com/office/officeart/2005/8/layout/arrow2"/>
    <dgm:cxn modelId="{E36F0F96-0805-48C0-AC83-AE40E50D34FB}" srcId="{4A7206F1-8A64-4612-BD41-D69F8D019416}" destId="{B1F55E9A-2E26-4643-99B7-4D68B6A58C72}" srcOrd="3" destOrd="0" parTransId="{F1F97DAD-84D6-4AE3-B8BB-9CFD0AEC1A7D}" sibTransId="{CC269185-F6A0-4462-8B88-000D868B2760}"/>
    <dgm:cxn modelId="{F628B800-9856-4799-8C11-FE7F627DF9C5}" srcId="{4A7206F1-8A64-4612-BD41-D69F8D019416}" destId="{DB76FA46-6690-456E-86E3-C8AC73728C5F}" srcOrd="0" destOrd="0" parTransId="{8F7D5746-E563-41F8-B0AC-443E01474142}" sibTransId="{F95CF5BA-9B63-499D-BB50-8BD0C3AFEBC2}"/>
    <dgm:cxn modelId="{9516EEB6-8C75-4DBD-A0A0-943246CDDDF5}" type="presOf" srcId="{029503F8-BD97-4B72-9B6D-DBB0E7B15B5B}" destId="{988AD7BD-1EB2-4CA3-A4A0-D9ED02F81AF9}" srcOrd="0" destOrd="0" presId="urn:microsoft.com/office/officeart/2005/8/layout/arrow2"/>
    <dgm:cxn modelId="{ED15182D-900C-4B79-AFF2-582019DDE177}" type="presOf" srcId="{B1F55E9A-2E26-4643-99B7-4D68B6A58C72}" destId="{8614331A-8E2E-4B31-B40F-549E297412B7}" srcOrd="0" destOrd="0" presId="urn:microsoft.com/office/officeart/2005/8/layout/arrow2"/>
    <dgm:cxn modelId="{CD3D305E-28E8-4867-BC85-543DCEEEDDAB}" type="presOf" srcId="{DC8E5E49-CC28-4651-9843-7E6C4E9B62C9}" destId="{8FE3426B-E00E-4EA6-9177-768B38DE1F15}" srcOrd="0" destOrd="0" presId="urn:microsoft.com/office/officeart/2005/8/layout/arrow2"/>
    <dgm:cxn modelId="{DA2479CF-7F25-4EA6-B925-0F39B0688A8D}" type="presParOf" srcId="{D89EFAD0-78CF-4E1A-B5E3-8DEF2ADBB41D}" destId="{FFD72697-2FFB-4E36-864A-04C4BA1D44BF}" srcOrd="0" destOrd="0" presId="urn:microsoft.com/office/officeart/2005/8/layout/arrow2"/>
    <dgm:cxn modelId="{C63377B0-E282-42FB-9D14-174AA09AAB40}" type="presParOf" srcId="{D89EFAD0-78CF-4E1A-B5E3-8DEF2ADBB41D}" destId="{CC360DA2-8AEC-40F4-82AC-80850FB7B6C4}" srcOrd="1" destOrd="0" presId="urn:microsoft.com/office/officeart/2005/8/layout/arrow2"/>
    <dgm:cxn modelId="{68B44DC3-239C-4834-8224-47A92BB9F5E6}" type="presParOf" srcId="{CC360DA2-8AEC-40F4-82AC-80850FB7B6C4}" destId="{D921AB29-5BD5-45A5-BEC0-DDD3FD277574}" srcOrd="0" destOrd="0" presId="urn:microsoft.com/office/officeart/2005/8/layout/arrow2"/>
    <dgm:cxn modelId="{E743E02A-0563-4559-9AA7-BC64C6B512AA}" type="presParOf" srcId="{CC360DA2-8AEC-40F4-82AC-80850FB7B6C4}" destId="{9EF8A156-943B-4001-AA62-79AA927658ED}" srcOrd="1" destOrd="0" presId="urn:microsoft.com/office/officeart/2005/8/layout/arrow2"/>
    <dgm:cxn modelId="{4BF8B89B-2CE7-4B20-A81B-3A3867C59CFE}" type="presParOf" srcId="{CC360DA2-8AEC-40F4-82AC-80850FB7B6C4}" destId="{2BED257C-F54F-413B-BD78-939050D05485}" srcOrd="2" destOrd="0" presId="urn:microsoft.com/office/officeart/2005/8/layout/arrow2"/>
    <dgm:cxn modelId="{C52B57BA-340E-43AC-ADD5-AB3083AAE8C5}" type="presParOf" srcId="{CC360DA2-8AEC-40F4-82AC-80850FB7B6C4}" destId="{E8282548-B155-4AD2-828B-9479EC4E75E7}" srcOrd="3" destOrd="0" presId="urn:microsoft.com/office/officeart/2005/8/layout/arrow2"/>
    <dgm:cxn modelId="{62F83BD6-04E2-4709-8726-2DAC0F41CBCF}" type="presParOf" srcId="{CC360DA2-8AEC-40F4-82AC-80850FB7B6C4}" destId="{AE35570E-1F77-4D23-AA2C-B283522DC0EC}" srcOrd="4" destOrd="0" presId="urn:microsoft.com/office/officeart/2005/8/layout/arrow2"/>
    <dgm:cxn modelId="{700F6C9A-349C-421C-AE26-A865392091AB}" type="presParOf" srcId="{CC360DA2-8AEC-40F4-82AC-80850FB7B6C4}" destId="{988AD7BD-1EB2-4CA3-A4A0-D9ED02F81AF9}" srcOrd="5" destOrd="0" presId="urn:microsoft.com/office/officeart/2005/8/layout/arrow2"/>
    <dgm:cxn modelId="{0A951C3A-1F0A-4EC7-803E-9000F3A9EC3B}" type="presParOf" srcId="{CC360DA2-8AEC-40F4-82AC-80850FB7B6C4}" destId="{EB245F98-D115-44BE-A8DD-8BF99E543B56}" srcOrd="6" destOrd="0" presId="urn:microsoft.com/office/officeart/2005/8/layout/arrow2"/>
    <dgm:cxn modelId="{A66C4221-4E40-43DB-B8BE-828A6E6AEA7D}" type="presParOf" srcId="{CC360DA2-8AEC-40F4-82AC-80850FB7B6C4}" destId="{8614331A-8E2E-4B31-B40F-549E297412B7}" srcOrd="7" destOrd="0" presId="urn:microsoft.com/office/officeart/2005/8/layout/arrow2"/>
    <dgm:cxn modelId="{41EDC6F9-32D8-48DF-8122-98B979B0488B}" type="presParOf" srcId="{CC360DA2-8AEC-40F4-82AC-80850FB7B6C4}" destId="{85A80D5C-E906-47D3-BDFC-3BF3F0DB8A63}" srcOrd="8" destOrd="0" presId="urn:microsoft.com/office/officeart/2005/8/layout/arrow2"/>
    <dgm:cxn modelId="{690F8D4B-DF2D-4C16-8DBF-32168D5224F6}" type="presParOf" srcId="{CC360DA2-8AEC-40F4-82AC-80850FB7B6C4}" destId="{8FE3426B-E00E-4EA6-9177-768B38DE1F15}" srcOrd="9" destOrd="0" presId="urn:microsoft.com/office/officeart/2005/8/layout/arrow2"/>
  </dgm:cxnLst>
  <dgm:bg/>
  <dgm:whole/>
  <dgm:extLst>
    <a:ext uri="http://schemas.microsoft.com/office/drawing/2008/diagram">
      <dsp:dataModelExt xmlns:dsp="http://schemas.microsoft.com/office/drawing/2008/diagram" xmlns=""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3F61D3D1-1F08-4B55-8BC5-8A453A108195}" type="doc">
      <dgm:prSet loTypeId="urn:microsoft.com/office/officeart/2005/8/layout/balance1" loCatId="relationship" qsTypeId="urn:microsoft.com/office/officeart/2005/8/quickstyle/simple1" qsCatId="simple" csTypeId="urn:microsoft.com/office/officeart/2005/8/colors/accent1_2" csCatId="accent1" phldr="1"/>
      <dgm:spPr/>
      <dgm:t>
        <a:bodyPr/>
        <a:lstStyle/>
        <a:p>
          <a:endParaRPr lang="fr-FR"/>
        </a:p>
      </dgm:t>
    </dgm:pt>
    <dgm:pt modelId="{FBFC0984-7016-4C77-AB7C-CFDA501009CF}">
      <dgm:prSet phldrT="[Texte]" custT="1"/>
      <dgm:spPr>
        <a:noFill/>
      </dgm:spPr>
      <dgm:t>
        <a:bodyPr/>
        <a:lstStyle/>
        <a:p>
          <a:r>
            <a:rPr lang="fr-FR" sz="2400">
              <a:solidFill>
                <a:sysClr val="windowText" lastClr="000000"/>
              </a:solidFill>
            </a:rPr>
            <a:t>18% </a:t>
          </a:r>
        </a:p>
      </dgm:t>
    </dgm:pt>
    <dgm:pt modelId="{A4A68C77-EB5B-495A-870B-08A59AE7EB6E}" type="parTrans" cxnId="{5A3BEE6A-6A0D-484D-9F72-29463EFCF3C2}">
      <dgm:prSet/>
      <dgm:spPr/>
      <dgm:t>
        <a:bodyPr/>
        <a:lstStyle/>
        <a:p>
          <a:endParaRPr lang="fr-FR"/>
        </a:p>
      </dgm:t>
    </dgm:pt>
    <dgm:pt modelId="{6BDD34B9-26ED-427C-B3BB-2C2EE62F6994}" type="sibTrans" cxnId="{5A3BEE6A-6A0D-484D-9F72-29463EFCF3C2}">
      <dgm:prSet/>
      <dgm:spPr/>
      <dgm:t>
        <a:bodyPr/>
        <a:lstStyle/>
        <a:p>
          <a:endParaRPr lang="fr-FR"/>
        </a:p>
      </dgm:t>
    </dgm:pt>
    <dgm:pt modelId="{546F325D-9B3E-4FA0-A2C9-9D347B192A22}">
      <dgm:prSet phldrT="[Texte]" custT="1"/>
      <dgm:spPr>
        <a:noFill/>
        <a:ln>
          <a:noFill/>
        </a:ln>
      </dgm:spPr>
      <dgm:t>
        <a:bodyPr/>
        <a:lstStyle/>
        <a:p>
          <a:r>
            <a:rPr lang="fr-FR" sz="1000">
              <a:solidFill>
                <a:sysClr val="windowText" lastClr="000000"/>
              </a:solidFill>
            </a:rPr>
            <a:t>   </a:t>
          </a:r>
        </a:p>
      </dgm:t>
    </dgm:pt>
    <dgm:pt modelId="{F186457C-3DD1-4E93-A4FB-2E4684263EB8}" type="parTrans" cxnId="{20A1944D-09DC-4DF5-B691-E12942FE5FC7}">
      <dgm:prSet/>
      <dgm:spPr/>
      <dgm:t>
        <a:bodyPr/>
        <a:lstStyle/>
        <a:p>
          <a:endParaRPr lang="fr-FR"/>
        </a:p>
      </dgm:t>
    </dgm:pt>
    <dgm:pt modelId="{F44F46D7-6AD6-47CC-B6F3-CA248278C972}" type="sibTrans" cxnId="{20A1944D-09DC-4DF5-B691-E12942FE5FC7}">
      <dgm:prSet/>
      <dgm:spPr/>
      <dgm:t>
        <a:bodyPr/>
        <a:lstStyle/>
        <a:p>
          <a:endParaRPr lang="fr-FR"/>
        </a:p>
      </dgm:t>
    </dgm:pt>
    <dgm:pt modelId="{CC7D7B55-F588-4141-B95B-DC28F3417897}">
      <dgm:prSet phldrT="[Texte]" custT="1"/>
      <dgm:spPr>
        <a:noFill/>
      </dgm:spPr>
      <dgm:t>
        <a:bodyPr/>
        <a:lstStyle/>
        <a:p>
          <a:r>
            <a:rPr lang="fr-FR" sz="2400">
              <a:solidFill>
                <a:sysClr val="windowText" lastClr="000000"/>
              </a:solidFill>
            </a:rPr>
            <a:t>82%</a:t>
          </a:r>
        </a:p>
      </dgm:t>
    </dgm:pt>
    <dgm:pt modelId="{4668F231-C6D6-450B-9015-4C26CD7D2487}" type="sibTrans" cxnId="{DEA203EF-A74F-4B25-AEB0-3986D61CE618}">
      <dgm:prSet/>
      <dgm:spPr/>
      <dgm:t>
        <a:bodyPr/>
        <a:lstStyle/>
        <a:p>
          <a:endParaRPr lang="fr-FR"/>
        </a:p>
      </dgm:t>
    </dgm:pt>
    <dgm:pt modelId="{BB75456A-FBDC-45B6-B0A9-72254C32C284}" type="parTrans" cxnId="{DEA203EF-A74F-4B25-AEB0-3986D61CE618}">
      <dgm:prSet/>
      <dgm:spPr/>
      <dgm:t>
        <a:bodyPr/>
        <a:lstStyle/>
        <a:p>
          <a:endParaRPr lang="fr-FR"/>
        </a:p>
      </dgm:t>
    </dgm:pt>
    <dgm:pt modelId="{59667B21-388B-41EB-96C1-27D1058A0DBD}">
      <dgm:prSet phldrT="[Texte]" custT="1"/>
      <dgm:spPr>
        <a:solidFill>
          <a:schemeClr val="tx2">
            <a:lumMod val="40000"/>
            <a:lumOff val="60000"/>
            <a:alpha val="90000"/>
          </a:schemeClr>
        </a:solidFill>
      </dgm:spPr>
      <dgm:t>
        <a:bodyPr/>
        <a:lstStyle/>
        <a:p>
          <a:r>
            <a:rPr lang="fr-FR" sz="1000">
              <a:solidFill>
                <a:sysClr val="windowText" lastClr="000000"/>
              </a:solidFill>
            </a:rPr>
            <a:t>Pensions au titre de la législation française</a:t>
          </a:r>
          <a:endParaRPr lang="fr-FR" sz="1000"/>
        </a:p>
      </dgm:t>
    </dgm:pt>
    <dgm:pt modelId="{9BD66C1E-185B-4E4A-BA42-B588550EAC57}" type="sibTrans" cxnId="{6AE0B13B-5B9B-45F3-B746-706FAFC20B77}">
      <dgm:prSet/>
      <dgm:spPr/>
      <dgm:t>
        <a:bodyPr/>
        <a:lstStyle/>
        <a:p>
          <a:endParaRPr lang="fr-FR"/>
        </a:p>
      </dgm:t>
    </dgm:pt>
    <dgm:pt modelId="{AAEC7373-3728-406C-B209-01CF5A761107}" type="parTrans" cxnId="{6AE0B13B-5B9B-45F3-B746-706FAFC20B77}">
      <dgm:prSet/>
      <dgm:spPr/>
      <dgm:t>
        <a:bodyPr/>
        <a:lstStyle/>
        <a:p>
          <a:endParaRPr lang="fr-FR"/>
        </a:p>
      </dgm:t>
    </dgm:pt>
    <dgm:pt modelId="{73E49D22-2057-47D7-BEA1-12659BED9E9C}">
      <dgm:prSet phldrT="[Texte]" custT="1"/>
      <dgm:spPr>
        <a:solidFill>
          <a:schemeClr val="tx2">
            <a:lumMod val="40000"/>
            <a:lumOff val="60000"/>
            <a:alpha val="90000"/>
          </a:schemeClr>
        </a:solidFill>
      </dgm:spPr>
      <dgm:t>
        <a:bodyPr/>
        <a:lstStyle/>
        <a:p>
          <a:r>
            <a:rPr lang="fr-FR" sz="1000">
              <a:solidFill>
                <a:sysClr val="windowText" lastClr="000000"/>
              </a:solidFill>
            </a:rPr>
            <a:t>Pensions au titre des accords internationaux</a:t>
          </a:r>
          <a:endParaRPr lang="fr-FR" sz="1000"/>
        </a:p>
      </dgm:t>
    </dgm:pt>
    <dgm:pt modelId="{DE72F824-C9D2-479C-91F1-CA91EE87DD60}" type="sibTrans" cxnId="{FB1AE05B-22B5-4D17-8038-CD2E163BA7F0}">
      <dgm:prSet/>
      <dgm:spPr/>
      <dgm:t>
        <a:bodyPr/>
        <a:lstStyle/>
        <a:p>
          <a:endParaRPr lang="fr-FR"/>
        </a:p>
      </dgm:t>
    </dgm:pt>
    <dgm:pt modelId="{5FEEAB34-8A11-4F6A-A0A9-27793DA0E08F}" type="parTrans" cxnId="{FB1AE05B-22B5-4D17-8038-CD2E163BA7F0}">
      <dgm:prSet/>
      <dgm:spPr/>
      <dgm:t>
        <a:bodyPr/>
        <a:lstStyle/>
        <a:p>
          <a:endParaRPr lang="fr-FR"/>
        </a:p>
      </dgm:t>
    </dgm:pt>
    <dgm:pt modelId="{B72EE5F9-FB9A-4B68-B5AD-144E190B8914}" type="pres">
      <dgm:prSet presAssocID="{3F61D3D1-1F08-4B55-8BC5-8A453A108195}" presName="outerComposite" presStyleCnt="0">
        <dgm:presLayoutVars>
          <dgm:chMax val="2"/>
          <dgm:animLvl val="lvl"/>
          <dgm:resizeHandles val="exact"/>
        </dgm:presLayoutVars>
      </dgm:prSet>
      <dgm:spPr/>
      <dgm:t>
        <a:bodyPr/>
        <a:lstStyle/>
        <a:p>
          <a:endParaRPr lang="fr-FR"/>
        </a:p>
      </dgm:t>
    </dgm:pt>
    <dgm:pt modelId="{BA887490-21E0-4EA6-AE57-E9326E0D7460}" type="pres">
      <dgm:prSet presAssocID="{3F61D3D1-1F08-4B55-8BC5-8A453A108195}" presName="dummyMaxCanvas" presStyleCnt="0"/>
      <dgm:spPr/>
    </dgm:pt>
    <dgm:pt modelId="{ED38E34D-A453-4E70-AEDC-79389F32DB08}" type="pres">
      <dgm:prSet presAssocID="{3F61D3D1-1F08-4B55-8BC5-8A453A108195}" presName="parentComposite" presStyleCnt="0"/>
      <dgm:spPr/>
    </dgm:pt>
    <dgm:pt modelId="{671DCE66-14DC-4B37-8DD6-E3FEDEA402CC}" type="pres">
      <dgm:prSet presAssocID="{3F61D3D1-1F08-4B55-8BC5-8A453A108195}" presName="parent1" presStyleLbl="alignAccFollowNode1" presStyleIdx="0" presStyleCnt="4" custScaleX="119343" custScaleY="210998">
        <dgm:presLayoutVars>
          <dgm:chMax val="4"/>
        </dgm:presLayoutVars>
      </dgm:prSet>
      <dgm:spPr/>
      <dgm:t>
        <a:bodyPr/>
        <a:lstStyle/>
        <a:p>
          <a:endParaRPr lang="fr-FR"/>
        </a:p>
      </dgm:t>
    </dgm:pt>
    <dgm:pt modelId="{BC839AE7-E88E-4766-BBBD-F4CEDC3E5DE0}" type="pres">
      <dgm:prSet presAssocID="{3F61D3D1-1F08-4B55-8BC5-8A453A108195}" presName="parent2" presStyleLbl="alignAccFollowNode1" presStyleIdx="1" presStyleCnt="4" custScaleX="107103" custScaleY="224533">
        <dgm:presLayoutVars>
          <dgm:chMax val="4"/>
        </dgm:presLayoutVars>
      </dgm:prSet>
      <dgm:spPr/>
      <dgm:t>
        <a:bodyPr/>
        <a:lstStyle/>
        <a:p>
          <a:endParaRPr lang="fr-FR"/>
        </a:p>
      </dgm:t>
    </dgm:pt>
    <dgm:pt modelId="{B3AA01B8-B97D-4F24-B375-81A9D9551675}" type="pres">
      <dgm:prSet presAssocID="{3F61D3D1-1F08-4B55-8BC5-8A453A108195}" presName="childrenComposite" presStyleCnt="0"/>
      <dgm:spPr/>
    </dgm:pt>
    <dgm:pt modelId="{A54E3E6F-E002-4F7D-B1B8-C29410CD1A89}" type="pres">
      <dgm:prSet presAssocID="{3F61D3D1-1F08-4B55-8BC5-8A453A108195}" presName="dummyMaxCanvas_ChildArea" presStyleCnt="0"/>
      <dgm:spPr/>
    </dgm:pt>
    <dgm:pt modelId="{7527655F-65F9-4D62-A4ED-3BE72833132B}" type="pres">
      <dgm:prSet presAssocID="{3F61D3D1-1F08-4B55-8BC5-8A453A108195}" presName="fulcrum" presStyleLbl="alignAccFollowNode1" presStyleIdx="2" presStyleCnt="4"/>
      <dgm:spPr>
        <a:solidFill>
          <a:schemeClr val="tx2">
            <a:lumMod val="40000"/>
            <a:lumOff val="60000"/>
            <a:alpha val="90000"/>
          </a:schemeClr>
        </a:solidFill>
      </dgm:spPr>
    </dgm:pt>
    <dgm:pt modelId="{8643D170-B051-492E-89B9-24C3C7CA8420}" type="pres">
      <dgm:prSet presAssocID="{3F61D3D1-1F08-4B55-8BC5-8A453A108195}" presName="balance_12" presStyleLbl="alignAccFollowNode1" presStyleIdx="3" presStyleCnt="4">
        <dgm:presLayoutVars>
          <dgm:bulletEnabled val="1"/>
        </dgm:presLayoutVars>
      </dgm:prSet>
      <dgm:spPr>
        <a:solidFill>
          <a:schemeClr val="tx2">
            <a:lumMod val="40000"/>
            <a:lumOff val="60000"/>
            <a:alpha val="90000"/>
          </a:schemeClr>
        </a:solidFill>
      </dgm:spPr>
    </dgm:pt>
    <dgm:pt modelId="{B42B0E70-8FFC-4217-B486-930B1F326176}" type="pres">
      <dgm:prSet presAssocID="{3F61D3D1-1F08-4B55-8BC5-8A453A108195}" presName="right_12_1" presStyleLbl="node1" presStyleIdx="0" presStyleCnt="3" custScaleX="75948" custLinFactNeighborX="2727" custLinFactNeighborY="-7349">
        <dgm:presLayoutVars>
          <dgm:bulletEnabled val="1"/>
        </dgm:presLayoutVars>
      </dgm:prSet>
      <dgm:spPr/>
      <dgm:t>
        <a:bodyPr/>
        <a:lstStyle/>
        <a:p>
          <a:endParaRPr lang="fr-FR"/>
        </a:p>
      </dgm:t>
    </dgm:pt>
    <dgm:pt modelId="{14B7E17F-8847-4256-A8CA-880FF044D1E4}" type="pres">
      <dgm:prSet presAssocID="{3F61D3D1-1F08-4B55-8BC5-8A453A108195}" presName="right_12_2" presStyleLbl="node1" presStyleIdx="1" presStyleCnt="3" custScaleX="121198" custLinFactNeighborX="970" custLinFactNeighborY="87738">
        <dgm:presLayoutVars>
          <dgm:bulletEnabled val="1"/>
        </dgm:presLayoutVars>
      </dgm:prSet>
      <dgm:spPr/>
      <dgm:t>
        <a:bodyPr/>
        <a:lstStyle/>
        <a:p>
          <a:endParaRPr lang="fr-FR"/>
        </a:p>
      </dgm:t>
    </dgm:pt>
    <dgm:pt modelId="{C37143A0-E7B5-4FD0-A08A-3E38C517E7E0}" type="pres">
      <dgm:prSet presAssocID="{3F61D3D1-1F08-4B55-8BC5-8A453A108195}" presName="left_12_1" presStyleLbl="node1" presStyleIdx="2" presStyleCnt="3" custScaleX="123967" custScaleY="91940" custLinFactNeighborX="-8055" custLinFactNeighborY="-3617">
        <dgm:presLayoutVars>
          <dgm:bulletEnabled val="1"/>
        </dgm:presLayoutVars>
      </dgm:prSet>
      <dgm:spPr/>
      <dgm:t>
        <a:bodyPr/>
        <a:lstStyle/>
        <a:p>
          <a:endParaRPr lang="fr-FR"/>
        </a:p>
      </dgm:t>
    </dgm:pt>
  </dgm:ptLst>
  <dgm:cxnLst>
    <dgm:cxn modelId="{FB1AE05B-22B5-4D17-8038-CD2E163BA7F0}" srcId="{3F61D3D1-1F08-4B55-8BC5-8A453A108195}" destId="{73E49D22-2057-47D7-BEA1-12659BED9E9C}" srcOrd="0" destOrd="0" parTransId="{5FEEAB34-8A11-4F6A-A0A9-27793DA0E08F}" sibTransId="{DE72F824-C9D2-479C-91F1-CA91EE87DD60}"/>
    <dgm:cxn modelId="{257074F8-B2A2-4DAA-9426-BFE2A608D97E}" type="presOf" srcId="{FBFC0984-7016-4C77-AB7C-CFDA501009CF}" destId="{C37143A0-E7B5-4FD0-A08A-3E38C517E7E0}" srcOrd="0" destOrd="0" presId="urn:microsoft.com/office/officeart/2005/8/layout/balance1"/>
    <dgm:cxn modelId="{20A1944D-09DC-4DF5-B691-E12942FE5FC7}" srcId="{59667B21-388B-41EB-96C1-27D1058A0DBD}" destId="{546F325D-9B3E-4FA0-A2C9-9D347B192A22}" srcOrd="0" destOrd="0" parTransId="{F186457C-3DD1-4E93-A4FB-2E4684263EB8}" sibTransId="{F44F46D7-6AD6-47CC-B6F3-CA248278C972}"/>
    <dgm:cxn modelId="{C49089A3-4194-4DBB-85EF-53975B899C38}" type="presOf" srcId="{546F325D-9B3E-4FA0-A2C9-9D347B192A22}" destId="{B42B0E70-8FFC-4217-B486-930B1F326176}" srcOrd="0" destOrd="0" presId="urn:microsoft.com/office/officeart/2005/8/layout/balance1"/>
    <dgm:cxn modelId="{5A3BEE6A-6A0D-484D-9F72-29463EFCF3C2}" srcId="{73E49D22-2057-47D7-BEA1-12659BED9E9C}" destId="{FBFC0984-7016-4C77-AB7C-CFDA501009CF}" srcOrd="0" destOrd="0" parTransId="{A4A68C77-EB5B-495A-870B-08A59AE7EB6E}" sibTransId="{6BDD34B9-26ED-427C-B3BB-2C2EE62F6994}"/>
    <dgm:cxn modelId="{F7343D21-2F0C-4D0B-B3AB-61A3F902544D}" type="presOf" srcId="{3F61D3D1-1F08-4B55-8BC5-8A453A108195}" destId="{B72EE5F9-FB9A-4B68-B5AD-144E190B8914}" srcOrd="0" destOrd="0" presId="urn:microsoft.com/office/officeart/2005/8/layout/balance1"/>
    <dgm:cxn modelId="{6AE0B13B-5B9B-45F3-B746-706FAFC20B77}" srcId="{3F61D3D1-1F08-4B55-8BC5-8A453A108195}" destId="{59667B21-388B-41EB-96C1-27D1058A0DBD}" srcOrd="1" destOrd="0" parTransId="{AAEC7373-3728-406C-B209-01CF5A761107}" sibTransId="{9BD66C1E-185B-4E4A-BA42-B588550EAC57}"/>
    <dgm:cxn modelId="{DEA203EF-A74F-4B25-AEB0-3986D61CE618}" srcId="{59667B21-388B-41EB-96C1-27D1058A0DBD}" destId="{CC7D7B55-F588-4141-B95B-DC28F3417897}" srcOrd="1" destOrd="0" parTransId="{BB75456A-FBDC-45B6-B0A9-72254C32C284}" sibTransId="{4668F231-C6D6-450B-9015-4C26CD7D2487}"/>
    <dgm:cxn modelId="{37E89995-9E44-4935-8FD5-18AC1823FA5E}" type="presOf" srcId="{59667B21-388B-41EB-96C1-27D1058A0DBD}" destId="{BC839AE7-E88E-4766-BBBD-F4CEDC3E5DE0}" srcOrd="0" destOrd="0" presId="urn:microsoft.com/office/officeart/2005/8/layout/balance1"/>
    <dgm:cxn modelId="{D1BEE438-73B2-4F17-B896-971D105E82A3}" type="presOf" srcId="{CC7D7B55-F588-4141-B95B-DC28F3417897}" destId="{14B7E17F-8847-4256-A8CA-880FF044D1E4}" srcOrd="0" destOrd="0" presId="urn:microsoft.com/office/officeart/2005/8/layout/balance1"/>
    <dgm:cxn modelId="{E321474C-0C01-43FB-9174-9F7EB8BB4E57}" type="presOf" srcId="{73E49D22-2057-47D7-BEA1-12659BED9E9C}" destId="{671DCE66-14DC-4B37-8DD6-E3FEDEA402CC}" srcOrd="0" destOrd="0" presId="urn:microsoft.com/office/officeart/2005/8/layout/balance1"/>
    <dgm:cxn modelId="{E591DDE0-9FDC-487B-8C68-83CD0D93F4BE}" type="presParOf" srcId="{B72EE5F9-FB9A-4B68-B5AD-144E190B8914}" destId="{BA887490-21E0-4EA6-AE57-E9326E0D7460}" srcOrd="0" destOrd="0" presId="urn:microsoft.com/office/officeart/2005/8/layout/balance1"/>
    <dgm:cxn modelId="{480BF3A4-09F9-4FCA-9C79-A12091332E03}" type="presParOf" srcId="{B72EE5F9-FB9A-4B68-B5AD-144E190B8914}" destId="{ED38E34D-A453-4E70-AEDC-79389F32DB08}" srcOrd="1" destOrd="0" presId="urn:microsoft.com/office/officeart/2005/8/layout/balance1"/>
    <dgm:cxn modelId="{F9B82C39-ADBA-4005-B80D-F955CB1BF816}" type="presParOf" srcId="{ED38E34D-A453-4E70-AEDC-79389F32DB08}" destId="{671DCE66-14DC-4B37-8DD6-E3FEDEA402CC}" srcOrd="0" destOrd="0" presId="urn:microsoft.com/office/officeart/2005/8/layout/balance1"/>
    <dgm:cxn modelId="{A89A5550-9566-4723-90D3-A677909F245A}" type="presParOf" srcId="{ED38E34D-A453-4E70-AEDC-79389F32DB08}" destId="{BC839AE7-E88E-4766-BBBD-F4CEDC3E5DE0}" srcOrd="1" destOrd="0" presId="urn:microsoft.com/office/officeart/2005/8/layout/balance1"/>
    <dgm:cxn modelId="{60DBA918-DE51-4B63-9522-EDC8A2F609D2}" type="presParOf" srcId="{B72EE5F9-FB9A-4B68-B5AD-144E190B8914}" destId="{B3AA01B8-B97D-4F24-B375-81A9D9551675}" srcOrd="2" destOrd="0" presId="urn:microsoft.com/office/officeart/2005/8/layout/balance1"/>
    <dgm:cxn modelId="{3DEBCDCD-6B3A-4FD7-90EC-72FDBAB390CA}" type="presParOf" srcId="{B3AA01B8-B97D-4F24-B375-81A9D9551675}" destId="{A54E3E6F-E002-4F7D-B1B8-C29410CD1A89}" srcOrd="0" destOrd="0" presId="urn:microsoft.com/office/officeart/2005/8/layout/balance1"/>
    <dgm:cxn modelId="{6D149972-4A20-4484-B28D-F2C823B7703F}" type="presParOf" srcId="{B3AA01B8-B97D-4F24-B375-81A9D9551675}" destId="{7527655F-65F9-4D62-A4ED-3BE72833132B}" srcOrd="1" destOrd="0" presId="urn:microsoft.com/office/officeart/2005/8/layout/balance1"/>
    <dgm:cxn modelId="{CD2AFC73-89F7-43B6-81C9-999F2A4A10B0}" type="presParOf" srcId="{B3AA01B8-B97D-4F24-B375-81A9D9551675}" destId="{8643D170-B051-492E-89B9-24C3C7CA8420}" srcOrd="2" destOrd="0" presId="urn:microsoft.com/office/officeart/2005/8/layout/balance1"/>
    <dgm:cxn modelId="{65B2B19A-167A-465C-9F74-68742C6F755D}" type="presParOf" srcId="{B3AA01B8-B97D-4F24-B375-81A9D9551675}" destId="{B42B0E70-8FFC-4217-B486-930B1F326176}" srcOrd="3" destOrd="0" presId="urn:microsoft.com/office/officeart/2005/8/layout/balance1"/>
    <dgm:cxn modelId="{336E78EA-2BD9-4F59-BD02-185C52692F3B}" type="presParOf" srcId="{B3AA01B8-B97D-4F24-B375-81A9D9551675}" destId="{14B7E17F-8847-4256-A8CA-880FF044D1E4}" srcOrd="4" destOrd="0" presId="urn:microsoft.com/office/officeart/2005/8/layout/balance1"/>
    <dgm:cxn modelId="{E02B7E22-4540-4BF8-A21D-E254702F67E9}" type="presParOf" srcId="{B3AA01B8-B97D-4F24-B375-81A9D9551675}" destId="{C37143A0-E7B5-4FD0-A08A-3E38C517E7E0}" srcOrd="5" destOrd="0" presId="urn:microsoft.com/office/officeart/2005/8/layout/balance1"/>
  </dgm:cxnLst>
  <dgm:bg/>
  <dgm:whole/>
  <dgm:extLst>
    <a:ext uri="http://schemas.microsoft.com/office/drawing/2008/diagram">
      <dsp:dataModelExt xmlns:dsp="http://schemas.microsoft.com/office/drawing/2008/diagram" xmlns="" relId="rId12"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31F56E7D-9EC0-4EC0-B637-4BECBA5D8B6B}" type="doc">
      <dgm:prSet loTypeId="urn:microsoft.com/office/officeart/2005/8/layout/gear1" loCatId="relationship" qsTypeId="urn:microsoft.com/office/officeart/2005/8/quickstyle/simple1" qsCatId="simple" csTypeId="urn:microsoft.com/office/officeart/2005/8/colors/accent1_2" csCatId="accent1" phldr="1"/>
      <dgm:spPr/>
      <dgm:t>
        <a:bodyPr/>
        <a:lstStyle/>
        <a:p>
          <a:endParaRPr lang="fr-FR"/>
        </a:p>
      </dgm:t>
    </dgm:pt>
    <dgm:pt modelId="{DFE60729-CE4B-4A54-A992-EB6EF7250F6D}">
      <dgm:prSet phldrT="[Texte]" custT="1"/>
      <dgm:spPr>
        <a:solidFill>
          <a:schemeClr val="accent1">
            <a:lumMod val="75000"/>
          </a:schemeClr>
        </a:solidFill>
      </dgm:spPr>
      <dgm:t>
        <a:bodyPr/>
        <a:lstStyle/>
        <a:p>
          <a:endParaRPr lang="fr-FR" sz="800"/>
        </a:p>
        <a:p>
          <a:r>
            <a:rPr lang="fr-FR" sz="800"/>
            <a:t>Droits propres </a:t>
          </a:r>
        </a:p>
        <a:p>
          <a:r>
            <a:rPr lang="fr-FR" sz="1200" b="1">
              <a:solidFill>
                <a:sysClr val="windowText" lastClr="000000"/>
              </a:solidFill>
            </a:rPr>
            <a:t>69%</a:t>
          </a:r>
        </a:p>
      </dgm:t>
    </dgm:pt>
    <dgm:pt modelId="{6AD425D0-BA97-47DC-A463-A64EE3F2DEF7}" type="parTrans" cxnId="{CB794F7F-B267-44F0-808A-951E632406E6}">
      <dgm:prSet/>
      <dgm:spPr/>
      <dgm:t>
        <a:bodyPr/>
        <a:lstStyle/>
        <a:p>
          <a:endParaRPr lang="fr-FR"/>
        </a:p>
      </dgm:t>
    </dgm:pt>
    <dgm:pt modelId="{398ED9B4-61BF-4C48-8A96-D146046076D6}" type="sibTrans" cxnId="{CB794F7F-B267-44F0-808A-951E632406E6}">
      <dgm:prSet/>
      <dgm:spPr/>
      <dgm:t>
        <a:bodyPr/>
        <a:lstStyle/>
        <a:p>
          <a:endParaRPr lang="fr-FR"/>
        </a:p>
      </dgm:t>
    </dgm:pt>
    <dgm:pt modelId="{38FF1E31-B660-4618-B6B5-C32794113262}">
      <dgm:prSet phldrT="[Texte]" custT="1"/>
      <dgm:spPr>
        <a:solidFill>
          <a:schemeClr val="accent1">
            <a:lumMod val="60000"/>
            <a:lumOff val="40000"/>
          </a:schemeClr>
        </a:solidFill>
      </dgm:spPr>
      <dgm:t>
        <a:bodyPr/>
        <a:lstStyle/>
        <a:p>
          <a:r>
            <a:rPr lang="fr-FR" sz="800"/>
            <a:t>Droits dérivés </a:t>
          </a:r>
        </a:p>
        <a:p>
          <a:r>
            <a:rPr lang="fr-FR" sz="1200" b="1">
              <a:solidFill>
                <a:sysClr val="windowText" lastClr="000000"/>
              </a:solidFill>
            </a:rPr>
            <a:t>31%</a:t>
          </a:r>
        </a:p>
      </dgm:t>
    </dgm:pt>
    <dgm:pt modelId="{6218B21C-1373-45AB-8DDD-D3DC3B527DDC}" type="parTrans" cxnId="{03B5F3A9-1164-4795-AEFE-D03FAC6C9358}">
      <dgm:prSet/>
      <dgm:spPr/>
      <dgm:t>
        <a:bodyPr/>
        <a:lstStyle/>
        <a:p>
          <a:endParaRPr lang="fr-FR"/>
        </a:p>
      </dgm:t>
    </dgm:pt>
    <dgm:pt modelId="{05A97CC3-7C0C-4668-944B-C96AB28A8722}" type="sibTrans" cxnId="{03B5F3A9-1164-4795-AEFE-D03FAC6C9358}">
      <dgm:prSet/>
      <dgm:spPr/>
      <dgm:t>
        <a:bodyPr/>
        <a:lstStyle/>
        <a:p>
          <a:endParaRPr lang="fr-FR"/>
        </a:p>
      </dgm:t>
    </dgm:pt>
    <dgm:pt modelId="{6D819989-BB6A-4931-9905-B974CD254103}" type="pres">
      <dgm:prSet presAssocID="{31F56E7D-9EC0-4EC0-B637-4BECBA5D8B6B}" presName="composite" presStyleCnt="0">
        <dgm:presLayoutVars>
          <dgm:chMax val="3"/>
          <dgm:animLvl val="lvl"/>
          <dgm:resizeHandles val="exact"/>
        </dgm:presLayoutVars>
      </dgm:prSet>
      <dgm:spPr/>
      <dgm:t>
        <a:bodyPr/>
        <a:lstStyle/>
        <a:p>
          <a:endParaRPr lang="fr-FR"/>
        </a:p>
      </dgm:t>
    </dgm:pt>
    <dgm:pt modelId="{8A7E6FF5-90D5-445A-9EE0-FCD062F6DB0E}" type="pres">
      <dgm:prSet presAssocID="{DFE60729-CE4B-4A54-A992-EB6EF7250F6D}" presName="gear1" presStyleLbl="node1" presStyleIdx="0" presStyleCnt="2">
        <dgm:presLayoutVars>
          <dgm:chMax val="1"/>
          <dgm:bulletEnabled val="1"/>
        </dgm:presLayoutVars>
      </dgm:prSet>
      <dgm:spPr/>
      <dgm:t>
        <a:bodyPr/>
        <a:lstStyle/>
        <a:p>
          <a:endParaRPr lang="fr-FR"/>
        </a:p>
      </dgm:t>
    </dgm:pt>
    <dgm:pt modelId="{0CE7444C-CA02-4FC2-B68A-1E8CCDE18767}" type="pres">
      <dgm:prSet presAssocID="{DFE60729-CE4B-4A54-A992-EB6EF7250F6D}" presName="gear1srcNode" presStyleLbl="node1" presStyleIdx="0" presStyleCnt="2"/>
      <dgm:spPr/>
      <dgm:t>
        <a:bodyPr/>
        <a:lstStyle/>
        <a:p>
          <a:endParaRPr lang="fr-FR"/>
        </a:p>
      </dgm:t>
    </dgm:pt>
    <dgm:pt modelId="{B9BF53FF-77EE-4F01-88AF-F22EFA47E53A}" type="pres">
      <dgm:prSet presAssocID="{DFE60729-CE4B-4A54-A992-EB6EF7250F6D}" presName="gear1dstNode" presStyleLbl="node1" presStyleIdx="0" presStyleCnt="2"/>
      <dgm:spPr/>
      <dgm:t>
        <a:bodyPr/>
        <a:lstStyle/>
        <a:p>
          <a:endParaRPr lang="fr-FR"/>
        </a:p>
      </dgm:t>
    </dgm:pt>
    <dgm:pt modelId="{7F3E0675-2D80-4C69-AA92-1CDC358E3627}" type="pres">
      <dgm:prSet presAssocID="{38FF1E31-B660-4618-B6B5-C32794113262}" presName="gear2" presStyleLbl="node1" presStyleIdx="1" presStyleCnt="2" custScaleX="117787" custScaleY="114371">
        <dgm:presLayoutVars>
          <dgm:chMax val="1"/>
          <dgm:bulletEnabled val="1"/>
        </dgm:presLayoutVars>
      </dgm:prSet>
      <dgm:spPr/>
      <dgm:t>
        <a:bodyPr/>
        <a:lstStyle/>
        <a:p>
          <a:endParaRPr lang="fr-FR"/>
        </a:p>
      </dgm:t>
    </dgm:pt>
    <dgm:pt modelId="{4A54D606-894A-4662-9EC3-362D4384D769}" type="pres">
      <dgm:prSet presAssocID="{38FF1E31-B660-4618-B6B5-C32794113262}" presName="gear2srcNode" presStyleLbl="node1" presStyleIdx="1" presStyleCnt="2"/>
      <dgm:spPr/>
      <dgm:t>
        <a:bodyPr/>
        <a:lstStyle/>
        <a:p>
          <a:endParaRPr lang="fr-FR"/>
        </a:p>
      </dgm:t>
    </dgm:pt>
    <dgm:pt modelId="{3CAF40F7-1392-48BF-AC1A-9D4452213737}" type="pres">
      <dgm:prSet presAssocID="{38FF1E31-B660-4618-B6B5-C32794113262}" presName="gear2dstNode" presStyleLbl="node1" presStyleIdx="1" presStyleCnt="2"/>
      <dgm:spPr/>
      <dgm:t>
        <a:bodyPr/>
        <a:lstStyle/>
        <a:p>
          <a:endParaRPr lang="fr-FR"/>
        </a:p>
      </dgm:t>
    </dgm:pt>
    <dgm:pt modelId="{0C11498F-1F65-4073-99D5-1D65E5B3CA23}" type="pres">
      <dgm:prSet presAssocID="{398ED9B4-61BF-4C48-8A96-D146046076D6}" presName="connector1" presStyleLbl="sibTrans2D1" presStyleIdx="0" presStyleCnt="2"/>
      <dgm:spPr/>
      <dgm:t>
        <a:bodyPr/>
        <a:lstStyle/>
        <a:p>
          <a:endParaRPr lang="fr-FR"/>
        </a:p>
      </dgm:t>
    </dgm:pt>
    <dgm:pt modelId="{38B101BB-E367-4843-B33B-B1CBC1B18233}" type="pres">
      <dgm:prSet presAssocID="{05A97CC3-7C0C-4668-944B-C96AB28A8722}" presName="connector2" presStyleLbl="sibTrans2D1" presStyleIdx="1" presStyleCnt="2"/>
      <dgm:spPr/>
      <dgm:t>
        <a:bodyPr/>
        <a:lstStyle/>
        <a:p>
          <a:endParaRPr lang="fr-FR"/>
        </a:p>
      </dgm:t>
    </dgm:pt>
  </dgm:ptLst>
  <dgm:cxnLst>
    <dgm:cxn modelId="{CA296347-5877-405B-BC5C-F71C0B683630}" type="presOf" srcId="{38FF1E31-B660-4618-B6B5-C32794113262}" destId="{4A54D606-894A-4662-9EC3-362D4384D769}" srcOrd="1" destOrd="0" presId="urn:microsoft.com/office/officeart/2005/8/layout/gear1"/>
    <dgm:cxn modelId="{03B5F3A9-1164-4795-AEFE-D03FAC6C9358}" srcId="{31F56E7D-9EC0-4EC0-B637-4BECBA5D8B6B}" destId="{38FF1E31-B660-4618-B6B5-C32794113262}" srcOrd="1" destOrd="0" parTransId="{6218B21C-1373-45AB-8DDD-D3DC3B527DDC}" sibTransId="{05A97CC3-7C0C-4668-944B-C96AB28A8722}"/>
    <dgm:cxn modelId="{9E057373-4EFB-43BB-B43C-A7437EC83D67}" type="presOf" srcId="{38FF1E31-B660-4618-B6B5-C32794113262}" destId="{7F3E0675-2D80-4C69-AA92-1CDC358E3627}" srcOrd="0" destOrd="0" presId="urn:microsoft.com/office/officeart/2005/8/layout/gear1"/>
    <dgm:cxn modelId="{CB794F7F-B267-44F0-808A-951E632406E6}" srcId="{31F56E7D-9EC0-4EC0-B637-4BECBA5D8B6B}" destId="{DFE60729-CE4B-4A54-A992-EB6EF7250F6D}" srcOrd="0" destOrd="0" parTransId="{6AD425D0-BA97-47DC-A463-A64EE3F2DEF7}" sibTransId="{398ED9B4-61BF-4C48-8A96-D146046076D6}"/>
    <dgm:cxn modelId="{2AEDD14D-3FCB-4412-B905-CC5A8F46DB12}" type="presOf" srcId="{31F56E7D-9EC0-4EC0-B637-4BECBA5D8B6B}" destId="{6D819989-BB6A-4931-9905-B974CD254103}" srcOrd="0" destOrd="0" presId="urn:microsoft.com/office/officeart/2005/8/layout/gear1"/>
    <dgm:cxn modelId="{70B1A3DE-B147-4217-805D-577474AD1F8A}" type="presOf" srcId="{DFE60729-CE4B-4A54-A992-EB6EF7250F6D}" destId="{B9BF53FF-77EE-4F01-88AF-F22EFA47E53A}" srcOrd="2" destOrd="0" presId="urn:microsoft.com/office/officeart/2005/8/layout/gear1"/>
    <dgm:cxn modelId="{E5E8FB37-53D2-4113-8CFA-A1BD76207EAF}" type="presOf" srcId="{DFE60729-CE4B-4A54-A992-EB6EF7250F6D}" destId="{8A7E6FF5-90D5-445A-9EE0-FCD062F6DB0E}" srcOrd="0" destOrd="0" presId="urn:microsoft.com/office/officeart/2005/8/layout/gear1"/>
    <dgm:cxn modelId="{2AA6E5F4-3256-49BC-B860-BBE2E9979E30}" type="presOf" srcId="{05A97CC3-7C0C-4668-944B-C96AB28A8722}" destId="{38B101BB-E367-4843-B33B-B1CBC1B18233}" srcOrd="0" destOrd="0" presId="urn:microsoft.com/office/officeart/2005/8/layout/gear1"/>
    <dgm:cxn modelId="{D39EC88F-8D21-478D-9D87-FCEC48F2F0B9}" type="presOf" srcId="{DFE60729-CE4B-4A54-A992-EB6EF7250F6D}" destId="{0CE7444C-CA02-4FC2-B68A-1E8CCDE18767}" srcOrd="1" destOrd="0" presId="urn:microsoft.com/office/officeart/2005/8/layout/gear1"/>
    <dgm:cxn modelId="{7F2EDEB5-E9B5-4D85-A4C6-D95E16D60132}" type="presOf" srcId="{38FF1E31-B660-4618-B6B5-C32794113262}" destId="{3CAF40F7-1392-48BF-AC1A-9D4452213737}" srcOrd="2" destOrd="0" presId="urn:microsoft.com/office/officeart/2005/8/layout/gear1"/>
    <dgm:cxn modelId="{79D29EA4-2B6A-4815-BF10-BD06164E266A}" type="presOf" srcId="{398ED9B4-61BF-4C48-8A96-D146046076D6}" destId="{0C11498F-1F65-4073-99D5-1D65E5B3CA23}" srcOrd="0" destOrd="0" presId="urn:microsoft.com/office/officeart/2005/8/layout/gear1"/>
    <dgm:cxn modelId="{5014F087-EB36-4BB2-8704-8F0C57FC91BA}" type="presParOf" srcId="{6D819989-BB6A-4931-9905-B974CD254103}" destId="{8A7E6FF5-90D5-445A-9EE0-FCD062F6DB0E}" srcOrd="0" destOrd="0" presId="urn:microsoft.com/office/officeart/2005/8/layout/gear1"/>
    <dgm:cxn modelId="{7D840FF7-C99D-4E12-A71D-87117F6E0B54}" type="presParOf" srcId="{6D819989-BB6A-4931-9905-B974CD254103}" destId="{0CE7444C-CA02-4FC2-B68A-1E8CCDE18767}" srcOrd="1" destOrd="0" presId="urn:microsoft.com/office/officeart/2005/8/layout/gear1"/>
    <dgm:cxn modelId="{BC552FD1-80FC-410E-9B9D-5C1252CC6F3A}" type="presParOf" srcId="{6D819989-BB6A-4931-9905-B974CD254103}" destId="{B9BF53FF-77EE-4F01-88AF-F22EFA47E53A}" srcOrd="2" destOrd="0" presId="urn:microsoft.com/office/officeart/2005/8/layout/gear1"/>
    <dgm:cxn modelId="{DE5A1E98-177A-490B-AF32-5253E3F4CBB4}" type="presParOf" srcId="{6D819989-BB6A-4931-9905-B974CD254103}" destId="{7F3E0675-2D80-4C69-AA92-1CDC358E3627}" srcOrd="3" destOrd="0" presId="urn:microsoft.com/office/officeart/2005/8/layout/gear1"/>
    <dgm:cxn modelId="{76D818E3-6E16-4F2B-A8D3-F14E1F5BC5E8}" type="presParOf" srcId="{6D819989-BB6A-4931-9905-B974CD254103}" destId="{4A54D606-894A-4662-9EC3-362D4384D769}" srcOrd="4" destOrd="0" presId="urn:microsoft.com/office/officeart/2005/8/layout/gear1"/>
    <dgm:cxn modelId="{1CC73270-359A-4E42-AB16-EF1CF70ACB99}" type="presParOf" srcId="{6D819989-BB6A-4931-9905-B974CD254103}" destId="{3CAF40F7-1392-48BF-AC1A-9D4452213737}" srcOrd="5" destOrd="0" presId="urn:microsoft.com/office/officeart/2005/8/layout/gear1"/>
    <dgm:cxn modelId="{A597DB7A-984F-4FFD-9D44-B0D8718442C1}" type="presParOf" srcId="{6D819989-BB6A-4931-9905-B974CD254103}" destId="{0C11498F-1F65-4073-99D5-1D65E5B3CA23}" srcOrd="6" destOrd="0" presId="urn:microsoft.com/office/officeart/2005/8/layout/gear1"/>
    <dgm:cxn modelId="{6C9A64B5-D190-42BE-B857-16334CDA5FC2}" type="presParOf" srcId="{6D819989-BB6A-4931-9905-B974CD254103}" destId="{38B101BB-E367-4843-B33B-B1CBC1B18233}" srcOrd="7" destOrd="0" presId="urn:microsoft.com/office/officeart/2005/8/layout/gear1"/>
  </dgm:cxnLst>
  <dgm:bg/>
  <dgm:whole/>
  <dgm:extLst>
    <a:ext uri="http://schemas.microsoft.com/office/drawing/2008/diagram">
      <dsp:dataModelExt xmlns:dsp="http://schemas.microsoft.com/office/drawing/2008/diagram" xmlns="" relId="rId18"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DDD14581-0D92-4902-A096-369AB1660FDD}" type="doc">
      <dgm:prSet loTypeId="urn:microsoft.com/office/officeart/2005/8/layout/chevron2" loCatId="list" qsTypeId="urn:microsoft.com/office/officeart/2005/8/quickstyle/simple1" qsCatId="simple" csTypeId="urn:microsoft.com/office/officeart/2005/8/colors/accent3_2" csCatId="accent3" phldr="1"/>
      <dgm:spPr>
        <a:scene3d>
          <a:camera prst="orthographicFront">
            <a:rot lat="11400000" lon="0" rev="0"/>
          </a:camera>
          <a:lightRig rig="threePt" dir="t"/>
        </a:scene3d>
      </dgm:spPr>
      <dgm:t>
        <a:bodyPr/>
        <a:lstStyle/>
        <a:p>
          <a:endParaRPr lang="fr-FR"/>
        </a:p>
      </dgm:t>
    </dgm:pt>
    <dgm:pt modelId="{F9FC523E-6F74-4F55-AC23-6CB83B380688}">
      <dgm:prSet phldrT="[Texte]" custT="1"/>
      <dgm:spPr>
        <a:sp3d/>
      </dgm:spPr>
      <dgm:t>
        <a:bodyPr>
          <a:flatTx/>
        </a:bodyPr>
        <a:lstStyle/>
        <a:p>
          <a:r>
            <a:rPr lang="fr-FR" sz="800" b="1"/>
            <a:t>Polynésie française</a:t>
          </a:r>
        </a:p>
      </dgm:t>
    </dgm:pt>
    <dgm:pt modelId="{A21E3494-F434-4DF3-98E5-9451ABAC9B36}" type="parTrans" cxnId="{947B2785-5102-41B5-8936-296C293807E9}">
      <dgm:prSet/>
      <dgm:spPr/>
      <dgm:t>
        <a:bodyPr/>
        <a:lstStyle/>
        <a:p>
          <a:endParaRPr lang="fr-FR"/>
        </a:p>
      </dgm:t>
    </dgm:pt>
    <dgm:pt modelId="{737244DD-ACD7-49A0-A1C5-CDFFC99D63F8}" type="sibTrans" cxnId="{947B2785-5102-41B5-8936-296C293807E9}">
      <dgm:prSet/>
      <dgm:spPr/>
      <dgm:t>
        <a:bodyPr/>
        <a:lstStyle/>
        <a:p>
          <a:endParaRPr lang="fr-FR"/>
        </a:p>
      </dgm:t>
    </dgm:pt>
    <dgm:pt modelId="{9CD001FD-38EB-4CF9-A6F5-9FA0C224380D}">
      <dgm:prSet phldrT="[Texte]" custT="1"/>
      <dgm:spPr>
        <a:sp3d/>
      </dgm:spPr>
      <dgm:t>
        <a:bodyPr>
          <a:flatTx/>
        </a:bodyPr>
        <a:lstStyle/>
        <a:p>
          <a:r>
            <a:rPr lang="fr-FR" sz="1050"/>
            <a:t>+ 467 000 euros</a:t>
          </a:r>
        </a:p>
      </dgm:t>
    </dgm:pt>
    <dgm:pt modelId="{6193E99C-B843-4A1C-A418-D21E58298057}" type="parTrans" cxnId="{8AAC81BE-658A-4568-8F89-99E70D055133}">
      <dgm:prSet/>
      <dgm:spPr/>
      <dgm:t>
        <a:bodyPr/>
        <a:lstStyle/>
        <a:p>
          <a:endParaRPr lang="fr-FR"/>
        </a:p>
      </dgm:t>
    </dgm:pt>
    <dgm:pt modelId="{D7EA06BC-DB70-4511-BC65-0F2239F926BB}" type="sibTrans" cxnId="{8AAC81BE-658A-4568-8F89-99E70D055133}">
      <dgm:prSet/>
      <dgm:spPr/>
      <dgm:t>
        <a:bodyPr/>
        <a:lstStyle/>
        <a:p>
          <a:endParaRPr lang="fr-FR"/>
        </a:p>
      </dgm:t>
    </dgm:pt>
    <dgm:pt modelId="{4A96529D-24CC-4624-83CC-B1C659EAB749}">
      <dgm:prSet phldrT="[Texte]" custT="1"/>
      <dgm:spPr>
        <a:sp3d/>
      </dgm:spPr>
      <dgm:t>
        <a:bodyPr>
          <a:flatTx/>
        </a:bodyPr>
        <a:lstStyle/>
        <a:p>
          <a:r>
            <a:rPr lang="fr-FR" sz="800" b="1"/>
            <a:t>Pologne</a:t>
          </a:r>
        </a:p>
      </dgm:t>
    </dgm:pt>
    <dgm:pt modelId="{7B7B06B2-526B-4E59-92B6-3DBA998112D2}" type="parTrans" cxnId="{7D181EC3-9FA6-4AAD-B134-8CCD54FE20B3}">
      <dgm:prSet/>
      <dgm:spPr/>
      <dgm:t>
        <a:bodyPr/>
        <a:lstStyle/>
        <a:p>
          <a:endParaRPr lang="fr-FR"/>
        </a:p>
      </dgm:t>
    </dgm:pt>
    <dgm:pt modelId="{4E8B9B6F-1254-4375-933E-4F8F2A8ADB7F}" type="sibTrans" cxnId="{7D181EC3-9FA6-4AAD-B134-8CCD54FE20B3}">
      <dgm:prSet/>
      <dgm:spPr/>
      <dgm:t>
        <a:bodyPr/>
        <a:lstStyle/>
        <a:p>
          <a:endParaRPr lang="fr-FR"/>
        </a:p>
      </dgm:t>
    </dgm:pt>
    <dgm:pt modelId="{FCEF79EF-4695-4A03-B5B0-AB1FAF690699}">
      <dgm:prSet phldrT="[Texte]" custT="1"/>
      <dgm:spPr>
        <a:sp3d/>
      </dgm:spPr>
      <dgm:t>
        <a:bodyPr>
          <a:flatTx/>
        </a:bodyPr>
        <a:lstStyle/>
        <a:p>
          <a:r>
            <a:rPr lang="fr-FR" sz="1050"/>
            <a:t> + 490 000 euros</a:t>
          </a:r>
        </a:p>
      </dgm:t>
    </dgm:pt>
    <dgm:pt modelId="{A9D58227-11EB-4597-8C19-1FA9A75443C5}" type="parTrans" cxnId="{EE0C2AB4-5A29-4B9C-A105-C23538657DC7}">
      <dgm:prSet/>
      <dgm:spPr/>
      <dgm:t>
        <a:bodyPr/>
        <a:lstStyle/>
        <a:p>
          <a:endParaRPr lang="fr-FR"/>
        </a:p>
      </dgm:t>
    </dgm:pt>
    <dgm:pt modelId="{D1FDA0FF-8891-427E-848C-3C01005EC96F}" type="sibTrans" cxnId="{EE0C2AB4-5A29-4B9C-A105-C23538657DC7}">
      <dgm:prSet/>
      <dgm:spPr/>
      <dgm:t>
        <a:bodyPr/>
        <a:lstStyle/>
        <a:p>
          <a:endParaRPr lang="fr-FR"/>
        </a:p>
      </dgm:t>
    </dgm:pt>
    <dgm:pt modelId="{2F023320-5F8A-4FDE-8240-9A56BD425F27}">
      <dgm:prSet phldrT="[Texte]" custT="1"/>
      <dgm:spPr>
        <a:sp3d/>
      </dgm:spPr>
      <dgm:t>
        <a:bodyPr>
          <a:flatTx/>
        </a:bodyPr>
        <a:lstStyle/>
        <a:p>
          <a:r>
            <a:rPr lang="fr-FR" sz="800" b="1"/>
            <a:t>Israël</a:t>
          </a:r>
        </a:p>
      </dgm:t>
    </dgm:pt>
    <dgm:pt modelId="{CD113FC9-5C6A-420B-98D9-CEA24CD7DBEC}" type="parTrans" cxnId="{DB7DF826-B3B4-443C-AA8E-38A83CC4D34D}">
      <dgm:prSet/>
      <dgm:spPr/>
      <dgm:t>
        <a:bodyPr/>
        <a:lstStyle/>
        <a:p>
          <a:endParaRPr lang="fr-FR"/>
        </a:p>
      </dgm:t>
    </dgm:pt>
    <dgm:pt modelId="{BFC66A02-DAA7-4312-99ED-A29BC01C2AF9}" type="sibTrans" cxnId="{DB7DF826-B3B4-443C-AA8E-38A83CC4D34D}">
      <dgm:prSet/>
      <dgm:spPr/>
      <dgm:t>
        <a:bodyPr/>
        <a:lstStyle/>
        <a:p>
          <a:endParaRPr lang="fr-FR"/>
        </a:p>
      </dgm:t>
    </dgm:pt>
    <dgm:pt modelId="{5AD7A6E3-A812-42D1-8FCC-5DA5ACE4156A}">
      <dgm:prSet phldrT="[Texte]" custT="1"/>
      <dgm:spPr>
        <a:sp3d/>
      </dgm:spPr>
      <dgm:t>
        <a:bodyPr>
          <a:flatTx/>
        </a:bodyPr>
        <a:lstStyle/>
        <a:p>
          <a:r>
            <a:rPr lang="fr-FR" sz="1050"/>
            <a:t> + 3,8 millions d'euros</a:t>
          </a:r>
        </a:p>
      </dgm:t>
    </dgm:pt>
    <dgm:pt modelId="{82F97264-718A-4C64-BE24-2ED5E17D937F}" type="parTrans" cxnId="{F88584D7-243F-4FE2-9763-5176229EAE50}">
      <dgm:prSet/>
      <dgm:spPr/>
      <dgm:t>
        <a:bodyPr/>
        <a:lstStyle/>
        <a:p>
          <a:endParaRPr lang="fr-FR"/>
        </a:p>
      </dgm:t>
    </dgm:pt>
    <dgm:pt modelId="{9EC89099-E73D-4728-8889-A22F5937DF07}" type="sibTrans" cxnId="{F88584D7-243F-4FE2-9763-5176229EAE50}">
      <dgm:prSet/>
      <dgm:spPr/>
      <dgm:t>
        <a:bodyPr/>
        <a:lstStyle/>
        <a:p>
          <a:endParaRPr lang="fr-FR"/>
        </a:p>
      </dgm:t>
    </dgm:pt>
    <dgm:pt modelId="{E5DF829B-C742-405E-B7C9-83B86F957899}" type="pres">
      <dgm:prSet presAssocID="{DDD14581-0D92-4902-A096-369AB1660FDD}" presName="linearFlow" presStyleCnt="0">
        <dgm:presLayoutVars>
          <dgm:dir/>
          <dgm:animLvl val="lvl"/>
          <dgm:resizeHandles val="exact"/>
        </dgm:presLayoutVars>
      </dgm:prSet>
      <dgm:spPr/>
      <dgm:t>
        <a:bodyPr/>
        <a:lstStyle/>
        <a:p>
          <a:endParaRPr lang="fr-FR"/>
        </a:p>
      </dgm:t>
    </dgm:pt>
    <dgm:pt modelId="{93745BD8-EDE2-4DDD-B8DC-A4B983E9F381}" type="pres">
      <dgm:prSet presAssocID="{F9FC523E-6F74-4F55-AC23-6CB83B380688}" presName="composite" presStyleCnt="0"/>
      <dgm:spPr>
        <a:sp3d/>
      </dgm:spPr>
      <dgm:t>
        <a:bodyPr/>
        <a:lstStyle/>
        <a:p>
          <a:endParaRPr lang="fr-FR"/>
        </a:p>
      </dgm:t>
    </dgm:pt>
    <dgm:pt modelId="{095AA6A0-DC32-4600-8A4C-3131E5715CDD}" type="pres">
      <dgm:prSet presAssocID="{F9FC523E-6F74-4F55-AC23-6CB83B380688}" presName="parentText" presStyleLbl="alignNode1" presStyleIdx="0" presStyleCnt="3">
        <dgm:presLayoutVars>
          <dgm:chMax val="1"/>
          <dgm:bulletEnabled val="1"/>
        </dgm:presLayoutVars>
      </dgm:prSet>
      <dgm:spPr/>
      <dgm:t>
        <a:bodyPr/>
        <a:lstStyle/>
        <a:p>
          <a:endParaRPr lang="fr-FR"/>
        </a:p>
      </dgm:t>
    </dgm:pt>
    <dgm:pt modelId="{50051EEE-C736-4607-99FE-0F0F830E7EBC}" type="pres">
      <dgm:prSet presAssocID="{F9FC523E-6F74-4F55-AC23-6CB83B380688}" presName="descendantText" presStyleLbl="alignAcc1" presStyleIdx="0" presStyleCnt="3">
        <dgm:presLayoutVars>
          <dgm:bulletEnabled val="1"/>
        </dgm:presLayoutVars>
      </dgm:prSet>
      <dgm:spPr/>
      <dgm:t>
        <a:bodyPr/>
        <a:lstStyle/>
        <a:p>
          <a:endParaRPr lang="fr-FR"/>
        </a:p>
      </dgm:t>
    </dgm:pt>
    <dgm:pt modelId="{9DC27D04-7467-4CB6-AEFF-49F95AC63657}" type="pres">
      <dgm:prSet presAssocID="{737244DD-ACD7-49A0-A1C5-CDFFC99D63F8}" presName="sp" presStyleCnt="0"/>
      <dgm:spPr>
        <a:sp3d/>
      </dgm:spPr>
      <dgm:t>
        <a:bodyPr/>
        <a:lstStyle/>
        <a:p>
          <a:endParaRPr lang="fr-FR"/>
        </a:p>
      </dgm:t>
    </dgm:pt>
    <dgm:pt modelId="{D2CFFB6D-3D10-4722-9D98-887A0E7DF87D}" type="pres">
      <dgm:prSet presAssocID="{4A96529D-24CC-4624-83CC-B1C659EAB749}" presName="composite" presStyleCnt="0"/>
      <dgm:spPr>
        <a:sp3d/>
      </dgm:spPr>
      <dgm:t>
        <a:bodyPr/>
        <a:lstStyle/>
        <a:p>
          <a:endParaRPr lang="fr-FR"/>
        </a:p>
      </dgm:t>
    </dgm:pt>
    <dgm:pt modelId="{EA33F47E-2B87-4B70-8634-8DBA4514472A}" type="pres">
      <dgm:prSet presAssocID="{4A96529D-24CC-4624-83CC-B1C659EAB749}" presName="parentText" presStyleLbl="alignNode1" presStyleIdx="1" presStyleCnt="3">
        <dgm:presLayoutVars>
          <dgm:chMax val="1"/>
          <dgm:bulletEnabled val="1"/>
        </dgm:presLayoutVars>
      </dgm:prSet>
      <dgm:spPr/>
      <dgm:t>
        <a:bodyPr/>
        <a:lstStyle/>
        <a:p>
          <a:endParaRPr lang="fr-FR"/>
        </a:p>
      </dgm:t>
    </dgm:pt>
    <dgm:pt modelId="{7398B101-8CC1-4E70-94B6-5A742A58F645}" type="pres">
      <dgm:prSet presAssocID="{4A96529D-24CC-4624-83CC-B1C659EAB749}" presName="descendantText" presStyleLbl="alignAcc1" presStyleIdx="1" presStyleCnt="3">
        <dgm:presLayoutVars>
          <dgm:bulletEnabled val="1"/>
        </dgm:presLayoutVars>
      </dgm:prSet>
      <dgm:spPr/>
      <dgm:t>
        <a:bodyPr/>
        <a:lstStyle/>
        <a:p>
          <a:endParaRPr lang="fr-FR"/>
        </a:p>
      </dgm:t>
    </dgm:pt>
    <dgm:pt modelId="{9ED65B7B-2A63-4944-94D5-E7F71AB590D1}" type="pres">
      <dgm:prSet presAssocID="{4E8B9B6F-1254-4375-933E-4F8F2A8ADB7F}" presName="sp" presStyleCnt="0"/>
      <dgm:spPr>
        <a:sp3d/>
      </dgm:spPr>
      <dgm:t>
        <a:bodyPr/>
        <a:lstStyle/>
        <a:p>
          <a:endParaRPr lang="fr-FR"/>
        </a:p>
      </dgm:t>
    </dgm:pt>
    <dgm:pt modelId="{F5CE4A32-39C5-4D16-A72C-8BC7467D1620}" type="pres">
      <dgm:prSet presAssocID="{2F023320-5F8A-4FDE-8240-9A56BD425F27}" presName="composite" presStyleCnt="0"/>
      <dgm:spPr>
        <a:sp3d/>
      </dgm:spPr>
      <dgm:t>
        <a:bodyPr/>
        <a:lstStyle/>
        <a:p>
          <a:endParaRPr lang="fr-FR"/>
        </a:p>
      </dgm:t>
    </dgm:pt>
    <dgm:pt modelId="{A17924D6-7716-4C80-946A-AA2BD68C15B3}" type="pres">
      <dgm:prSet presAssocID="{2F023320-5F8A-4FDE-8240-9A56BD425F27}" presName="parentText" presStyleLbl="alignNode1" presStyleIdx="2" presStyleCnt="3">
        <dgm:presLayoutVars>
          <dgm:chMax val="1"/>
          <dgm:bulletEnabled val="1"/>
        </dgm:presLayoutVars>
      </dgm:prSet>
      <dgm:spPr/>
      <dgm:t>
        <a:bodyPr/>
        <a:lstStyle/>
        <a:p>
          <a:endParaRPr lang="fr-FR"/>
        </a:p>
      </dgm:t>
    </dgm:pt>
    <dgm:pt modelId="{56C6FC23-04A3-45BE-B734-C133364316FB}" type="pres">
      <dgm:prSet presAssocID="{2F023320-5F8A-4FDE-8240-9A56BD425F27}" presName="descendantText" presStyleLbl="alignAcc1" presStyleIdx="2" presStyleCnt="3" custScaleY="79129">
        <dgm:presLayoutVars>
          <dgm:bulletEnabled val="1"/>
        </dgm:presLayoutVars>
      </dgm:prSet>
      <dgm:spPr/>
      <dgm:t>
        <a:bodyPr/>
        <a:lstStyle/>
        <a:p>
          <a:endParaRPr lang="fr-FR"/>
        </a:p>
      </dgm:t>
    </dgm:pt>
  </dgm:ptLst>
  <dgm:cxnLst>
    <dgm:cxn modelId="{DB7DF826-B3B4-443C-AA8E-38A83CC4D34D}" srcId="{DDD14581-0D92-4902-A096-369AB1660FDD}" destId="{2F023320-5F8A-4FDE-8240-9A56BD425F27}" srcOrd="2" destOrd="0" parTransId="{CD113FC9-5C6A-420B-98D9-CEA24CD7DBEC}" sibTransId="{BFC66A02-DAA7-4312-99ED-A29BC01C2AF9}"/>
    <dgm:cxn modelId="{69D0F426-692F-4331-A6EB-312EDECEF967}" type="presOf" srcId="{2F023320-5F8A-4FDE-8240-9A56BD425F27}" destId="{A17924D6-7716-4C80-946A-AA2BD68C15B3}" srcOrd="0" destOrd="0" presId="urn:microsoft.com/office/officeart/2005/8/layout/chevron2"/>
    <dgm:cxn modelId="{1BCADAE6-5557-4C1F-88B6-0D28DB7BBE39}" type="presOf" srcId="{F9FC523E-6F74-4F55-AC23-6CB83B380688}" destId="{095AA6A0-DC32-4600-8A4C-3131E5715CDD}" srcOrd="0" destOrd="0" presId="urn:microsoft.com/office/officeart/2005/8/layout/chevron2"/>
    <dgm:cxn modelId="{EE0C2AB4-5A29-4B9C-A105-C23538657DC7}" srcId="{4A96529D-24CC-4624-83CC-B1C659EAB749}" destId="{FCEF79EF-4695-4A03-B5B0-AB1FAF690699}" srcOrd="0" destOrd="0" parTransId="{A9D58227-11EB-4597-8C19-1FA9A75443C5}" sibTransId="{D1FDA0FF-8891-427E-848C-3C01005EC96F}"/>
    <dgm:cxn modelId="{8AAC81BE-658A-4568-8F89-99E70D055133}" srcId="{F9FC523E-6F74-4F55-AC23-6CB83B380688}" destId="{9CD001FD-38EB-4CF9-A6F5-9FA0C224380D}" srcOrd="0" destOrd="0" parTransId="{6193E99C-B843-4A1C-A418-D21E58298057}" sibTransId="{D7EA06BC-DB70-4511-BC65-0F2239F926BB}"/>
    <dgm:cxn modelId="{B41C5B64-BAED-4860-BF00-39D345E19398}" type="presOf" srcId="{FCEF79EF-4695-4A03-B5B0-AB1FAF690699}" destId="{7398B101-8CC1-4E70-94B6-5A742A58F645}" srcOrd="0" destOrd="0" presId="urn:microsoft.com/office/officeart/2005/8/layout/chevron2"/>
    <dgm:cxn modelId="{7D181EC3-9FA6-4AAD-B134-8CCD54FE20B3}" srcId="{DDD14581-0D92-4902-A096-369AB1660FDD}" destId="{4A96529D-24CC-4624-83CC-B1C659EAB749}" srcOrd="1" destOrd="0" parTransId="{7B7B06B2-526B-4E59-92B6-3DBA998112D2}" sibTransId="{4E8B9B6F-1254-4375-933E-4F8F2A8ADB7F}"/>
    <dgm:cxn modelId="{493085B2-6801-4E50-9079-8EC7770869E0}" type="presOf" srcId="{9CD001FD-38EB-4CF9-A6F5-9FA0C224380D}" destId="{50051EEE-C736-4607-99FE-0F0F830E7EBC}" srcOrd="0" destOrd="0" presId="urn:microsoft.com/office/officeart/2005/8/layout/chevron2"/>
    <dgm:cxn modelId="{F30D9821-4534-4279-911D-B9ECAB28B11A}" type="presOf" srcId="{4A96529D-24CC-4624-83CC-B1C659EAB749}" destId="{EA33F47E-2B87-4B70-8634-8DBA4514472A}" srcOrd="0" destOrd="0" presId="urn:microsoft.com/office/officeart/2005/8/layout/chevron2"/>
    <dgm:cxn modelId="{A5F16B83-4B5C-49A2-9EE4-97D732DC885D}" type="presOf" srcId="{DDD14581-0D92-4902-A096-369AB1660FDD}" destId="{E5DF829B-C742-405E-B7C9-83B86F957899}" srcOrd="0" destOrd="0" presId="urn:microsoft.com/office/officeart/2005/8/layout/chevron2"/>
    <dgm:cxn modelId="{947B2785-5102-41B5-8936-296C293807E9}" srcId="{DDD14581-0D92-4902-A096-369AB1660FDD}" destId="{F9FC523E-6F74-4F55-AC23-6CB83B380688}" srcOrd="0" destOrd="0" parTransId="{A21E3494-F434-4DF3-98E5-9451ABAC9B36}" sibTransId="{737244DD-ACD7-49A0-A1C5-CDFFC99D63F8}"/>
    <dgm:cxn modelId="{F88584D7-243F-4FE2-9763-5176229EAE50}" srcId="{2F023320-5F8A-4FDE-8240-9A56BD425F27}" destId="{5AD7A6E3-A812-42D1-8FCC-5DA5ACE4156A}" srcOrd="0" destOrd="0" parTransId="{82F97264-718A-4C64-BE24-2ED5E17D937F}" sibTransId="{9EC89099-E73D-4728-8889-A22F5937DF07}"/>
    <dgm:cxn modelId="{44D78145-330B-460E-A14B-C90636F97F6F}" type="presOf" srcId="{5AD7A6E3-A812-42D1-8FCC-5DA5ACE4156A}" destId="{56C6FC23-04A3-45BE-B734-C133364316FB}" srcOrd="0" destOrd="0" presId="urn:microsoft.com/office/officeart/2005/8/layout/chevron2"/>
    <dgm:cxn modelId="{FE422B3E-9361-4DE5-BAA0-21EC637FB4F6}" type="presParOf" srcId="{E5DF829B-C742-405E-B7C9-83B86F957899}" destId="{93745BD8-EDE2-4DDD-B8DC-A4B983E9F381}" srcOrd="0" destOrd="0" presId="urn:microsoft.com/office/officeart/2005/8/layout/chevron2"/>
    <dgm:cxn modelId="{1C9CA228-E534-4B3A-B088-44B108E3A64A}" type="presParOf" srcId="{93745BD8-EDE2-4DDD-B8DC-A4B983E9F381}" destId="{095AA6A0-DC32-4600-8A4C-3131E5715CDD}" srcOrd="0" destOrd="0" presId="urn:microsoft.com/office/officeart/2005/8/layout/chevron2"/>
    <dgm:cxn modelId="{6E125E75-8538-491E-8390-639332BF2E53}" type="presParOf" srcId="{93745BD8-EDE2-4DDD-B8DC-A4B983E9F381}" destId="{50051EEE-C736-4607-99FE-0F0F830E7EBC}" srcOrd="1" destOrd="0" presId="urn:microsoft.com/office/officeart/2005/8/layout/chevron2"/>
    <dgm:cxn modelId="{06E3D26F-3EDF-4E08-A17B-9C6FB16549A8}" type="presParOf" srcId="{E5DF829B-C742-405E-B7C9-83B86F957899}" destId="{9DC27D04-7467-4CB6-AEFF-49F95AC63657}" srcOrd="1" destOrd="0" presId="urn:microsoft.com/office/officeart/2005/8/layout/chevron2"/>
    <dgm:cxn modelId="{6E5C8921-7AA8-47E7-BBC5-C6141F9ACE6E}" type="presParOf" srcId="{E5DF829B-C742-405E-B7C9-83B86F957899}" destId="{D2CFFB6D-3D10-4722-9D98-887A0E7DF87D}" srcOrd="2" destOrd="0" presId="urn:microsoft.com/office/officeart/2005/8/layout/chevron2"/>
    <dgm:cxn modelId="{C270ABEF-3734-41A7-9A06-66205D235639}" type="presParOf" srcId="{D2CFFB6D-3D10-4722-9D98-887A0E7DF87D}" destId="{EA33F47E-2B87-4B70-8634-8DBA4514472A}" srcOrd="0" destOrd="0" presId="urn:microsoft.com/office/officeart/2005/8/layout/chevron2"/>
    <dgm:cxn modelId="{E527CE6E-69DF-45CD-AD5A-68707EE894A7}" type="presParOf" srcId="{D2CFFB6D-3D10-4722-9D98-887A0E7DF87D}" destId="{7398B101-8CC1-4E70-94B6-5A742A58F645}" srcOrd="1" destOrd="0" presId="urn:microsoft.com/office/officeart/2005/8/layout/chevron2"/>
    <dgm:cxn modelId="{8AA8563F-D730-4F17-99D0-CA33CA22830D}" type="presParOf" srcId="{E5DF829B-C742-405E-B7C9-83B86F957899}" destId="{9ED65B7B-2A63-4944-94D5-E7F71AB590D1}" srcOrd="3" destOrd="0" presId="urn:microsoft.com/office/officeart/2005/8/layout/chevron2"/>
    <dgm:cxn modelId="{93456611-7C3A-4BBB-9F3C-AE01DFB9027C}" type="presParOf" srcId="{E5DF829B-C742-405E-B7C9-83B86F957899}" destId="{F5CE4A32-39C5-4D16-A72C-8BC7467D1620}" srcOrd="4" destOrd="0" presId="urn:microsoft.com/office/officeart/2005/8/layout/chevron2"/>
    <dgm:cxn modelId="{4152035A-7872-48AE-8D9B-0C9711B42EEF}" type="presParOf" srcId="{F5CE4A32-39C5-4D16-A72C-8BC7467D1620}" destId="{A17924D6-7716-4C80-946A-AA2BD68C15B3}" srcOrd="0" destOrd="0" presId="urn:microsoft.com/office/officeart/2005/8/layout/chevron2"/>
    <dgm:cxn modelId="{68B783CF-A638-43C9-8510-5EC9A26FBA07}" type="presParOf" srcId="{F5CE4A32-39C5-4D16-A72C-8BC7467D1620}" destId="{56C6FC23-04A3-45BE-B734-C133364316FB}" srcOrd="1" destOrd="0" presId="urn:microsoft.com/office/officeart/2005/8/layout/chevron2"/>
  </dgm:cxnLst>
  <dgm:bg/>
  <dgm:whole/>
  <dgm:extLst>
    <a:ext uri="http://schemas.microsoft.com/office/drawing/2008/diagram">
      <dsp:dataModelExt xmlns:dsp="http://schemas.microsoft.com/office/drawing/2008/diagram" xmlns="" relId="rId24"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DDD14581-0D92-4902-A096-369AB1660FDD}" type="doc">
      <dgm:prSet loTypeId="urn:microsoft.com/office/officeart/2005/8/layout/chevron2" loCatId="list" qsTypeId="urn:microsoft.com/office/officeart/2005/8/quickstyle/simple1" qsCatId="simple" csTypeId="urn:microsoft.com/office/officeart/2005/8/colors/accent2_2" csCatId="accent2" phldr="1"/>
      <dgm:spPr/>
      <dgm:t>
        <a:bodyPr/>
        <a:lstStyle/>
        <a:p>
          <a:endParaRPr lang="fr-FR"/>
        </a:p>
      </dgm:t>
    </dgm:pt>
    <dgm:pt modelId="{F9FC523E-6F74-4F55-AC23-6CB83B380688}">
      <dgm:prSet phldrT="[Texte]" custT="1"/>
      <dgm:spPr/>
      <dgm:t>
        <a:bodyPr/>
        <a:lstStyle/>
        <a:p>
          <a:r>
            <a:rPr lang="fr-FR" sz="800" b="1"/>
            <a:t>Portugal</a:t>
          </a:r>
        </a:p>
      </dgm:t>
    </dgm:pt>
    <dgm:pt modelId="{A21E3494-F434-4DF3-98E5-9451ABAC9B36}" type="parTrans" cxnId="{947B2785-5102-41B5-8936-296C293807E9}">
      <dgm:prSet/>
      <dgm:spPr/>
      <dgm:t>
        <a:bodyPr/>
        <a:lstStyle/>
        <a:p>
          <a:endParaRPr lang="fr-FR"/>
        </a:p>
      </dgm:t>
    </dgm:pt>
    <dgm:pt modelId="{737244DD-ACD7-49A0-A1C5-CDFFC99D63F8}" type="sibTrans" cxnId="{947B2785-5102-41B5-8936-296C293807E9}">
      <dgm:prSet/>
      <dgm:spPr/>
      <dgm:t>
        <a:bodyPr/>
        <a:lstStyle/>
        <a:p>
          <a:endParaRPr lang="fr-FR"/>
        </a:p>
      </dgm:t>
    </dgm:pt>
    <dgm:pt modelId="{9CD001FD-38EB-4CF9-A6F5-9FA0C224380D}">
      <dgm:prSet phldrT="[Texte]" custT="1"/>
      <dgm:spPr/>
      <dgm:t>
        <a:bodyPr/>
        <a:lstStyle/>
        <a:p>
          <a:r>
            <a:rPr lang="fr-FR" sz="1050"/>
            <a:t> - 18 millions d'euros</a:t>
          </a:r>
        </a:p>
      </dgm:t>
    </dgm:pt>
    <dgm:pt modelId="{6193E99C-B843-4A1C-A418-D21E58298057}" type="parTrans" cxnId="{8AAC81BE-658A-4568-8F89-99E70D055133}">
      <dgm:prSet/>
      <dgm:spPr/>
      <dgm:t>
        <a:bodyPr/>
        <a:lstStyle/>
        <a:p>
          <a:endParaRPr lang="fr-FR"/>
        </a:p>
      </dgm:t>
    </dgm:pt>
    <dgm:pt modelId="{D7EA06BC-DB70-4511-BC65-0F2239F926BB}" type="sibTrans" cxnId="{8AAC81BE-658A-4568-8F89-99E70D055133}">
      <dgm:prSet/>
      <dgm:spPr/>
      <dgm:t>
        <a:bodyPr/>
        <a:lstStyle/>
        <a:p>
          <a:endParaRPr lang="fr-FR"/>
        </a:p>
      </dgm:t>
    </dgm:pt>
    <dgm:pt modelId="{4A96529D-24CC-4624-83CC-B1C659EAB749}">
      <dgm:prSet phldrT="[Texte]" custT="1"/>
      <dgm:spPr/>
      <dgm:t>
        <a:bodyPr/>
        <a:lstStyle/>
        <a:p>
          <a:r>
            <a:rPr lang="fr-FR" sz="800" b="1"/>
            <a:t>Espagne</a:t>
          </a:r>
        </a:p>
      </dgm:t>
    </dgm:pt>
    <dgm:pt modelId="{7B7B06B2-526B-4E59-92B6-3DBA998112D2}" type="parTrans" cxnId="{7D181EC3-9FA6-4AAD-B134-8CCD54FE20B3}">
      <dgm:prSet/>
      <dgm:spPr/>
      <dgm:t>
        <a:bodyPr/>
        <a:lstStyle/>
        <a:p>
          <a:endParaRPr lang="fr-FR"/>
        </a:p>
      </dgm:t>
    </dgm:pt>
    <dgm:pt modelId="{4E8B9B6F-1254-4375-933E-4F8F2A8ADB7F}" type="sibTrans" cxnId="{7D181EC3-9FA6-4AAD-B134-8CCD54FE20B3}">
      <dgm:prSet/>
      <dgm:spPr/>
      <dgm:t>
        <a:bodyPr/>
        <a:lstStyle/>
        <a:p>
          <a:endParaRPr lang="fr-FR"/>
        </a:p>
      </dgm:t>
    </dgm:pt>
    <dgm:pt modelId="{FCEF79EF-4695-4A03-B5B0-AB1FAF690699}">
      <dgm:prSet phldrT="[Texte]" custT="1"/>
      <dgm:spPr/>
      <dgm:t>
        <a:bodyPr/>
        <a:lstStyle/>
        <a:p>
          <a:r>
            <a:rPr lang="fr-FR" sz="1050"/>
            <a:t> - 34,5 millions d'euros</a:t>
          </a:r>
        </a:p>
      </dgm:t>
    </dgm:pt>
    <dgm:pt modelId="{A9D58227-11EB-4597-8C19-1FA9A75443C5}" type="parTrans" cxnId="{EE0C2AB4-5A29-4B9C-A105-C23538657DC7}">
      <dgm:prSet/>
      <dgm:spPr/>
      <dgm:t>
        <a:bodyPr/>
        <a:lstStyle/>
        <a:p>
          <a:endParaRPr lang="fr-FR"/>
        </a:p>
      </dgm:t>
    </dgm:pt>
    <dgm:pt modelId="{D1FDA0FF-8891-427E-848C-3C01005EC96F}" type="sibTrans" cxnId="{EE0C2AB4-5A29-4B9C-A105-C23538657DC7}">
      <dgm:prSet/>
      <dgm:spPr/>
      <dgm:t>
        <a:bodyPr/>
        <a:lstStyle/>
        <a:p>
          <a:endParaRPr lang="fr-FR"/>
        </a:p>
      </dgm:t>
    </dgm:pt>
    <dgm:pt modelId="{2F023320-5F8A-4FDE-8240-9A56BD425F27}">
      <dgm:prSet phldrT="[Texte]" custT="1"/>
      <dgm:spPr/>
      <dgm:t>
        <a:bodyPr/>
        <a:lstStyle/>
        <a:p>
          <a:r>
            <a:rPr lang="fr-FR" sz="800" b="1"/>
            <a:t>Algérie</a:t>
          </a:r>
        </a:p>
      </dgm:t>
    </dgm:pt>
    <dgm:pt modelId="{CD113FC9-5C6A-420B-98D9-CEA24CD7DBEC}" type="parTrans" cxnId="{DB7DF826-B3B4-443C-AA8E-38A83CC4D34D}">
      <dgm:prSet/>
      <dgm:spPr/>
      <dgm:t>
        <a:bodyPr/>
        <a:lstStyle/>
        <a:p>
          <a:endParaRPr lang="fr-FR"/>
        </a:p>
      </dgm:t>
    </dgm:pt>
    <dgm:pt modelId="{BFC66A02-DAA7-4312-99ED-A29BC01C2AF9}" type="sibTrans" cxnId="{DB7DF826-B3B4-443C-AA8E-38A83CC4D34D}">
      <dgm:prSet/>
      <dgm:spPr/>
      <dgm:t>
        <a:bodyPr/>
        <a:lstStyle/>
        <a:p>
          <a:endParaRPr lang="fr-FR"/>
        </a:p>
      </dgm:t>
    </dgm:pt>
    <dgm:pt modelId="{5AD7A6E3-A812-42D1-8FCC-5DA5ACE4156A}">
      <dgm:prSet phldrT="[Texte]" custT="1"/>
      <dgm:spPr/>
      <dgm:t>
        <a:bodyPr/>
        <a:lstStyle/>
        <a:p>
          <a:r>
            <a:rPr lang="fr-FR" sz="1050"/>
            <a:t> - 140,3 millions d'euros</a:t>
          </a:r>
        </a:p>
      </dgm:t>
    </dgm:pt>
    <dgm:pt modelId="{9EC89099-E73D-4728-8889-A22F5937DF07}" type="sibTrans" cxnId="{F88584D7-243F-4FE2-9763-5176229EAE50}">
      <dgm:prSet/>
      <dgm:spPr/>
      <dgm:t>
        <a:bodyPr/>
        <a:lstStyle/>
        <a:p>
          <a:endParaRPr lang="fr-FR"/>
        </a:p>
      </dgm:t>
    </dgm:pt>
    <dgm:pt modelId="{82F97264-718A-4C64-BE24-2ED5E17D937F}" type="parTrans" cxnId="{F88584D7-243F-4FE2-9763-5176229EAE50}">
      <dgm:prSet/>
      <dgm:spPr/>
      <dgm:t>
        <a:bodyPr/>
        <a:lstStyle/>
        <a:p>
          <a:endParaRPr lang="fr-FR"/>
        </a:p>
      </dgm:t>
    </dgm:pt>
    <dgm:pt modelId="{E5DF829B-C742-405E-B7C9-83B86F957899}" type="pres">
      <dgm:prSet presAssocID="{DDD14581-0D92-4902-A096-369AB1660FDD}" presName="linearFlow" presStyleCnt="0">
        <dgm:presLayoutVars>
          <dgm:dir/>
          <dgm:animLvl val="lvl"/>
          <dgm:resizeHandles val="exact"/>
        </dgm:presLayoutVars>
      </dgm:prSet>
      <dgm:spPr/>
      <dgm:t>
        <a:bodyPr/>
        <a:lstStyle/>
        <a:p>
          <a:endParaRPr lang="fr-FR"/>
        </a:p>
      </dgm:t>
    </dgm:pt>
    <dgm:pt modelId="{93745BD8-EDE2-4DDD-B8DC-A4B983E9F381}" type="pres">
      <dgm:prSet presAssocID="{F9FC523E-6F74-4F55-AC23-6CB83B380688}" presName="composite" presStyleCnt="0"/>
      <dgm:spPr/>
    </dgm:pt>
    <dgm:pt modelId="{095AA6A0-DC32-4600-8A4C-3131E5715CDD}" type="pres">
      <dgm:prSet presAssocID="{F9FC523E-6F74-4F55-AC23-6CB83B380688}" presName="parentText" presStyleLbl="alignNode1" presStyleIdx="0" presStyleCnt="3">
        <dgm:presLayoutVars>
          <dgm:chMax val="1"/>
          <dgm:bulletEnabled val="1"/>
        </dgm:presLayoutVars>
      </dgm:prSet>
      <dgm:spPr/>
      <dgm:t>
        <a:bodyPr/>
        <a:lstStyle/>
        <a:p>
          <a:endParaRPr lang="fr-FR"/>
        </a:p>
      </dgm:t>
    </dgm:pt>
    <dgm:pt modelId="{50051EEE-C736-4607-99FE-0F0F830E7EBC}" type="pres">
      <dgm:prSet presAssocID="{F9FC523E-6F74-4F55-AC23-6CB83B380688}" presName="descendantText" presStyleLbl="alignAcc1" presStyleIdx="0" presStyleCnt="3">
        <dgm:presLayoutVars>
          <dgm:bulletEnabled val="1"/>
        </dgm:presLayoutVars>
      </dgm:prSet>
      <dgm:spPr/>
      <dgm:t>
        <a:bodyPr/>
        <a:lstStyle/>
        <a:p>
          <a:endParaRPr lang="fr-FR"/>
        </a:p>
      </dgm:t>
    </dgm:pt>
    <dgm:pt modelId="{9DC27D04-7467-4CB6-AEFF-49F95AC63657}" type="pres">
      <dgm:prSet presAssocID="{737244DD-ACD7-49A0-A1C5-CDFFC99D63F8}" presName="sp" presStyleCnt="0"/>
      <dgm:spPr/>
    </dgm:pt>
    <dgm:pt modelId="{D2CFFB6D-3D10-4722-9D98-887A0E7DF87D}" type="pres">
      <dgm:prSet presAssocID="{4A96529D-24CC-4624-83CC-B1C659EAB749}" presName="composite" presStyleCnt="0"/>
      <dgm:spPr/>
    </dgm:pt>
    <dgm:pt modelId="{EA33F47E-2B87-4B70-8634-8DBA4514472A}" type="pres">
      <dgm:prSet presAssocID="{4A96529D-24CC-4624-83CC-B1C659EAB749}" presName="parentText" presStyleLbl="alignNode1" presStyleIdx="1" presStyleCnt="3">
        <dgm:presLayoutVars>
          <dgm:chMax val="1"/>
          <dgm:bulletEnabled val="1"/>
        </dgm:presLayoutVars>
      </dgm:prSet>
      <dgm:spPr/>
      <dgm:t>
        <a:bodyPr/>
        <a:lstStyle/>
        <a:p>
          <a:endParaRPr lang="fr-FR"/>
        </a:p>
      </dgm:t>
    </dgm:pt>
    <dgm:pt modelId="{7398B101-8CC1-4E70-94B6-5A742A58F645}" type="pres">
      <dgm:prSet presAssocID="{4A96529D-24CC-4624-83CC-B1C659EAB749}" presName="descendantText" presStyleLbl="alignAcc1" presStyleIdx="1" presStyleCnt="3">
        <dgm:presLayoutVars>
          <dgm:bulletEnabled val="1"/>
        </dgm:presLayoutVars>
      </dgm:prSet>
      <dgm:spPr/>
      <dgm:t>
        <a:bodyPr/>
        <a:lstStyle/>
        <a:p>
          <a:endParaRPr lang="fr-FR"/>
        </a:p>
      </dgm:t>
    </dgm:pt>
    <dgm:pt modelId="{9ED65B7B-2A63-4944-94D5-E7F71AB590D1}" type="pres">
      <dgm:prSet presAssocID="{4E8B9B6F-1254-4375-933E-4F8F2A8ADB7F}" presName="sp" presStyleCnt="0"/>
      <dgm:spPr/>
    </dgm:pt>
    <dgm:pt modelId="{F5CE4A32-39C5-4D16-A72C-8BC7467D1620}" type="pres">
      <dgm:prSet presAssocID="{2F023320-5F8A-4FDE-8240-9A56BD425F27}" presName="composite" presStyleCnt="0"/>
      <dgm:spPr/>
    </dgm:pt>
    <dgm:pt modelId="{A17924D6-7716-4C80-946A-AA2BD68C15B3}" type="pres">
      <dgm:prSet presAssocID="{2F023320-5F8A-4FDE-8240-9A56BD425F27}" presName="parentText" presStyleLbl="alignNode1" presStyleIdx="2" presStyleCnt="3">
        <dgm:presLayoutVars>
          <dgm:chMax val="1"/>
          <dgm:bulletEnabled val="1"/>
        </dgm:presLayoutVars>
      </dgm:prSet>
      <dgm:spPr/>
      <dgm:t>
        <a:bodyPr/>
        <a:lstStyle/>
        <a:p>
          <a:endParaRPr lang="fr-FR"/>
        </a:p>
      </dgm:t>
    </dgm:pt>
    <dgm:pt modelId="{56C6FC23-04A3-45BE-B734-C133364316FB}" type="pres">
      <dgm:prSet presAssocID="{2F023320-5F8A-4FDE-8240-9A56BD425F27}" presName="descendantText" presStyleLbl="alignAcc1" presStyleIdx="2" presStyleCnt="3" custScaleY="79129">
        <dgm:presLayoutVars>
          <dgm:bulletEnabled val="1"/>
        </dgm:presLayoutVars>
      </dgm:prSet>
      <dgm:spPr/>
      <dgm:t>
        <a:bodyPr/>
        <a:lstStyle/>
        <a:p>
          <a:endParaRPr lang="fr-FR"/>
        </a:p>
      </dgm:t>
    </dgm:pt>
  </dgm:ptLst>
  <dgm:cxnLst>
    <dgm:cxn modelId="{DB7DF826-B3B4-443C-AA8E-38A83CC4D34D}" srcId="{DDD14581-0D92-4902-A096-369AB1660FDD}" destId="{2F023320-5F8A-4FDE-8240-9A56BD425F27}" srcOrd="2" destOrd="0" parTransId="{CD113FC9-5C6A-420B-98D9-CEA24CD7DBEC}" sibTransId="{BFC66A02-DAA7-4312-99ED-A29BC01C2AF9}"/>
    <dgm:cxn modelId="{682A5EEE-9279-463D-84A9-06EE1AEF2540}" type="presOf" srcId="{9CD001FD-38EB-4CF9-A6F5-9FA0C224380D}" destId="{50051EEE-C736-4607-99FE-0F0F830E7EBC}" srcOrd="0" destOrd="0" presId="urn:microsoft.com/office/officeart/2005/8/layout/chevron2"/>
    <dgm:cxn modelId="{DB22FE6B-73E8-4833-8D62-C87A29794F58}" type="presOf" srcId="{DDD14581-0D92-4902-A096-369AB1660FDD}" destId="{E5DF829B-C742-405E-B7C9-83B86F957899}" srcOrd="0" destOrd="0" presId="urn:microsoft.com/office/officeart/2005/8/layout/chevron2"/>
    <dgm:cxn modelId="{AEECD964-D164-409A-8C18-04E6E54A65F7}" type="presOf" srcId="{FCEF79EF-4695-4A03-B5B0-AB1FAF690699}" destId="{7398B101-8CC1-4E70-94B6-5A742A58F645}" srcOrd="0" destOrd="0" presId="urn:microsoft.com/office/officeart/2005/8/layout/chevron2"/>
    <dgm:cxn modelId="{3B776DA7-AAF1-4FCF-90A1-72025A5B8281}" type="presOf" srcId="{5AD7A6E3-A812-42D1-8FCC-5DA5ACE4156A}" destId="{56C6FC23-04A3-45BE-B734-C133364316FB}" srcOrd="0" destOrd="0" presId="urn:microsoft.com/office/officeart/2005/8/layout/chevron2"/>
    <dgm:cxn modelId="{08AC03D5-3403-40B3-A0C5-9611D10E36C8}" type="presOf" srcId="{2F023320-5F8A-4FDE-8240-9A56BD425F27}" destId="{A17924D6-7716-4C80-946A-AA2BD68C15B3}" srcOrd="0" destOrd="0" presId="urn:microsoft.com/office/officeart/2005/8/layout/chevron2"/>
    <dgm:cxn modelId="{EE0C2AB4-5A29-4B9C-A105-C23538657DC7}" srcId="{4A96529D-24CC-4624-83CC-B1C659EAB749}" destId="{FCEF79EF-4695-4A03-B5B0-AB1FAF690699}" srcOrd="0" destOrd="0" parTransId="{A9D58227-11EB-4597-8C19-1FA9A75443C5}" sibTransId="{D1FDA0FF-8891-427E-848C-3C01005EC96F}"/>
    <dgm:cxn modelId="{8AAC81BE-658A-4568-8F89-99E70D055133}" srcId="{F9FC523E-6F74-4F55-AC23-6CB83B380688}" destId="{9CD001FD-38EB-4CF9-A6F5-9FA0C224380D}" srcOrd="0" destOrd="0" parTransId="{6193E99C-B843-4A1C-A418-D21E58298057}" sibTransId="{D7EA06BC-DB70-4511-BC65-0F2239F926BB}"/>
    <dgm:cxn modelId="{FD3BAA8F-C7B4-42ED-9769-571D2BE9FAA4}" type="presOf" srcId="{F9FC523E-6F74-4F55-AC23-6CB83B380688}" destId="{095AA6A0-DC32-4600-8A4C-3131E5715CDD}" srcOrd="0" destOrd="0" presId="urn:microsoft.com/office/officeart/2005/8/layout/chevron2"/>
    <dgm:cxn modelId="{946FF30E-427D-402A-BF21-520E403C844B}" type="presOf" srcId="{4A96529D-24CC-4624-83CC-B1C659EAB749}" destId="{EA33F47E-2B87-4B70-8634-8DBA4514472A}" srcOrd="0" destOrd="0" presId="urn:microsoft.com/office/officeart/2005/8/layout/chevron2"/>
    <dgm:cxn modelId="{7D181EC3-9FA6-4AAD-B134-8CCD54FE20B3}" srcId="{DDD14581-0D92-4902-A096-369AB1660FDD}" destId="{4A96529D-24CC-4624-83CC-B1C659EAB749}" srcOrd="1" destOrd="0" parTransId="{7B7B06B2-526B-4E59-92B6-3DBA998112D2}" sibTransId="{4E8B9B6F-1254-4375-933E-4F8F2A8ADB7F}"/>
    <dgm:cxn modelId="{947B2785-5102-41B5-8936-296C293807E9}" srcId="{DDD14581-0D92-4902-A096-369AB1660FDD}" destId="{F9FC523E-6F74-4F55-AC23-6CB83B380688}" srcOrd="0" destOrd="0" parTransId="{A21E3494-F434-4DF3-98E5-9451ABAC9B36}" sibTransId="{737244DD-ACD7-49A0-A1C5-CDFFC99D63F8}"/>
    <dgm:cxn modelId="{F88584D7-243F-4FE2-9763-5176229EAE50}" srcId="{2F023320-5F8A-4FDE-8240-9A56BD425F27}" destId="{5AD7A6E3-A812-42D1-8FCC-5DA5ACE4156A}" srcOrd="0" destOrd="0" parTransId="{82F97264-718A-4C64-BE24-2ED5E17D937F}" sibTransId="{9EC89099-E73D-4728-8889-A22F5937DF07}"/>
    <dgm:cxn modelId="{08C13864-1B5A-4ECA-8CA9-F52FD6C5416A}" type="presParOf" srcId="{E5DF829B-C742-405E-B7C9-83B86F957899}" destId="{93745BD8-EDE2-4DDD-B8DC-A4B983E9F381}" srcOrd="0" destOrd="0" presId="urn:microsoft.com/office/officeart/2005/8/layout/chevron2"/>
    <dgm:cxn modelId="{CBC94DB4-BB47-4DFF-B7A1-CE377CB00B25}" type="presParOf" srcId="{93745BD8-EDE2-4DDD-B8DC-A4B983E9F381}" destId="{095AA6A0-DC32-4600-8A4C-3131E5715CDD}" srcOrd="0" destOrd="0" presId="urn:microsoft.com/office/officeart/2005/8/layout/chevron2"/>
    <dgm:cxn modelId="{B0799F7D-A25E-4860-AAE5-E075A1D4C7FA}" type="presParOf" srcId="{93745BD8-EDE2-4DDD-B8DC-A4B983E9F381}" destId="{50051EEE-C736-4607-99FE-0F0F830E7EBC}" srcOrd="1" destOrd="0" presId="urn:microsoft.com/office/officeart/2005/8/layout/chevron2"/>
    <dgm:cxn modelId="{9F908E46-8E3B-4A49-9F8B-494ED18B2288}" type="presParOf" srcId="{E5DF829B-C742-405E-B7C9-83B86F957899}" destId="{9DC27D04-7467-4CB6-AEFF-49F95AC63657}" srcOrd="1" destOrd="0" presId="urn:microsoft.com/office/officeart/2005/8/layout/chevron2"/>
    <dgm:cxn modelId="{56C8D3E4-53A6-469C-B235-17BC0777364C}" type="presParOf" srcId="{E5DF829B-C742-405E-B7C9-83B86F957899}" destId="{D2CFFB6D-3D10-4722-9D98-887A0E7DF87D}" srcOrd="2" destOrd="0" presId="urn:microsoft.com/office/officeart/2005/8/layout/chevron2"/>
    <dgm:cxn modelId="{C54E95BF-16F5-4B37-A27A-F8509CFE112A}" type="presParOf" srcId="{D2CFFB6D-3D10-4722-9D98-887A0E7DF87D}" destId="{EA33F47E-2B87-4B70-8634-8DBA4514472A}" srcOrd="0" destOrd="0" presId="urn:microsoft.com/office/officeart/2005/8/layout/chevron2"/>
    <dgm:cxn modelId="{ADE3E17B-549B-42E6-8732-7AD3D4FE7664}" type="presParOf" srcId="{D2CFFB6D-3D10-4722-9D98-887A0E7DF87D}" destId="{7398B101-8CC1-4E70-94B6-5A742A58F645}" srcOrd="1" destOrd="0" presId="urn:microsoft.com/office/officeart/2005/8/layout/chevron2"/>
    <dgm:cxn modelId="{4D10B135-D575-4565-9372-6CD16CE56C1D}" type="presParOf" srcId="{E5DF829B-C742-405E-B7C9-83B86F957899}" destId="{9ED65B7B-2A63-4944-94D5-E7F71AB590D1}" srcOrd="3" destOrd="0" presId="urn:microsoft.com/office/officeart/2005/8/layout/chevron2"/>
    <dgm:cxn modelId="{780D30E2-3931-4081-939C-C924AA3DD786}" type="presParOf" srcId="{E5DF829B-C742-405E-B7C9-83B86F957899}" destId="{F5CE4A32-39C5-4D16-A72C-8BC7467D1620}" srcOrd="4" destOrd="0" presId="urn:microsoft.com/office/officeart/2005/8/layout/chevron2"/>
    <dgm:cxn modelId="{707FA0C4-5101-42A3-895E-DAE6EFC0866A}" type="presParOf" srcId="{F5CE4A32-39C5-4D16-A72C-8BC7467D1620}" destId="{A17924D6-7716-4C80-946A-AA2BD68C15B3}" srcOrd="0" destOrd="0" presId="urn:microsoft.com/office/officeart/2005/8/layout/chevron2"/>
    <dgm:cxn modelId="{9C675717-342B-4129-8C76-F835678348BE}" type="presParOf" srcId="{F5CE4A32-39C5-4D16-A72C-8BC7467D1620}" destId="{56C6FC23-04A3-45BE-B734-C133364316FB}" srcOrd="1" destOrd="0" presId="urn:microsoft.com/office/officeart/2005/8/layout/chevron2"/>
  </dgm:cxnLst>
  <dgm:bg/>
  <dgm:whole/>
  <dgm:extLst>
    <a:ext uri="http://schemas.microsoft.com/office/drawing/2008/diagram">
      <dsp:dataModelExt xmlns:dsp="http://schemas.microsoft.com/office/drawing/2008/diagram" xmlns="" relId="rId29"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56BE76A6-8FC5-4D78-8A6E-288BDDCC7583}" type="doc">
      <dgm:prSet loTypeId="urn:microsoft.com/office/officeart/2005/8/layout/pyramid2" loCatId="pyramid" qsTypeId="urn:microsoft.com/office/officeart/2005/8/quickstyle/simple1" qsCatId="simple" csTypeId="urn:microsoft.com/office/officeart/2005/8/colors/accent1_2" csCatId="accent1" phldr="1"/>
      <dgm:spPr/>
    </dgm:pt>
    <dgm:pt modelId="{9FCDE022-C6EF-48EE-BF1A-11E269092063}">
      <dgm:prSet phldrT="[Texte]" custT="1"/>
      <dgm:spPr/>
      <dgm:t>
        <a:bodyPr/>
        <a:lstStyle/>
        <a:p>
          <a:r>
            <a:rPr lang="fr-FR" sz="800" b="1"/>
            <a:t>1% </a:t>
          </a:r>
          <a:r>
            <a:rPr lang="fr-FR" sz="800"/>
            <a:t>moins de 60 ans </a:t>
          </a:r>
        </a:p>
      </dgm:t>
    </dgm:pt>
    <dgm:pt modelId="{2FFAAED6-D23E-4B72-91DC-31DF3D079F0E}" type="sibTrans" cxnId="{7739BAE3-E1C8-4A4E-BEC1-9140E3AC74AA}">
      <dgm:prSet/>
      <dgm:spPr/>
      <dgm:t>
        <a:bodyPr/>
        <a:lstStyle/>
        <a:p>
          <a:endParaRPr lang="fr-FR"/>
        </a:p>
      </dgm:t>
    </dgm:pt>
    <dgm:pt modelId="{F532D59C-DDB5-4421-8D72-F3C3FBFF4B83}" type="parTrans" cxnId="{7739BAE3-E1C8-4A4E-BEC1-9140E3AC74AA}">
      <dgm:prSet/>
      <dgm:spPr/>
      <dgm:t>
        <a:bodyPr/>
        <a:lstStyle/>
        <a:p>
          <a:endParaRPr lang="fr-FR"/>
        </a:p>
      </dgm:t>
    </dgm:pt>
    <dgm:pt modelId="{6C08C83C-9994-46A0-AA72-1D6A50AF43BA}">
      <dgm:prSet phldrT="[Texte]" custT="1"/>
      <dgm:spPr/>
      <dgm:t>
        <a:bodyPr/>
        <a:lstStyle/>
        <a:p>
          <a:r>
            <a:rPr lang="fr-FR" sz="800" b="1"/>
            <a:t>14% </a:t>
          </a:r>
          <a:r>
            <a:rPr lang="fr-FR" sz="800"/>
            <a:t>entre 60 et 69 ans</a:t>
          </a:r>
        </a:p>
      </dgm:t>
    </dgm:pt>
    <dgm:pt modelId="{A0B8028E-E779-42E1-BD60-D95D6CDAB31E}" type="sibTrans" cxnId="{6E3A8554-BE60-494D-9933-13DF67A1DEC1}">
      <dgm:prSet/>
      <dgm:spPr/>
      <dgm:t>
        <a:bodyPr/>
        <a:lstStyle/>
        <a:p>
          <a:endParaRPr lang="fr-FR"/>
        </a:p>
      </dgm:t>
    </dgm:pt>
    <dgm:pt modelId="{AD9B1AB9-F6C6-4022-885B-B9C59BF4F18D}" type="parTrans" cxnId="{6E3A8554-BE60-494D-9933-13DF67A1DEC1}">
      <dgm:prSet/>
      <dgm:spPr/>
      <dgm:t>
        <a:bodyPr/>
        <a:lstStyle/>
        <a:p>
          <a:endParaRPr lang="fr-FR"/>
        </a:p>
      </dgm:t>
    </dgm:pt>
    <dgm:pt modelId="{AA0A0FE6-55E0-497F-A8D7-18307C05E4F3}">
      <dgm:prSet phldrT="[Texte]" custT="1"/>
      <dgm:spPr/>
      <dgm:t>
        <a:bodyPr anchor="b"/>
        <a:lstStyle/>
        <a:p>
          <a:r>
            <a:rPr lang="fr-FR" sz="1000" b="1"/>
            <a:t>7% </a:t>
          </a:r>
          <a:r>
            <a:rPr lang="fr-FR" sz="800"/>
            <a:t>90 ans ou plus</a:t>
          </a:r>
        </a:p>
      </dgm:t>
    </dgm:pt>
    <dgm:pt modelId="{BDC88C50-14C4-46C9-874E-0836FC5F79ED}" type="sibTrans" cxnId="{A9493948-EA89-4B5A-827A-BE2D78BA4F5F}">
      <dgm:prSet/>
      <dgm:spPr/>
      <dgm:t>
        <a:bodyPr/>
        <a:lstStyle/>
        <a:p>
          <a:endParaRPr lang="fr-FR"/>
        </a:p>
      </dgm:t>
    </dgm:pt>
    <dgm:pt modelId="{361405B0-55A3-4B44-89CF-B3B53F8BD300}" type="parTrans" cxnId="{A9493948-EA89-4B5A-827A-BE2D78BA4F5F}">
      <dgm:prSet/>
      <dgm:spPr/>
      <dgm:t>
        <a:bodyPr/>
        <a:lstStyle/>
        <a:p>
          <a:endParaRPr lang="fr-FR"/>
        </a:p>
      </dgm:t>
    </dgm:pt>
    <dgm:pt modelId="{45A9D8A8-4B6F-4410-82AA-555FD6B77468}">
      <dgm:prSet phldrT="[Texte]" custT="1"/>
      <dgm:spPr/>
      <dgm:t>
        <a:bodyPr/>
        <a:lstStyle/>
        <a:p>
          <a:r>
            <a:rPr lang="fr-FR" sz="800" b="1"/>
            <a:t>44% </a:t>
          </a:r>
          <a:r>
            <a:rPr lang="fr-FR" sz="800"/>
            <a:t>entre 70 et 79 ans</a:t>
          </a:r>
        </a:p>
      </dgm:t>
    </dgm:pt>
    <dgm:pt modelId="{56E597E6-14E8-40BA-B1B7-41108108D37E}" type="parTrans" cxnId="{411D41A4-08DA-4EF8-8B3F-E2E5C471370F}">
      <dgm:prSet/>
      <dgm:spPr/>
      <dgm:t>
        <a:bodyPr/>
        <a:lstStyle/>
        <a:p>
          <a:endParaRPr lang="fr-FR"/>
        </a:p>
      </dgm:t>
    </dgm:pt>
    <dgm:pt modelId="{F6630F5F-3A02-4306-879B-77A062F61128}" type="sibTrans" cxnId="{411D41A4-08DA-4EF8-8B3F-E2E5C471370F}">
      <dgm:prSet/>
      <dgm:spPr/>
      <dgm:t>
        <a:bodyPr/>
        <a:lstStyle/>
        <a:p>
          <a:endParaRPr lang="fr-FR"/>
        </a:p>
      </dgm:t>
    </dgm:pt>
    <dgm:pt modelId="{B1AF101C-6E76-472F-A5FC-BBD56EF6D051}">
      <dgm:prSet phldrT="[Texte]" custT="1"/>
      <dgm:spPr/>
      <dgm:t>
        <a:bodyPr/>
        <a:lstStyle/>
        <a:p>
          <a:r>
            <a:rPr lang="fr-FR" sz="800" b="1"/>
            <a:t>34% </a:t>
          </a:r>
          <a:r>
            <a:rPr lang="fr-FR" sz="800"/>
            <a:t>entre 80 et 89 ans</a:t>
          </a:r>
        </a:p>
      </dgm:t>
    </dgm:pt>
    <dgm:pt modelId="{3FB50EC6-0F08-4AC8-B6C5-6A433077FD47}" type="parTrans" cxnId="{1FE5EB51-DEC6-49BC-A209-8C4FB4D24691}">
      <dgm:prSet/>
      <dgm:spPr/>
      <dgm:t>
        <a:bodyPr/>
        <a:lstStyle/>
        <a:p>
          <a:endParaRPr lang="fr-FR"/>
        </a:p>
      </dgm:t>
    </dgm:pt>
    <dgm:pt modelId="{5631EB58-66BC-441B-BBB5-154A7BA7F148}" type="sibTrans" cxnId="{1FE5EB51-DEC6-49BC-A209-8C4FB4D24691}">
      <dgm:prSet/>
      <dgm:spPr/>
      <dgm:t>
        <a:bodyPr/>
        <a:lstStyle/>
        <a:p>
          <a:endParaRPr lang="fr-FR"/>
        </a:p>
      </dgm:t>
    </dgm:pt>
    <dgm:pt modelId="{CFA1A2FB-F7CF-4AD4-AAEA-0D3F0373A9AA}" type="pres">
      <dgm:prSet presAssocID="{56BE76A6-8FC5-4D78-8A6E-288BDDCC7583}" presName="compositeShape" presStyleCnt="0">
        <dgm:presLayoutVars>
          <dgm:dir/>
          <dgm:resizeHandles/>
        </dgm:presLayoutVars>
      </dgm:prSet>
      <dgm:spPr/>
    </dgm:pt>
    <dgm:pt modelId="{0C7D47E6-5D77-45BE-8D7E-2DD50DB8A1F2}" type="pres">
      <dgm:prSet presAssocID="{56BE76A6-8FC5-4D78-8A6E-288BDDCC7583}" presName="pyramid" presStyleLbl="node1" presStyleIdx="0" presStyleCnt="1" custLinFactNeighborX="-3550" custLinFactNeighborY="-1183"/>
      <dgm:spPr/>
      <dgm:t>
        <a:bodyPr/>
        <a:lstStyle/>
        <a:p>
          <a:endParaRPr lang="fr-FR"/>
        </a:p>
      </dgm:t>
    </dgm:pt>
    <dgm:pt modelId="{77390A2D-DC0E-4779-ACD1-6457E9DD6722}" type="pres">
      <dgm:prSet presAssocID="{56BE76A6-8FC5-4D78-8A6E-288BDDCC7583}" presName="theList" presStyleCnt="0"/>
      <dgm:spPr/>
    </dgm:pt>
    <dgm:pt modelId="{44092C8E-F691-43DF-9583-D8725CE88DD0}" type="pres">
      <dgm:prSet presAssocID="{AA0A0FE6-55E0-497F-A8D7-18307C05E4F3}" presName="aNode" presStyleLbl="fgAcc1" presStyleIdx="0" presStyleCnt="5">
        <dgm:presLayoutVars>
          <dgm:bulletEnabled val="1"/>
        </dgm:presLayoutVars>
      </dgm:prSet>
      <dgm:spPr/>
      <dgm:t>
        <a:bodyPr/>
        <a:lstStyle/>
        <a:p>
          <a:endParaRPr lang="fr-FR"/>
        </a:p>
      </dgm:t>
    </dgm:pt>
    <dgm:pt modelId="{03A41AE4-099E-4590-B598-99E35046D9CF}" type="pres">
      <dgm:prSet presAssocID="{AA0A0FE6-55E0-497F-A8D7-18307C05E4F3}" presName="aSpace" presStyleCnt="0"/>
      <dgm:spPr/>
    </dgm:pt>
    <dgm:pt modelId="{C7FB3828-64BF-47E4-AA9A-DA4C1DA9DD28}" type="pres">
      <dgm:prSet presAssocID="{B1AF101C-6E76-472F-A5FC-BBD56EF6D051}" presName="aNode" presStyleLbl="fgAcc1" presStyleIdx="1" presStyleCnt="5">
        <dgm:presLayoutVars>
          <dgm:bulletEnabled val="1"/>
        </dgm:presLayoutVars>
      </dgm:prSet>
      <dgm:spPr/>
      <dgm:t>
        <a:bodyPr/>
        <a:lstStyle/>
        <a:p>
          <a:endParaRPr lang="fr-FR"/>
        </a:p>
      </dgm:t>
    </dgm:pt>
    <dgm:pt modelId="{EB6B51CF-5CA3-43E1-B714-40CFE170A8B2}" type="pres">
      <dgm:prSet presAssocID="{B1AF101C-6E76-472F-A5FC-BBD56EF6D051}" presName="aSpace" presStyleCnt="0"/>
      <dgm:spPr/>
    </dgm:pt>
    <dgm:pt modelId="{C6B3F7CF-88AD-4D69-98A8-5567442976CA}" type="pres">
      <dgm:prSet presAssocID="{45A9D8A8-4B6F-4410-82AA-555FD6B77468}" presName="aNode" presStyleLbl="fgAcc1" presStyleIdx="2" presStyleCnt="5">
        <dgm:presLayoutVars>
          <dgm:bulletEnabled val="1"/>
        </dgm:presLayoutVars>
      </dgm:prSet>
      <dgm:spPr/>
      <dgm:t>
        <a:bodyPr/>
        <a:lstStyle/>
        <a:p>
          <a:endParaRPr lang="fr-FR"/>
        </a:p>
      </dgm:t>
    </dgm:pt>
    <dgm:pt modelId="{06ABDC0E-4A97-43B1-9D10-94AF8883FCFB}" type="pres">
      <dgm:prSet presAssocID="{45A9D8A8-4B6F-4410-82AA-555FD6B77468}" presName="aSpace" presStyleCnt="0"/>
      <dgm:spPr/>
    </dgm:pt>
    <dgm:pt modelId="{BDFAFD31-6871-4191-8682-9400056325A5}" type="pres">
      <dgm:prSet presAssocID="{6C08C83C-9994-46A0-AA72-1D6A50AF43BA}" presName="aNode" presStyleLbl="fgAcc1" presStyleIdx="3" presStyleCnt="5">
        <dgm:presLayoutVars>
          <dgm:bulletEnabled val="1"/>
        </dgm:presLayoutVars>
      </dgm:prSet>
      <dgm:spPr/>
      <dgm:t>
        <a:bodyPr/>
        <a:lstStyle/>
        <a:p>
          <a:endParaRPr lang="fr-FR"/>
        </a:p>
      </dgm:t>
    </dgm:pt>
    <dgm:pt modelId="{3F772B70-B3CD-4C42-A954-71623F1988F9}" type="pres">
      <dgm:prSet presAssocID="{6C08C83C-9994-46A0-AA72-1D6A50AF43BA}" presName="aSpace" presStyleCnt="0"/>
      <dgm:spPr/>
    </dgm:pt>
    <dgm:pt modelId="{FD4C01A6-8C2B-4332-AB10-B2A93AAAF121}" type="pres">
      <dgm:prSet presAssocID="{9FCDE022-C6EF-48EE-BF1A-11E269092063}" presName="aNode" presStyleLbl="fgAcc1" presStyleIdx="4" presStyleCnt="5">
        <dgm:presLayoutVars>
          <dgm:bulletEnabled val="1"/>
        </dgm:presLayoutVars>
      </dgm:prSet>
      <dgm:spPr/>
      <dgm:t>
        <a:bodyPr/>
        <a:lstStyle/>
        <a:p>
          <a:endParaRPr lang="fr-FR"/>
        </a:p>
      </dgm:t>
    </dgm:pt>
    <dgm:pt modelId="{1BDECB03-3512-4DFE-926D-82E838DB0CBD}" type="pres">
      <dgm:prSet presAssocID="{9FCDE022-C6EF-48EE-BF1A-11E269092063}" presName="aSpace" presStyleCnt="0"/>
      <dgm:spPr/>
    </dgm:pt>
  </dgm:ptLst>
  <dgm:cxnLst>
    <dgm:cxn modelId="{C1DFAEAC-52E8-4D02-A19C-43C6A6340FF8}" type="presOf" srcId="{B1AF101C-6E76-472F-A5FC-BBD56EF6D051}" destId="{C7FB3828-64BF-47E4-AA9A-DA4C1DA9DD28}" srcOrd="0" destOrd="0" presId="urn:microsoft.com/office/officeart/2005/8/layout/pyramid2"/>
    <dgm:cxn modelId="{836FEF3D-47E4-418E-816E-516D14A3AF50}" type="presOf" srcId="{9FCDE022-C6EF-48EE-BF1A-11E269092063}" destId="{FD4C01A6-8C2B-4332-AB10-B2A93AAAF121}" srcOrd="0" destOrd="0" presId="urn:microsoft.com/office/officeart/2005/8/layout/pyramid2"/>
    <dgm:cxn modelId="{7739BAE3-E1C8-4A4E-BEC1-9140E3AC74AA}" srcId="{56BE76A6-8FC5-4D78-8A6E-288BDDCC7583}" destId="{9FCDE022-C6EF-48EE-BF1A-11E269092063}" srcOrd="4" destOrd="0" parTransId="{F532D59C-DDB5-4421-8D72-F3C3FBFF4B83}" sibTransId="{2FFAAED6-D23E-4B72-91DC-31DF3D079F0E}"/>
    <dgm:cxn modelId="{1FE5EB51-DEC6-49BC-A209-8C4FB4D24691}" srcId="{56BE76A6-8FC5-4D78-8A6E-288BDDCC7583}" destId="{B1AF101C-6E76-472F-A5FC-BBD56EF6D051}" srcOrd="1" destOrd="0" parTransId="{3FB50EC6-0F08-4AC8-B6C5-6A433077FD47}" sibTransId="{5631EB58-66BC-441B-BBB5-154A7BA7F148}"/>
    <dgm:cxn modelId="{411D41A4-08DA-4EF8-8B3F-E2E5C471370F}" srcId="{56BE76A6-8FC5-4D78-8A6E-288BDDCC7583}" destId="{45A9D8A8-4B6F-4410-82AA-555FD6B77468}" srcOrd="2" destOrd="0" parTransId="{56E597E6-14E8-40BA-B1B7-41108108D37E}" sibTransId="{F6630F5F-3A02-4306-879B-77A062F61128}"/>
    <dgm:cxn modelId="{210DE795-C4A4-414D-B23C-66664626F226}" type="presOf" srcId="{AA0A0FE6-55E0-497F-A8D7-18307C05E4F3}" destId="{44092C8E-F691-43DF-9583-D8725CE88DD0}" srcOrd="0" destOrd="0" presId="urn:microsoft.com/office/officeart/2005/8/layout/pyramid2"/>
    <dgm:cxn modelId="{A9493948-EA89-4B5A-827A-BE2D78BA4F5F}" srcId="{56BE76A6-8FC5-4D78-8A6E-288BDDCC7583}" destId="{AA0A0FE6-55E0-497F-A8D7-18307C05E4F3}" srcOrd="0" destOrd="0" parTransId="{361405B0-55A3-4B44-89CF-B3B53F8BD300}" sibTransId="{BDC88C50-14C4-46C9-874E-0836FC5F79ED}"/>
    <dgm:cxn modelId="{5AA5EEA8-B422-4440-9E73-295F64F399AC}" type="presOf" srcId="{56BE76A6-8FC5-4D78-8A6E-288BDDCC7583}" destId="{CFA1A2FB-F7CF-4AD4-AAEA-0D3F0373A9AA}" srcOrd="0" destOrd="0" presId="urn:microsoft.com/office/officeart/2005/8/layout/pyramid2"/>
    <dgm:cxn modelId="{D669C07B-38EE-4DD8-B317-9F4733F74DC6}" type="presOf" srcId="{45A9D8A8-4B6F-4410-82AA-555FD6B77468}" destId="{C6B3F7CF-88AD-4D69-98A8-5567442976CA}" srcOrd="0" destOrd="0" presId="urn:microsoft.com/office/officeart/2005/8/layout/pyramid2"/>
    <dgm:cxn modelId="{6E3A8554-BE60-494D-9933-13DF67A1DEC1}" srcId="{56BE76A6-8FC5-4D78-8A6E-288BDDCC7583}" destId="{6C08C83C-9994-46A0-AA72-1D6A50AF43BA}" srcOrd="3" destOrd="0" parTransId="{AD9B1AB9-F6C6-4022-885B-B9C59BF4F18D}" sibTransId="{A0B8028E-E779-42E1-BD60-D95D6CDAB31E}"/>
    <dgm:cxn modelId="{081E9C08-BDFF-4D93-AA9B-41EA53BCE3DE}" type="presOf" srcId="{6C08C83C-9994-46A0-AA72-1D6A50AF43BA}" destId="{BDFAFD31-6871-4191-8682-9400056325A5}" srcOrd="0" destOrd="0" presId="urn:microsoft.com/office/officeart/2005/8/layout/pyramid2"/>
    <dgm:cxn modelId="{30ECF525-E98D-4EA5-84CA-8AC7ECB0B637}" type="presParOf" srcId="{CFA1A2FB-F7CF-4AD4-AAEA-0D3F0373A9AA}" destId="{0C7D47E6-5D77-45BE-8D7E-2DD50DB8A1F2}" srcOrd="0" destOrd="0" presId="urn:microsoft.com/office/officeart/2005/8/layout/pyramid2"/>
    <dgm:cxn modelId="{7FCC223B-3F9A-40A4-B10C-0AD909E4DEAE}" type="presParOf" srcId="{CFA1A2FB-F7CF-4AD4-AAEA-0D3F0373A9AA}" destId="{77390A2D-DC0E-4779-ACD1-6457E9DD6722}" srcOrd="1" destOrd="0" presId="urn:microsoft.com/office/officeart/2005/8/layout/pyramid2"/>
    <dgm:cxn modelId="{2C6447EA-4337-4772-951B-EAD60604E4B1}" type="presParOf" srcId="{77390A2D-DC0E-4779-ACD1-6457E9DD6722}" destId="{44092C8E-F691-43DF-9583-D8725CE88DD0}" srcOrd="0" destOrd="0" presId="urn:microsoft.com/office/officeart/2005/8/layout/pyramid2"/>
    <dgm:cxn modelId="{0CD05D83-25E0-49CB-979A-C536A8301ACA}" type="presParOf" srcId="{77390A2D-DC0E-4779-ACD1-6457E9DD6722}" destId="{03A41AE4-099E-4590-B598-99E35046D9CF}" srcOrd="1" destOrd="0" presId="urn:microsoft.com/office/officeart/2005/8/layout/pyramid2"/>
    <dgm:cxn modelId="{6DEABBEE-2EF7-4E4E-9052-68DCD4769054}" type="presParOf" srcId="{77390A2D-DC0E-4779-ACD1-6457E9DD6722}" destId="{C7FB3828-64BF-47E4-AA9A-DA4C1DA9DD28}" srcOrd="2" destOrd="0" presId="urn:microsoft.com/office/officeart/2005/8/layout/pyramid2"/>
    <dgm:cxn modelId="{B44CD6F2-E829-4AA4-A0A3-5A616DC2805D}" type="presParOf" srcId="{77390A2D-DC0E-4779-ACD1-6457E9DD6722}" destId="{EB6B51CF-5CA3-43E1-B714-40CFE170A8B2}" srcOrd="3" destOrd="0" presId="urn:microsoft.com/office/officeart/2005/8/layout/pyramid2"/>
    <dgm:cxn modelId="{B2A81BE0-E163-4BB6-AC62-C9827FCC3EF8}" type="presParOf" srcId="{77390A2D-DC0E-4779-ACD1-6457E9DD6722}" destId="{C6B3F7CF-88AD-4D69-98A8-5567442976CA}" srcOrd="4" destOrd="0" presId="urn:microsoft.com/office/officeart/2005/8/layout/pyramid2"/>
    <dgm:cxn modelId="{5A0FDF27-9AD8-41F6-95BF-3DD28C72D25E}" type="presParOf" srcId="{77390A2D-DC0E-4779-ACD1-6457E9DD6722}" destId="{06ABDC0E-4A97-43B1-9D10-94AF8883FCFB}" srcOrd="5" destOrd="0" presId="urn:microsoft.com/office/officeart/2005/8/layout/pyramid2"/>
    <dgm:cxn modelId="{970DA26B-6878-4483-B9E0-5901EFB05670}" type="presParOf" srcId="{77390A2D-DC0E-4779-ACD1-6457E9DD6722}" destId="{BDFAFD31-6871-4191-8682-9400056325A5}" srcOrd="6" destOrd="0" presId="urn:microsoft.com/office/officeart/2005/8/layout/pyramid2"/>
    <dgm:cxn modelId="{47B65590-D42E-42BD-BADB-4D607D1E021D}" type="presParOf" srcId="{77390A2D-DC0E-4779-ACD1-6457E9DD6722}" destId="{3F772B70-B3CD-4C42-A954-71623F1988F9}" srcOrd="7" destOrd="0" presId="urn:microsoft.com/office/officeart/2005/8/layout/pyramid2"/>
    <dgm:cxn modelId="{B7393D30-48EC-4856-8086-ECD94277F914}" type="presParOf" srcId="{77390A2D-DC0E-4779-ACD1-6457E9DD6722}" destId="{FD4C01A6-8C2B-4332-AB10-B2A93AAAF121}" srcOrd="8" destOrd="0" presId="urn:microsoft.com/office/officeart/2005/8/layout/pyramid2"/>
    <dgm:cxn modelId="{11C83EB0-D395-45CC-AB01-5AB4C665144E}" type="presParOf" srcId="{77390A2D-DC0E-4779-ACD1-6457E9DD6722}" destId="{1BDECB03-3512-4DFE-926D-82E838DB0CBD}" srcOrd="9" destOrd="0" presId="urn:microsoft.com/office/officeart/2005/8/layout/pyramid2"/>
  </dgm:cxnLst>
  <dgm:bg/>
  <dgm:whole/>
  <dgm:extLst>
    <a:ext uri="http://schemas.microsoft.com/office/drawing/2008/diagram">
      <dsp:dataModelExt xmlns:dsp="http://schemas.microsoft.com/office/drawing/2008/diagram" xmlns="" relId="rId34" minVer="http://schemas.openxmlformats.org/drawingml/2006/diagram"/>
    </a:ext>
  </dgm:extLst>
</dgm:dataModel>
</file>

<file path=xl/diagrams/drawing1.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Tree>
</dsp:drawing>
</file>

<file path=xl/diagrams/drawing2.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Tree>
</dsp:drawing>
</file>

<file path=xl/diagrams/drawing3.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Tree>
</dsp:drawing>
</file>

<file path=xl/diagrams/drawing4.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Tree>
</dsp:drawing>
</file>

<file path=xl/diagrams/drawing5.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Tree>
</dsp:drawing>
</file>

<file path=xl/diagrams/drawing6.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arrow2">
  <dgm:title val=""/>
  <dgm:desc val=""/>
  <dgm:catLst>
    <dgm:cat type="process" pri="23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arrowDiagram">
    <dgm:varLst>
      <dgm:chMax val="5"/>
      <dgm:dir/>
      <dgm:resizeHandles val="exact"/>
    </dgm:varLst>
    <dgm:alg type="composite">
      <dgm:param type="ar" val="1.6"/>
    </dgm:alg>
    <dgm:shape xmlns:r="http://schemas.openxmlformats.org/officeDocument/2006/relationships" r:blip="">
      <dgm:adjLst/>
    </dgm:shape>
    <dgm:presOf/>
    <dgm:constrLst>
      <dgm:constr type="l" for="ch" forName="arrow"/>
      <dgm:constr type="t" for="ch" forName="arrow"/>
      <dgm:constr type="w" for="ch" forName="arrow" refType="w"/>
      <dgm:constr type="h" for="ch" forName="arrow" refType="h"/>
      <dgm:constr type="ctrX" for="ch" forName="arrowDiagram1" refType="w" fact="0.5"/>
      <dgm:constr type="ctrY" for="ch" forName="arrowDiagram1" refType="h" fact="0.5"/>
      <dgm:constr type="w" for="ch" forName="arrowDiagram1" refType="w"/>
      <dgm:constr type="h" for="ch" forName="arrowDiagram1" refType="h"/>
      <dgm:constr type="ctrX" for="ch" forName="arrowDiagram2" refType="w" fact="0.5"/>
      <dgm:constr type="ctrY" for="ch" forName="arrowDiagram2" refType="h" fact="0.5"/>
      <dgm:constr type="w" for="ch" forName="arrowDiagram2" refType="w"/>
      <dgm:constr type="h" for="ch" forName="arrowDiagram2" refType="h"/>
      <dgm:constr type="ctrX" for="ch" forName="arrowDiagram3" refType="w" fact="0.5"/>
      <dgm:constr type="ctrY" for="ch" forName="arrowDiagram3" refType="h" fact="0.5"/>
      <dgm:constr type="w" for="ch" forName="arrowDiagram3" refType="w"/>
      <dgm:constr type="h" for="ch" forName="arrowDiagram3" refType="h"/>
      <dgm:constr type="ctrX" for="ch" forName="arrowDiagram4" refType="w" fact="0.5"/>
      <dgm:constr type="ctrY" for="ch" forName="arrowDiagram4" refType="h" fact="0.5"/>
      <dgm:constr type="w" for="ch" forName="arrowDiagram4" refType="w"/>
      <dgm:constr type="h" for="ch" forName="arrowDiagram4" refType="h"/>
      <dgm:constr type="ctrX" for="ch" forName="arrowDiagram5" refType="w" fact="0.5"/>
      <dgm:constr type="ctrY" for="ch" forName="arrowDiagram5" refType="h" fact="0.5"/>
      <dgm:constr type="w" for="ch" forName="arrowDiagram5" refType="w"/>
      <dgm:constr type="h" for="ch" forName="arrowDiagram5" refType="h"/>
    </dgm:constrLst>
    <dgm:ruleLst/>
    <dgm:choose name="Name0">
      <dgm:if name="Name1" axis="ch" ptType="node" func="cnt" op="gte" val="1">
        <dgm:layoutNode name="arrow" styleLbl="bgShp">
          <dgm:alg type="sp"/>
          <dgm:shape xmlns:r="http://schemas.openxmlformats.org/officeDocument/2006/relationships" type="swooshArrow" r:blip="">
            <dgm:adjLst>
              <dgm:adj idx="2" val="0.25"/>
            </dgm:adjLst>
          </dgm:shape>
          <dgm:presOf/>
          <dgm:constrLst/>
          <dgm:ruleLst/>
        </dgm:layoutNode>
        <dgm:choose name="Name2">
          <dgm:if name="Name3" axis="ch" ptType="node" func="cnt" op="lt" val="1"/>
          <dgm:if name="Name4" axis="ch" ptType="node" func="cnt" op="equ" val="1">
            <dgm:layoutNode name="arrowDiagram1">
              <dgm:varLst>
                <dgm:bulletEnabled val="1"/>
              </dgm:varLst>
              <dgm:alg type="composite">
                <dgm:param type="vertAlign" val="none"/>
                <dgm:param type="horzAlign" val="none"/>
              </dgm:alg>
              <dgm:shape xmlns:r="http://schemas.openxmlformats.org/officeDocument/2006/relationships" r:blip="">
                <dgm:adjLst/>
              </dgm:shape>
              <dgm:presOf/>
              <dgm:constrLst>
                <dgm:constr type="ctrX" for="ch" forName="bullet1" refType="w" fact="0.8"/>
                <dgm:constr type="ctrY" for="ch" forName="bullet1" refType="h" fact="0.262"/>
                <dgm:constr type="w" for="ch" forName="bullet1" refType="w" fact="0.074"/>
                <dgm:constr type="h" for="ch" forName="bullet1" refType="w" refFor="ch" refForName="bullet1"/>
                <dgm:constr type="r" for="ch" forName="textBox1" refType="ctrX" refFor="ch" refForName="bullet1"/>
                <dgm:constr type="t" for="ch" forName="textBox1" refType="ctrY" refFor="ch" refForName="bullet1"/>
                <dgm:constr type="w" for="ch" forName="textBox1" refType="w" fact="0.4"/>
                <dgm:constr type="h" for="ch" forName="textBox1" refType="h" fact="0.738"/>
                <dgm:constr type="userA" refType="h" refFor="ch" refForName="bullet1" fact="0.53"/>
                <dgm:constr type="rMarg" for="ch" forName="textBox1" refType="userA" fact="2.834"/>
                <dgm:constr type="primFontSz" for="ch" ptType="node" op="equ" val="65"/>
              </dgm:constrLst>
              <dgm:ruleLst/>
              <dgm:forEach name="Name5" axis="ch" ptType="node" cnt="1">
                <dgm:layoutNode name="bullet1" styleLbl="node1">
                  <dgm:alg type="sp"/>
                  <dgm:shape xmlns:r="http://schemas.openxmlformats.org/officeDocument/2006/relationships" type="ellipse" r:blip="">
                    <dgm:adjLst/>
                  </dgm:shape>
                  <dgm:presOf/>
                  <dgm:constrLst/>
                  <dgm:ruleLst/>
                </dgm:layoutNode>
                <dgm:layoutNode name="textBox1" styleLbl="revTx">
                  <dgm:varLst>
                    <dgm:bulletEnabled val="1"/>
                  </dgm:varLst>
                  <dgm:alg type="tx">
                    <dgm:param type="txAnchorVert" val="t"/>
                    <dgm:param type="parTxLTRAlign" val="r"/>
                    <dgm:param type="parTxRTLAlign" val="r"/>
                  </dgm:alg>
                  <dgm:shape xmlns:r="http://schemas.openxmlformats.org/officeDocument/2006/relationships" type="round2DiagRect" r:blip="">
                    <dgm:adjLst/>
                  </dgm:shape>
                  <dgm:presOf axis="desOrSelf" ptType="node"/>
                  <dgm:constrLst>
                    <dgm:constr type="lMarg"/>
                    <dgm:constr type="tMarg"/>
                    <dgm:constr type="bMarg"/>
                  </dgm:constrLst>
                  <dgm:ruleLst>
                    <dgm:rule type="primFontSz" val="5" fact="NaN" max="NaN"/>
                  </dgm:ruleLst>
                </dgm:layoutNode>
              </dgm:forEach>
            </dgm:layoutNode>
          </dgm:if>
          <dgm:if name="Name6" axis="ch" ptType="node" func="cnt" op="equ" val="2">
            <dgm:layoutNode name="arrowDiagram2">
              <dgm:alg type="composite">
                <dgm:param type="vertAlign" val="none"/>
                <dgm:param type="horzAlign" val="none"/>
              </dgm:alg>
              <dgm:shape xmlns:r="http://schemas.openxmlformats.org/officeDocument/2006/relationships" r:blip="">
                <dgm:adjLst/>
              </dgm:shape>
              <dgm:presOf/>
              <dgm:choose name="Name7">
                <dgm:if name="Name8" func="var" arg="dir" op="equ" val="norm">
                  <dgm:constrLst>
                    <dgm:constr type="ctrX" for="ch" forName="bullet2a" refType="w" fact="0.25"/>
                    <dgm:constr type="ctrY" for="ch" forName="bullet2a" refType="h" fact="0.573"/>
                    <dgm:constr type="w" for="ch" forName="bullet2a" refType="w" fact="0.035"/>
                    <dgm:constr type="h" for="ch" forName="bullet2a" refType="w" refFor="ch" refForName="bullet2a"/>
                    <dgm:constr type="l" for="ch" forName="textBox2a" refType="ctrX" refFor="ch" refForName="bullet2a"/>
                    <dgm:constr type="t" for="ch" forName="textBox2a" refType="ctrY" refFor="ch" refForName="bullet2a"/>
                    <dgm:constr type="w" for="ch" forName="textBox2a" refType="w" fact="0.325"/>
                    <dgm:constr type="h" for="ch" forName="textBox2a" refType="h" fact="0.427"/>
                    <dgm:constr type="userA" refType="h" refFor="ch" refForName="bullet2a" fact="0.53"/>
                    <dgm:constr type="lMarg" for="ch" forName="textBox2a" refType="userA" fact="2.834"/>
                    <dgm:constr type="ctrX" for="ch" forName="bullet2b" refType="w" fact="0.585"/>
                    <dgm:constr type="ctrY" for="ch" forName="bullet2b" refType="h" fact="0.338"/>
                    <dgm:constr type="w" for="ch" forName="bullet2b" refType="w" fact="0.06"/>
                    <dgm:constr type="h" for="ch" forName="bullet2b" refType="w" refFor="ch" refForName="bullet2b"/>
                    <dgm:constr type="l" for="ch" forName="textBox2b" refType="ctrX" refFor="ch" refForName="bullet2b"/>
                    <dgm:constr type="t" for="ch" forName="textBox2b" refType="ctrY" refFor="ch" refForName="bullet2b"/>
                    <dgm:constr type="w" for="ch" forName="textBox2b" refType="w" fact="0.325"/>
                    <dgm:constr type="h" for="ch" forName="textBox2b" refType="h" fact="0.662"/>
                    <dgm:constr type="userB" refType="h" refFor="ch" refForName="bullet2b" fact="0.53"/>
                    <dgm:constr type="lMarg" for="ch" forName="textBox2b" refType="userB" fact="2.834"/>
                    <dgm:constr type="primFontSz" for="ch" ptType="node" op="equ" val="65"/>
                  </dgm:constrLst>
                </dgm:if>
                <dgm:else name="Name9">
                  <dgm:constrLst>
                    <dgm:constr type="ctrX" for="ch" forName="bullet2a" refType="w" fact="0.25"/>
                    <dgm:constr type="ctrY" for="ch" forName="bullet2a" refType="h" fact="0.573"/>
                    <dgm:constr type="w" for="ch" forName="bullet2a" refType="w" fact="0.035"/>
                    <dgm:constr type="h" for="ch" forName="bullet2a" refType="w" refFor="ch" refForName="bullet2a"/>
                    <dgm:constr type="r" for="ch" forName="textBox2a" refType="ctrX" refFor="ch" refForName="bullet2a"/>
                    <dgm:constr type="b" for="ch" forName="textBox2a" refType="ctrY" refFor="ch" refForName="bullet2a"/>
                    <dgm:constr type="w" for="ch" forName="textBox2a" refType="w" fact="0.25"/>
                    <dgm:constr type="h" for="ch" forName="textBox2a" refType="h" fact="0.573"/>
                    <dgm:constr type="userA" refType="h" refFor="ch" refForName="bullet2a" fact="0.53"/>
                    <dgm:constr type="rMarg" for="ch" forName="textBox2a" refType="userA" fact="2.834"/>
                    <dgm:constr type="ctrX" for="ch" forName="bullet2b" refType="w" fact="0.585"/>
                    <dgm:constr type="ctrY" for="ch" forName="bullet2b" refType="h" fact="0.338"/>
                    <dgm:constr type="w" for="ch" forName="bullet2b" refType="w" fact="0.06"/>
                    <dgm:constr type="h" for="ch" forName="bullet2b" refType="w" refFor="ch" refForName="bullet2b"/>
                    <dgm:constr type="r" for="ch" forName="textBox2b" refType="ctrX" refFor="ch" refForName="bullet2b"/>
                    <dgm:constr type="b" for="ch" forName="textBox2b" refType="ctrY" refFor="ch" refForName="bullet2b"/>
                    <dgm:constr type="w" for="ch" forName="textBox2b" refType="w" fact="0.28"/>
                    <dgm:constr type="h" for="ch" forName="textBox2b" refType="h" fact="0.338"/>
                    <dgm:constr type="userB" refType="h" refFor="ch" refForName="bullet2b" fact="0.53"/>
                    <dgm:constr type="rMarg" for="ch" forName="textBox2b" refType="userB" fact="2.834"/>
                    <dgm:constr type="primFontSz" for="ch" ptType="node" op="equ" val="65"/>
                  </dgm:constrLst>
                </dgm:else>
              </dgm:choose>
              <dgm:ruleLst/>
              <dgm:forEach name="Name10" axis="ch" ptType="node" cnt="1">
                <dgm:layoutNode name="bullet2a" styleLbl="node1">
                  <dgm:alg type="sp"/>
                  <dgm:shape xmlns:r="http://schemas.openxmlformats.org/officeDocument/2006/relationships" type="ellipse" r:blip="">
                    <dgm:adjLst/>
                  </dgm:shape>
                  <dgm:presOf/>
                  <dgm:constrLst/>
                  <dgm:ruleLst/>
                </dgm:layoutNode>
                <dgm:layoutNode name="textBox2a" styleLbl="revTx">
                  <dgm:varLst>
                    <dgm:bulletEnabled val="1"/>
                  </dgm:varLst>
                  <dgm:choose name="Name11">
                    <dgm:if name="Name12" func="var" arg="dir" op="equ" val="norm">
                      <dgm:choose name="Name13">
                        <dgm:if name="Name14" axis="root des" ptType="all node" func="maxDepth" op="gt" val="1">
                          <dgm:alg type="tx">
                            <dgm:param type="txAnchorVert" val="t"/>
                            <dgm:param type="parTxLTRAlign" val="l"/>
                            <dgm:param type="parTxRTLAlign" val="r"/>
                          </dgm:alg>
                        </dgm:if>
                        <dgm:else name="Name15">
                          <dgm:alg type="tx">
                            <dgm:param type="txAnchorVert" val="t"/>
                            <dgm:param type="parTxLTRAlign" val="l"/>
                            <dgm:param type="parTxRTLAlign" val="l"/>
                          </dgm:alg>
                        </dgm:else>
                      </dgm:choose>
                    </dgm:if>
                    <dgm:else name="Name16">
                      <dgm:choose name="Name17">
                        <dgm:if name="Name18" axis="root des" ptType="all node" func="maxDepth" op="gt" val="1">
                          <dgm:alg type="tx">
                            <dgm:param type="txAnchorVert" val="b"/>
                            <dgm:param type="txAnchorVertCh" val="b"/>
                            <dgm:param type="parTxLTRAlign" val="l"/>
                            <dgm:param type="parTxRTLAlign" val="r"/>
                          </dgm:alg>
                        </dgm:if>
                        <dgm:else name="Name19">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20">
                    <dgm:if name="Name21" func="var" arg="dir" op="equ" val="norm">
                      <dgm:constrLst>
                        <dgm:constr type="rMarg"/>
                        <dgm:constr type="tMarg"/>
                        <dgm:constr type="bMarg"/>
                      </dgm:constrLst>
                    </dgm:if>
                    <dgm:else name="Name22">
                      <dgm:constrLst>
                        <dgm:constr type="lMarg"/>
                        <dgm:constr type="tMarg"/>
                        <dgm:constr type="bMarg"/>
                      </dgm:constrLst>
                    </dgm:else>
                  </dgm:choose>
                  <dgm:ruleLst>
                    <dgm:rule type="primFontSz" val="5" fact="NaN" max="NaN"/>
                  </dgm:ruleLst>
                </dgm:layoutNode>
              </dgm:forEach>
              <dgm:forEach name="Name23" axis="ch" ptType="node" st="2" cnt="1">
                <dgm:layoutNode name="bullet2b" styleLbl="node1">
                  <dgm:alg type="sp"/>
                  <dgm:shape xmlns:r="http://schemas.openxmlformats.org/officeDocument/2006/relationships" type="ellipse" r:blip="">
                    <dgm:adjLst/>
                  </dgm:shape>
                  <dgm:presOf/>
                  <dgm:constrLst/>
                  <dgm:ruleLst/>
                </dgm:layoutNode>
                <dgm:layoutNode name="textBox2b" styleLbl="revTx">
                  <dgm:varLst>
                    <dgm:bulletEnabled val="1"/>
                  </dgm:varLst>
                  <dgm:choose name="Name24">
                    <dgm:if name="Name25" func="var" arg="dir" op="equ" val="norm">
                      <dgm:choose name="Name26">
                        <dgm:if name="Name27" axis="root des" ptType="all node" func="maxDepth" op="gt" val="1">
                          <dgm:alg type="tx">
                            <dgm:param type="txAnchorVert" val="t"/>
                            <dgm:param type="parTxLTRAlign" val="l"/>
                            <dgm:param type="parTxRTLAlign" val="r"/>
                          </dgm:alg>
                        </dgm:if>
                        <dgm:else name="Name28">
                          <dgm:alg type="tx">
                            <dgm:param type="txAnchorVert" val="t"/>
                            <dgm:param type="parTxLTRAlign" val="l"/>
                            <dgm:param type="parTxRTLAlign" val="l"/>
                          </dgm:alg>
                        </dgm:else>
                      </dgm:choose>
                    </dgm:if>
                    <dgm:else name="Name29">
                      <dgm:choose name="Name30">
                        <dgm:if name="Name31" axis="root des" ptType="all node" func="maxDepth" op="gt" val="1">
                          <dgm:alg type="tx">
                            <dgm:param type="txAnchorVert" val="b"/>
                            <dgm:param type="txAnchorVertCh" val="b"/>
                            <dgm:param type="parTxLTRAlign" val="l"/>
                            <dgm:param type="parTxRTLAlign" val="r"/>
                          </dgm:alg>
                        </dgm:if>
                        <dgm:else name="Name32">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33">
                    <dgm:if name="Name34" func="var" arg="dir" op="equ" val="norm">
                      <dgm:constrLst>
                        <dgm:constr type="rMarg"/>
                        <dgm:constr type="tMarg"/>
                        <dgm:constr type="bMarg"/>
                      </dgm:constrLst>
                    </dgm:if>
                    <dgm:else name="Name35">
                      <dgm:constrLst>
                        <dgm:constr type="lMarg"/>
                        <dgm:constr type="tMarg"/>
                        <dgm:constr type="bMarg"/>
                      </dgm:constrLst>
                    </dgm:else>
                  </dgm:choose>
                  <dgm:ruleLst>
                    <dgm:rule type="primFontSz" val="5" fact="NaN" max="NaN"/>
                  </dgm:ruleLst>
                </dgm:layoutNode>
              </dgm:forEach>
            </dgm:layoutNode>
          </dgm:if>
          <dgm:if name="Name36" axis="ch" ptType="node" func="cnt" op="equ" val="3">
            <dgm:layoutNode name="arrowDiagram3">
              <dgm:alg type="composite">
                <dgm:param type="vertAlign" val="none"/>
                <dgm:param type="horzAlign" val="none"/>
              </dgm:alg>
              <dgm:shape xmlns:r="http://schemas.openxmlformats.org/officeDocument/2006/relationships" r:blip="">
                <dgm:adjLst/>
              </dgm:shape>
              <dgm:presOf/>
              <dgm:choose name="Name37">
                <dgm:if name="Name38" func="var" arg="dir" op="equ" val="norm">
                  <dgm:constrLst>
                    <dgm:constr type="ctrX" for="ch" forName="bullet3a" refType="w" fact="0.14"/>
                    <dgm:constr type="ctrY" for="ch" forName="bullet3a" refType="h" fact="0.711"/>
                    <dgm:constr type="w" for="ch" forName="bullet3a" refType="w" fact="0.026"/>
                    <dgm:constr type="h" for="ch" forName="bullet3a" refType="w" refFor="ch" refForName="bullet3a"/>
                    <dgm:constr type="l" for="ch" forName="textBox3a" refType="ctrX" refFor="ch" refForName="bullet3a"/>
                    <dgm:constr type="t" for="ch" forName="textBox3a" refType="ctrY" refFor="ch" refForName="bullet3a"/>
                    <dgm:constr type="w" for="ch" forName="textBox3a" refType="w" fact="0.233"/>
                    <dgm:constr type="h" for="ch" forName="textBox3a" refType="h" fact="0.289"/>
                    <dgm:constr type="userA" refType="h" refFor="ch" refForName="bullet3a" fact="0.53"/>
                    <dgm:constr type="lMarg" for="ch" forName="textBox3a" refType="userA" fact="2.834"/>
                    <dgm:constr type="ctrX" for="ch" forName="bullet3b" refType="w" fact="0.38"/>
                    <dgm:constr type="ctrY" for="ch" forName="bullet3b" refType="h" fact="0.456"/>
                    <dgm:constr type="w" for="ch" forName="bullet3b" refType="w" fact="0.047"/>
                    <dgm:constr type="h" for="ch" forName="bullet3b" refType="w" refFor="ch" refForName="bullet3b"/>
                    <dgm:constr type="l" for="ch" forName="textBox3b" refType="ctrX" refFor="ch" refForName="bullet3b"/>
                    <dgm:constr type="t" for="ch" forName="textBox3b" refType="ctrY" refFor="ch" refForName="bullet3b"/>
                    <dgm:constr type="w" for="ch" forName="textBox3b" refType="w" fact="0.24"/>
                    <dgm:constr type="h" for="ch" forName="textBox3b" refType="h" fact="0.544"/>
                    <dgm:constr type="userB" refType="h" refFor="ch" refForName="bullet3b" fact="0.53"/>
                    <dgm:constr type="lMarg" for="ch" forName="textBox3b" refType="userB" fact="2.834"/>
                    <dgm:constr type="ctrX" for="ch" forName="bullet3c" refType="w" fact="0.665"/>
                    <dgm:constr type="ctrY" for="ch" forName="bullet3c" refType="h" fact="0.305"/>
                    <dgm:constr type="w" for="ch" forName="bullet3c" refType="w" fact="0.065"/>
                    <dgm:constr type="h" for="ch" forName="bullet3c" refType="w" refFor="ch" refForName="bullet3c"/>
                    <dgm:constr type="l" for="ch" forName="textBox3c" refType="ctrX" refFor="ch" refForName="bullet3c"/>
                    <dgm:constr type="t" for="ch" forName="textBox3c" refType="ctrY" refFor="ch" refForName="bullet3c"/>
                    <dgm:constr type="w" for="ch" forName="textBox3c" refType="w" fact="0.24"/>
                    <dgm:constr type="h" for="ch" forName="textBox3c" refType="h" fact="0.695"/>
                    <dgm:constr type="userC" refType="h" refFor="ch" refForName="bullet3c" fact="0.53"/>
                    <dgm:constr type="lMarg" for="ch" forName="textBox3c" refType="userC" fact="2.834"/>
                    <dgm:constr type="primFontSz" for="ch" ptType="node" op="equ" val="65"/>
                  </dgm:constrLst>
                </dgm:if>
                <dgm:else name="Name39">
                  <dgm:constrLst>
                    <dgm:constr type="ctrX" for="ch" forName="bullet3a" refType="w" fact="0.14"/>
                    <dgm:constr type="ctrY" for="ch" forName="bullet3a" refType="h" fact="0.711"/>
                    <dgm:constr type="w" for="ch" forName="bullet3a" refType="w" fact="0.026"/>
                    <dgm:constr type="h" for="ch" forName="bullet3a" refType="w" refFor="ch" refForName="bullet3a"/>
                    <dgm:constr type="r" for="ch" forName="textBox3a" refType="ctrX" refFor="ch" refForName="bullet3a"/>
                    <dgm:constr type="b" for="ch" forName="textBox3a" refType="ctrY" refFor="ch" refForName="bullet3a"/>
                    <dgm:constr type="w" for="ch" forName="textBox3a" refType="w" fact="0.14"/>
                    <dgm:constr type="h" for="ch" forName="textBox3a" refType="h" fact="0.711"/>
                    <dgm:constr type="userA" refType="h" refFor="ch" refForName="bullet3a" fact="0.53"/>
                    <dgm:constr type="rMarg" for="ch" forName="textBox3a" refType="userA" fact="2.834"/>
                    <dgm:constr type="ctrX" for="ch" forName="bullet3b" refType="w" fact="0.38"/>
                    <dgm:constr type="ctrY" for="ch" forName="bullet3b" refType="h" fact="0.456"/>
                    <dgm:constr type="w" for="ch" forName="bullet3b" refType="w" fact="0.047"/>
                    <dgm:constr type="h" for="ch" forName="bullet3b" refType="w" refFor="ch" refForName="bullet3b"/>
                    <dgm:constr type="r" for="ch" forName="textBox3b" refType="ctrX" refFor="ch" refForName="bullet3b"/>
                    <dgm:constr type="b" for="ch" forName="textBox3b" refType="ctrY" refFor="ch" refForName="bullet3b"/>
                    <dgm:constr type="w" for="ch" forName="textBox3b" refType="w" fact="0.24"/>
                    <dgm:constr type="h" for="ch" forName="textBox3b" refType="h" fact="0.456"/>
                    <dgm:constr type="userB" refType="h" refFor="ch" refForName="bullet3b" fact="0.53"/>
                    <dgm:constr type="rMarg" for="ch" forName="textBox3b" refType="userB" fact="2.834"/>
                    <dgm:constr type="ctrX" for="ch" forName="bullet3c" refType="w" fact="0.665"/>
                    <dgm:constr type="ctrY" for="ch" forName="bullet3c" refType="h" fact="0.305"/>
                    <dgm:constr type="w" for="ch" forName="bullet3c" refType="w" fact="0.065"/>
                    <dgm:constr type="h" for="ch" forName="bullet3c" refType="w" refFor="ch" refForName="bullet3c"/>
                    <dgm:constr type="r" for="ch" forName="textBox3c" refType="ctrX" refFor="ch" refForName="bullet3c"/>
                    <dgm:constr type="b" for="ch" forName="textBox3c" refType="ctrY" refFor="ch" refForName="bullet3c"/>
                    <dgm:constr type="w" for="ch" forName="textBox3c" refType="w" fact="0.24"/>
                    <dgm:constr type="h" for="ch" forName="textBox3c" refType="h" fact="0.305"/>
                    <dgm:constr type="userC" refType="h" refFor="ch" refForName="bullet3c" fact="0.53"/>
                    <dgm:constr type="rMarg" for="ch" forName="textBox3c" refType="userC" fact="2.834"/>
                    <dgm:constr type="primFontSz" for="ch" ptType="node" op="equ" val="65"/>
                  </dgm:constrLst>
                </dgm:else>
              </dgm:choose>
              <dgm:ruleLst/>
              <dgm:forEach name="Name40" axis="ch" ptType="node" cnt="1">
                <dgm:layoutNode name="bullet3a" styleLbl="node1">
                  <dgm:alg type="sp"/>
                  <dgm:shape xmlns:r="http://schemas.openxmlformats.org/officeDocument/2006/relationships" type="ellipse" r:blip="">
                    <dgm:adjLst/>
                  </dgm:shape>
                  <dgm:presOf/>
                  <dgm:constrLst/>
                  <dgm:ruleLst/>
                </dgm:layoutNode>
                <dgm:layoutNode name="textBox3a" styleLbl="revTx">
                  <dgm:varLst>
                    <dgm:bulletEnabled val="1"/>
                  </dgm:varLst>
                  <dgm:choose name="Name41">
                    <dgm:if name="Name42" func="var" arg="dir" op="equ" val="norm">
                      <dgm:choose name="Name43">
                        <dgm:if name="Name44" axis="root des" ptType="all node" func="maxDepth" op="gt" val="1">
                          <dgm:alg type="tx">
                            <dgm:param type="txAnchorVert" val="t"/>
                            <dgm:param type="parTxLTRAlign" val="l"/>
                            <dgm:param type="parTxRTLAlign" val="r"/>
                          </dgm:alg>
                        </dgm:if>
                        <dgm:else name="Name45">
                          <dgm:alg type="tx">
                            <dgm:param type="txAnchorVert" val="t"/>
                            <dgm:param type="parTxLTRAlign" val="l"/>
                            <dgm:param type="parTxRTLAlign" val="l"/>
                          </dgm:alg>
                        </dgm:else>
                      </dgm:choose>
                    </dgm:if>
                    <dgm:else name="Name46">
                      <dgm:choose name="Name47">
                        <dgm:if name="Name48" axis="root des" ptType="all node" func="maxDepth" op="gt" val="1">
                          <dgm:alg type="tx">
                            <dgm:param type="txAnchorVert" val="b"/>
                            <dgm:param type="txAnchorVertCh" val="b"/>
                            <dgm:param type="parTxLTRAlign" val="l"/>
                            <dgm:param type="parTxRTLAlign" val="r"/>
                          </dgm:alg>
                        </dgm:if>
                        <dgm:else name="Name49">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50">
                    <dgm:if name="Name51" func="var" arg="dir" op="equ" val="norm">
                      <dgm:constrLst>
                        <dgm:constr type="rMarg"/>
                        <dgm:constr type="tMarg"/>
                        <dgm:constr type="bMarg"/>
                      </dgm:constrLst>
                    </dgm:if>
                    <dgm:else name="Name52">
                      <dgm:constrLst>
                        <dgm:constr type="lMarg"/>
                        <dgm:constr type="tMarg"/>
                        <dgm:constr type="bMarg"/>
                      </dgm:constrLst>
                    </dgm:else>
                  </dgm:choose>
                  <dgm:ruleLst>
                    <dgm:rule type="primFontSz" val="5" fact="NaN" max="NaN"/>
                  </dgm:ruleLst>
                </dgm:layoutNode>
              </dgm:forEach>
              <dgm:forEach name="Name53" axis="ch" ptType="node" st="2" cnt="1">
                <dgm:layoutNode name="bullet3b" styleLbl="node1">
                  <dgm:alg type="sp"/>
                  <dgm:shape xmlns:r="http://schemas.openxmlformats.org/officeDocument/2006/relationships" type="ellipse" r:blip="">
                    <dgm:adjLst/>
                  </dgm:shape>
                  <dgm:presOf/>
                  <dgm:constrLst/>
                  <dgm:ruleLst/>
                </dgm:layoutNode>
                <dgm:layoutNode name="textBox3b" styleLbl="revTx">
                  <dgm:varLst>
                    <dgm:bulletEnabled val="1"/>
                  </dgm:varLst>
                  <dgm:choose name="Name54">
                    <dgm:if name="Name55" func="var" arg="dir" op="equ" val="norm">
                      <dgm:choose name="Name56">
                        <dgm:if name="Name57" axis="root des" ptType="all node" func="maxDepth" op="gt" val="1">
                          <dgm:alg type="tx">
                            <dgm:param type="txAnchorVert" val="t"/>
                            <dgm:param type="parTxLTRAlign" val="l"/>
                            <dgm:param type="parTxRTLAlign" val="r"/>
                          </dgm:alg>
                        </dgm:if>
                        <dgm:else name="Name58">
                          <dgm:alg type="tx">
                            <dgm:param type="txAnchorVert" val="t"/>
                            <dgm:param type="parTxLTRAlign" val="l"/>
                            <dgm:param type="parTxRTLAlign" val="l"/>
                          </dgm:alg>
                        </dgm:else>
                      </dgm:choose>
                    </dgm:if>
                    <dgm:else name="Name59">
                      <dgm:choose name="Name60">
                        <dgm:if name="Name61" axis="root des" ptType="all node" func="maxDepth" op="gt" val="1">
                          <dgm:alg type="tx">
                            <dgm:param type="txAnchorVert" val="b"/>
                            <dgm:param type="txAnchorVertCh" val="b"/>
                            <dgm:param type="parTxLTRAlign" val="l"/>
                            <dgm:param type="parTxRTLAlign" val="r"/>
                          </dgm:alg>
                        </dgm:if>
                        <dgm:else name="Name62">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63">
                    <dgm:if name="Name64" func="var" arg="dir" op="equ" val="norm">
                      <dgm:constrLst>
                        <dgm:constr type="rMarg"/>
                        <dgm:constr type="tMarg"/>
                        <dgm:constr type="bMarg"/>
                      </dgm:constrLst>
                    </dgm:if>
                    <dgm:else name="Name65">
                      <dgm:constrLst>
                        <dgm:constr type="lMarg"/>
                        <dgm:constr type="tMarg"/>
                        <dgm:constr type="bMarg"/>
                      </dgm:constrLst>
                    </dgm:else>
                  </dgm:choose>
                  <dgm:ruleLst>
                    <dgm:rule type="primFontSz" val="5" fact="NaN" max="NaN"/>
                  </dgm:ruleLst>
                </dgm:layoutNode>
              </dgm:forEach>
              <dgm:forEach name="Name66" axis="ch" ptType="node" st="3" cnt="1">
                <dgm:layoutNode name="bullet3c" styleLbl="node1">
                  <dgm:alg type="sp"/>
                  <dgm:shape xmlns:r="http://schemas.openxmlformats.org/officeDocument/2006/relationships" type="ellipse" r:blip="">
                    <dgm:adjLst/>
                  </dgm:shape>
                  <dgm:presOf/>
                  <dgm:constrLst/>
                  <dgm:ruleLst/>
                </dgm:layoutNode>
                <dgm:layoutNode name="textBox3c" styleLbl="revTx">
                  <dgm:varLst>
                    <dgm:bulletEnabled val="1"/>
                  </dgm:varLst>
                  <dgm:choose name="Name67">
                    <dgm:if name="Name68" func="var" arg="dir" op="equ" val="norm">
                      <dgm:choose name="Name69">
                        <dgm:if name="Name70" axis="root des" ptType="all node" func="maxDepth" op="gt" val="1">
                          <dgm:alg type="tx">
                            <dgm:param type="txAnchorVert" val="t"/>
                            <dgm:param type="parTxLTRAlign" val="l"/>
                            <dgm:param type="parTxRTLAlign" val="r"/>
                          </dgm:alg>
                        </dgm:if>
                        <dgm:else name="Name71">
                          <dgm:alg type="tx">
                            <dgm:param type="txAnchorVert" val="t"/>
                            <dgm:param type="parTxLTRAlign" val="l"/>
                            <dgm:param type="parTxRTLAlign" val="l"/>
                          </dgm:alg>
                        </dgm:else>
                      </dgm:choose>
                    </dgm:if>
                    <dgm:else name="Name72">
                      <dgm:choose name="Name73">
                        <dgm:if name="Name74" axis="root des" ptType="all node" func="maxDepth" op="gt" val="1">
                          <dgm:alg type="tx">
                            <dgm:param type="txAnchorVert" val="b"/>
                            <dgm:param type="txAnchorVertCh" val="b"/>
                            <dgm:param type="parTxLTRAlign" val="l"/>
                            <dgm:param type="parTxRTLAlign" val="r"/>
                          </dgm:alg>
                        </dgm:if>
                        <dgm:else name="Name75">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76">
                    <dgm:if name="Name77" func="var" arg="dir" op="equ" val="norm">
                      <dgm:constrLst>
                        <dgm:constr type="rMarg"/>
                        <dgm:constr type="tMarg"/>
                        <dgm:constr type="bMarg"/>
                      </dgm:constrLst>
                    </dgm:if>
                    <dgm:else name="Name78">
                      <dgm:constrLst>
                        <dgm:constr type="lMarg"/>
                        <dgm:constr type="tMarg"/>
                        <dgm:constr type="bMarg"/>
                      </dgm:constrLst>
                    </dgm:else>
                  </dgm:choose>
                  <dgm:ruleLst>
                    <dgm:rule type="primFontSz" val="5" fact="NaN" max="NaN"/>
                  </dgm:ruleLst>
                </dgm:layoutNode>
              </dgm:forEach>
            </dgm:layoutNode>
          </dgm:if>
          <dgm:if name="Name79" axis="ch" ptType="node" func="cnt" op="equ" val="4">
            <dgm:layoutNode name="arrowDiagram4">
              <dgm:alg type="composite">
                <dgm:param type="vertAlign" val="none"/>
                <dgm:param type="horzAlign" val="none"/>
              </dgm:alg>
              <dgm:shape xmlns:r="http://schemas.openxmlformats.org/officeDocument/2006/relationships" r:blip="">
                <dgm:adjLst/>
              </dgm:shape>
              <dgm:presOf/>
              <dgm:choose name="Name80">
                <dgm:if name="Name81" func="var" arg="dir" op="equ" val="norm">
                  <dgm:constrLst>
                    <dgm:constr type="ctrX" for="ch" forName="bullet4a" refType="w" fact="0.11"/>
                    <dgm:constr type="ctrY" for="ch" forName="bullet4a" refType="h" fact="0.762"/>
                    <dgm:constr type="w" for="ch" forName="bullet4a" refType="w" fact="0.023"/>
                    <dgm:constr type="h" for="ch" forName="bullet4a" refType="w" refFor="ch" refForName="bullet4a"/>
                    <dgm:constr type="l" for="ch" forName="textBox4a" refType="ctrX" refFor="ch" refForName="bullet4a"/>
                    <dgm:constr type="t" for="ch" forName="textBox4a" refType="ctrY" refFor="ch" refForName="bullet4a"/>
                    <dgm:constr type="w" for="ch" forName="textBox4a" refType="w" fact="0.171"/>
                    <dgm:constr type="h" for="ch" forName="textBox4a" refType="h" fact="0.238"/>
                    <dgm:constr type="userA" refType="h" refFor="ch" refForName="bullet4a" fact="0.53"/>
                    <dgm:constr type="lMarg" for="ch" forName="textBox4a" refType="userA" fact="2.834"/>
                    <dgm:constr type="ctrX" for="ch" forName="bullet4b" refType="w" fact="0.281"/>
                    <dgm:constr type="ctrY" for="ch" forName="bullet4b" refType="h" fact="0.543"/>
                    <dgm:constr type="w" for="ch" forName="bullet4b" refType="w" fact="0.04"/>
                    <dgm:constr type="h" for="ch" forName="bullet4b" refType="w" refFor="ch" refForName="bullet4b"/>
                    <dgm:constr type="l" for="ch" forName="textBox4b" refType="ctrX" refFor="ch" refForName="bullet4b"/>
                    <dgm:constr type="t" for="ch" forName="textBox4b" refType="ctrY" refFor="ch" refForName="bullet4b"/>
                    <dgm:constr type="w" for="ch" forName="textBox4b" refType="w" fact="0.21"/>
                    <dgm:constr type="h" for="ch" forName="textBox4b" refType="h" fact="0.457"/>
                    <dgm:constr type="userB" refType="h" refFor="ch" refForName="bullet4b" fact="0.53"/>
                    <dgm:constr type="lMarg" for="ch" forName="textBox4b" refType="userB" fact="2.834"/>
                    <dgm:constr type="ctrX" for="ch" forName="bullet4c" refType="w" fact="0.495"/>
                    <dgm:constr type="ctrY" for="ch" forName="bullet4c" refType="h" fact="0.382"/>
                    <dgm:constr type="w" for="ch" forName="bullet4c" refType="w" fact="0.053"/>
                    <dgm:constr type="h" for="ch" forName="bullet4c" refType="w" refFor="ch" refForName="bullet4c"/>
                    <dgm:constr type="l" for="ch" forName="textBox4c" refType="ctrX" refFor="ch" refForName="bullet4c"/>
                    <dgm:constr type="t" for="ch" forName="textBox4c" refType="ctrY" refFor="ch" refForName="bullet4c"/>
                    <dgm:constr type="w" for="ch" forName="textBox4c" refType="w" fact="0.21"/>
                    <dgm:constr type="h" for="ch" forName="textBox4c" refType="h" fact="0.618"/>
                    <dgm:constr type="userC" refType="h" refFor="ch" refForName="bullet4c" fact="0.53"/>
                    <dgm:constr type="lMarg" for="ch" forName="textBox4c" refType="userC" fact="2.834"/>
                    <dgm:constr type="ctrX" for="ch" forName="bullet4d" refType="w" fact="0.73"/>
                    <dgm:constr type="ctrY" for="ch" forName="bullet4d" refType="h" fact="0.283"/>
                    <dgm:constr type="w" for="ch" forName="bullet4d" refType="w" fact="0.071"/>
                    <dgm:constr type="h" for="ch" forName="bullet4d" refType="w" refFor="ch" refForName="bullet4d"/>
                    <dgm:constr type="l" for="ch" forName="textBox4d" refType="ctrX" refFor="ch" refForName="bullet4d"/>
                    <dgm:constr type="t" for="ch" forName="textBox4d" refType="ctrY" refFor="ch" refForName="bullet4d"/>
                    <dgm:constr type="w" for="ch" forName="textBox4d" refType="w" fact="0.21"/>
                    <dgm:constr type="h" for="ch" forName="textBox4d" refType="h" fact="0.717"/>
                    <dgm:constr type="userD" refType="h" refFor="ch" refForName="bullet4d" fact="0.53"/>
                    <dgm:constr type="lMarg" for="ch" forName="textBox4d" refType="userD" fact="2.834"/>
                    <dgm:constr type="primFontSz" for="ch" ptType="node" op="equ" val="65"/>
                  </dgm:constrLst>
                </dgm:if>
                <dgm:else name="Name82">
                  <dgm:constrLst>
                    <dgm:constr type="ctrX" for="ch" forName="bullet4a" refType="w" fact="0.11"/>
                    <dgm:constr type="ctrY" for="ch" forName="bullet4a" refType="h" fact="0.762"/>
                    <dgm:constr type="w" for="ch" forName="bullet4a" refType="w" fact="0.023"/>
                    <dgm:constr type="h" for="ch" forName="bullet4a" refType="w" refFor="ch" refForName="bullet4a"/>
                    <dgm:constr type="r" for="ch" forName="textBox4a" refType="ctrX" refFor="ch" refForName="bullet4a"/>
                    <dgm:constr type="b" for="ch" forName="textBox4a" refType="ctrY" refFor="ch" refForName="bullet4a"/>
                    <dgm:constr type="w" for="ch" forName="textBox4a" refType="w" fact="0.11"/>
                    <dgm:constr type="h" for="ch" forName="textBox4a" refType="h" fact="0.762"/>
                    <dgm:constr type="userA" refType="h" refFor="ch" refForName="bullet4a" fact="0.53"/>
                    <dgm:constr type="rMarg" for="ch" forName="textBox4a" refType="userA" fact="2.834"/>
                    <dgm:constr type="ctrX" for="ch" forName="bullet4b" refType="w" fact="0.281"/>
                    <dgm:constr type="ctrY" for="ch" forName="bullet4b" refType="h" fact="0.543"/>
                    <dgm:constr type="w" for="ch" forName="bullet4b" refType="w" fact="0.04"/>
                    <dgm:constr type="h" for="ch" forName="bullet4b" refType="w" refFor="ch" refForName="bullet4b"/>
                    <dgm:constr type="r" for="ch" forName="textBox4b" refType="ctrX" refFor="ch" refForName="bullet4b"/>
                    <dgm:constr type="b" for="ch" forName="textBox4b" refType="ctrY" refFor="ch" refForName="bullet4b"/>
                    <dgm:constr type="w" for="ch" forName="textBox4b" refType="w" fact="0.171"/>
                    <dgm:constr type="h" for="ch" forName="textBox4b" refType="h" fact="0.543"/>
                    <dgm:constr type="userB" refType="h" refFor="ch" refForName="bullet4b" fact="0.53"/>
                    <dgm:constr type="rMarg" for="ch" forName="textBox4b" refType="userB" fact="2.834"/>
                    <dgm:constr type="ctrX" for="ch" forName="bullet4c" refType="w" fact="0.495"/>
                    <dgm:constr type="ctrY" for="ch" forName="bullet4c" refType="h" fact="0.382"/>
                    <dgm:constr type="w" for="ch" forName="bullet4c" refType="w" fact="0.053"/>
                    <dgm:constr type="h" for="ch" forName="bullet4c" refType="w" refFor="ch" refForName="bullet4c"/>
                    <dgm:constr type="r" for="ch" forName="textBox4c" refType="ctrX" refFor="ch" refForName="bullet4c"/>
                    <dgm:constr type="b" for="ch" forName="textBox4c" refType="ctrY" refFor="ch" refForName="bullet4c"/>
                    <dgm:constr type="w" for="ch" forName="textBox4c" refType="w" fact="0.21"/>
                    <dgm:constr type="h" for="ch" forName="textBox4c" refType="h" fact="0.382"/>
                    <dgm:constr type="userC" refType="h" refFor="ch" refForName="bullet4c" fact="0.53"/>
                    <dgm:constr type="rMarg" for="ch" forName="textBox4c" refType="userC" fact="2.834"/>
                    <dgm:constr type="ctrX" for="ch" forName="bullet4d" refType="w" fact="0.73"/>
                    <dgm:constr type="ctrY" for="ch" forName="bullet4d" refType="h" fact="0.283"/>
                    <dgm:constr type="w" for="ch" forName="bullet4d" refType="w" fact="0.071"/>
                    <dgm:constr type="h" for="ch" forName="bullet4d" refType="w" refFor="ch" refForName="bullet4d"/>
                    <dgm:constr type="r" for="ch" forName="textBox4d" refType="ctrX" refFor="ch" refForName="bullet4d"/>
                    <dgm:constr type="b" for="ch" forName="textBox4d" refType="ctrY" refFor="ch" refForName="bullet4d"/>
                    <dgm:constr type="w" for="ch" forName="textBox4d" refType="w" fact="0.21"/>
                    <dgm:constr type="h" for="ch" forName="textBox4d" refType="h" fact="0.283"/>
                    <dgm:constr type="userD" refType="h" refFor="ch" refForName="bullet4d" fact="0.53"/>
                    <dgm:constr type="rMarg" for="ch" forName="textBox4d" refType="userD" fact="2.834"/>
                    <dgm:constr type="primFontSz" for="ch" ptType="node" op="equ" val="65"/>
                  </dgm:constrLst>
                </dgm:else>
              </dgm:choose>
              <dgm:ruleLst/>
              <dgm:forEach name="Name83" axis="ch" ptType="node" cnt="1">
                <dgm:layoutNode name="bullet4a" styleLbl="node1">
                  <dgm:alg type="sp"/>
                  <dgm:shape xmlns:r="http://schemas.openxmlformats.org/officeDocument/2006/relationships" type="ellipse" r:blip="">
                    <dgm:adjLst/>
                  </dgm:shape>
                  <dgm:presOf/>
                  <dgm:constrLst/>
                  <dgm:ruleLst/>
                </dgm:layoutNode>
                <dgm:layoutNode name="textBox4a" styleLbl="revTx">
                  <dgm:varLst>
                    <dgm:bulletEnabled val="1"/>
                  </dgm:varLst>
                  <dgm:choose name="Name84">
                    <dgm:if name="Name85" func="var" arg="dir" op="equ" val="norm">
                      <dgm:choose name="Name86">
                        <dgm:if name="Name87" axis="root des" ptType="all node" func="maxDepth" op="gt" val="1">
                          <dgm:alg type="tx">
                            <dgm:param type="txAnchorVert" val="t"/>
                            <dgm:param type="parTxLTRAlign" val="l"/>
                            <dgm:param type="parTxRTLAlign" val="r"/>
                          </dgm:alg>
                        </dgm:if>
                        <dgm:else name="Name88">
                          <dgm:alg type="tx">
                            <dgm:param type="txAnchorVert" val="t"/>
                            <dgm:param type="parTxLTRAlign" val="l"/>
                            <dgm:param type="parTxRTLAlign" val="l"/>
                          </dgm:alg>
                        </dgm:else>
                      </dgm:choose>
                    </dgm:if>
                    <dgm:else name="Name89">
                      <dgm:choose name="Name90">
                        <dgm:if name="Name91" axis="root des" ptType="all node" func="maxDepth" op="gt" val="1">
                          <dgm:alg type="tx">
                            <dgm:param type="txAnchorVert" val="b"/>
                            <dgm:param type="txAnchorVertCh" val="b"/>
                            <dgm:param type="parTxLTRAlign" val="l"/>
                            <dgm:param type="parTxRTLAlign" val="r"/>
                          </dgm:alg>
                        </dgm:if>
                        <dgm:else name="Name92">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rMarg"/>
                        <dgm:constr type="tMarg"/>
                        <dgm:constr type="bMarg"/>
                      </dgm:constrLst>
                    </dgm:if>
                    <dgm:else name="Name95">
                      <dgm:constrLst>
                        <dgm:constr type="lMarg"/>
                        <dgm:constr type="tMarg"/>
                        <dgm:constr type="bMarg"/>
                      </dgm:constrLst>
                    </dgm:else>
                  </dgm:choose>
                  <dgm:ruleLst>
                    <dgm:rule type="primFontSz" val="5" fact="NaN" max="NaN"/>
                  </dgm:ruleLst>
                </dgm:layoutNode>
              </dgm:forEach>
              <dgm:forEach name="Name96" axis="ch" ptType="node" st="2" cnt="1">
                <dgm:layoutNode name="bullet4b" styleLbl="node1">
                  <dgm:alg type="sp"/>
                  <dgm:shape xmlns:r="http://schemas.openxmlformats.org/officeDocument/2006/relationships" type="ellipse" r:blip="">
                    <dgm:adjLst/>
                  </dgm:shape>
                  <dgm:presOf/>
                  <dgm:constrLst/>
                  <dgm:ruleLst/>
                </dgm:layoutNode>
                <dgm:layoutNode name="textBox4b" styleLbl="revTx">
                  <dgm:varLst>
                    <dgm:bulletEnabled val="1"/>
                  </dgm:varLst>
                  <dgm:choose name="Name97">
                    <dgm:if name="Name98" func="var" arg="dir" op="equ" val="norm">
                      <dgm:choose name="Name99">
                        <dgm:if name="Name100" axis="root des" ptType="all node" func="maxDepth" op="gt" val="1">
                          <dgm:alg type="tx">
                            <dgm:param type="txAnchorVert" val="t"/>
                            <dgm:param type="parTxLTRAlign" val="l"/>
                            <dgm:param type="parTxRTLAlign" val="r"/>
                          </dgm:alg>
                        </dgm:if>
                        <dgm:else name="Name101">
                          <dgm:alg type="tx">
                            <dgm:param type="txAnchorVert" val="t"/>
                            <dgm:param type="parTxLTRAlign" val="l"/>
                            <dgm:param type="parTxRTLAlign" val="l"/>
                          </dgm:alg>
                        </dgm:else>
                      </dgm:choose>
                    </dgm:if>
                    <dgm:else name="Name102">
                      <dgm:choose name="Name103">
                        <dgm:if name="Name104" axis="root des" ptType="all node" func="maxDepth" op="gt" val="1">
                          <dgm:alg type="tx">
                            <dgm:param type="txAnchorVert" val="b"/>
                            <dgm:param type="txAnchorVertCh" val="b"/>
                            <dgm:param type="parTxLTRAlign" val="l"/>
                            <dgm:param type="parTxRTLAlign" val="r"/>
                          </dgm:alg>
                        </dgm:if>
                        <dgm:else name="Name105">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06">
                    <dgm:if name="Name107" func="var" arg="dir" op="equ" val="norm">
                      <dgm:constrLst>
                        <dgm:constr type="rMarg"/>
                        <dgm:constr type="tMarg"/>
                        <dgm:constr type="bMarg"/>
                      </dgm:constrLst>
                    </dgm:if>
                    <dgm:else name="Name108">
                      <dgm:constrLst>
                        <dgm:constr type="lMarg"/>
                        <dgm:constr type="tMarg"/>
                        <dgm:constr type="bMarg"/>
                      </dgm:constrLst>
                    </dgm:else>
                  </dgm:choose>
                  <dgm:ruleLst>
                    <dgm:rule type="primFontSz" val="5" fact="NaN" max="NaN"/>
                  </dgm:ruleLst>
                </dgm:layoutNode>
              </dgm:forEach>
              <dgm:forEach name="Name109" axis="ch" ptType="node" st="3" cnt="1">
                <dgm:layoutNode name="bullet4c" styleLbl="node1">
                  <dgm:alg type="sp"/>
                  <dgm:shape xmlns:r="http://schemas.openxmlformats.org/officeDocument/2006/relationships" type="ellipse" r:blip="">
                    <dgm:adjLst/>
                  </dgm:shape>
                  <dgm:presOf/>
                  <dgm:constrLst/>
                  <dgm:ruleLst/>
                </dgm:layoutNode>
                <dgm:layoutNode name="textBox4c" styleLbl="revTx">
                  <dgm:varLst>
                    <dgm:bulletEnabled val="1"/>
                  </dgm:varLst>
                  <dgm:choose name="Name110">
                    <dgm:if name="Name111" func="var" arg="dir" op="equ" val="norm">
                      <dgm:choose name="Name112">
                        <dgm:if name="Name113" axis="root des" ptType="all node" func="maxDepth" op="gt" val="1">
                          <dgm:alg type="tx">
                            <dgm:param type="txAnchorVert" val="t"/>
                            <dgm:param type="parTxLTRAlign" val="l"/>
                            <dgm:param type="parTxRTLAlign" val="r"/>
                          </dgm:alg>
                        </dgm:if>
                        <dgm:else name="Name114">
                          <dgm:alg type="tx">
                            <dgm:param type="txAnchorVert" val="t"/>
                            <dgm:param type="parTxLTRAlign" val="l"/>
                            <dgm:param type="parTxRTLAlign" val="l"/>
                          </dgm:alg>
                        </dgm:else>
                      </dgm:choose>
                    </dgm:if>
                    <dgm:else name="Name115">
                      <dgm:choose name="Name116">
                        <dgm:if name="Name117" axis="root des" ptType="all node" func="maxDepth" op="gt" val="1">
                          <dgm:alg type="tx">
                            <dgm:param type="txAnchorVert" val="b"/>
                            <dgm:param type="txAnchorVertCh" val="b"/>
                            <dgm:param type="parTxLTRAlign" val="l"/>
                            <dgm:param type="parTxRTLAlign" val="r"/>
                          </dgm:alg>
                        </dgm:if>
                        <dgm:else name="Name118">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19">
                    <dgm:if name="Name120" func="var" arg="dir" op="equ" val="norm">
                      <dgm:constrLst>
                        <dgm:constr type="rMarg"/>
                        <dgm:constr type="tMarg"/>
                        <dgm:constr type="bMarg"/>
                      </dgm:constrLst>
                    </dgm:if>
                    <dgm:else name="Name121">
                      <dgm:constrLst>
                        <dgm:constr type="lMarg"/>
                        <dgm:constr type="tMarg"/>
                        <dgm:constr type="bMarg"/>
                      </dgm:constrLst>
                    </dgm:else>
                  </dgm:choose>
                  <dgm:ruleLst>
                    <dgm:rule type="primFontSz" val="5" fact="NaN" max="NaN"/>
                  </dgm:ruleLst>
                </dgm:layoutNode>
              </dgm:forEach>
              <dgm:forEach name="Name122" axis="ch" ptType="node" st="4" cnt="1">
                <dgm:layoutNode name="bullet4d" styleLbl="node1">
                  <dgm:alg type="sp"/>
                  <dgm:shape xmlns:r="http://schemas.openxmlformats.org/officeDocument/2006/relationships" type="ellipse" r:blip="">
                    <dgm:adjLst/>
                  </dgm:shape>
                  <dgm:presOf/>
                  <dgm:constrLst/>
                  <dgm:ruleLst/>
                </dgm:layoutNode>
                <dgm:layoutNode name="textBox4d" styleLbl="revTx">
                  <dgm:varLst>
                    <dgm:bulletEnabled val="1"/>
                  </dgm:varLst>
                  <dgm:choose name="Name123">
                    <dgm:if name="Name124" func="var" arg="dir" op="equ" val="norm">
                      <dgm:choose name="Name125">
                        <dgm:if name="Name126" axis="root des" ptType="all node" func="maxDepth" op="gt" val="1">
                          <dgm:alg type="tx">
                            <dgm:param type="txAnchorVert" val="t"/>
                            <dgm:param type="parTxLTRAlign" val="l"/>
                            <dgm:param type="parTxRTLAlign" val="r"/>
                          </dgm:alg>
                        </dgm:if>
                        <dgm:else name="Name127">
                          <dgm:alg type="tx">
                            <dgm:param type="txAnchorVert" val="t"/>
                            <dgm:param type="parTxLTRAlign" val="l"/>
                            <dgm:param type="parTxRTLAlign" val="l"/>
                          </dgm:alg>
                        </dgm:else>
                      </dgm:choose>
                    </dgm:if>
                    <dgm:else name="Name128">
                      <dgm:choose name="Name129">
                        <dgm:if name="Name130" axis="root des" ptType="all node" func="maxDepth" op="gt" val="1">
                          <dgm:alg type="tx">
                            <dgm:param type="txAnchorVert" val="b"/>
                            <dgm:param type="txAnchorVertCh" val="b"/>
                            <dgm:param type="parTxLTRAlign" val="l"/>
                            <dgm:param type="parTxRTLAlign" val="r"/>
                          </dgm:alg>
                        </dgm:if>
                        <dgm:else name="Name131">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32">
                    <dgm:if name="Name133" func="var" arg="dir" op="equ" val="norm">
                      <dgm:constrLst>
                        <dgm:constr type="rMarg"/>
                        <dgm:constr type="tMarg"/>
                        <dgm:constr type="bMarg"/>
                      </dgm:constrLst>
                    </dgm:if>
                    <dgm:else name="Name134">
                      <dgm:constrLst>
                        <dgm:constr type="lMarg"/>
                        <dgm:constr type="tMarg"/>
                        <dgm:constr type="bMarg"/>
                      </dgm:constrLst>
                    </dgm:else>
                  </dgm:choose>
                  <dgm:ruleLst>
                    <dgm:rule type="primFontSz" val="5" fact="NaN" max="NaN"/>
                  </dgm:ruleLst>
                </dgm:layoutNode>
              </dgm:forEach>
            </dgm:layoutNode>
          </dgm:if>
          <dgm:else name="Name135">
            <dgm:layoutNode name="arrowDiagram5">
              <dgm:alg type="composite">
                <dgm:param type="vertAlign" val="none"/>
                <dgm:param type="horzAlign" val="none"/>
              </dgm:alg>
              <dgm:shape xmlns:r="http://schemas.openxmlformats.org/officeDocument/2006/relationships" r:blip="">
                <dgm:adjLst/>
              </dgm:shape>
              <dgm:presOf/>
              <dgm:choose name="Name136">
                <dgm:if name="Name137" func="var" arg="dir" op="equ" val="norm">
                  <dgm:constrLst>
                    <dgm:constr type="ctrX" for="ch" forName="bullet5a" refType="w" fact="0.11"/>
                    <dgm:constr type="ctrY" for="ch" forName="bullet5a" refType="h" fact="0.762"/>
                    <dgm:constr type="w" for="ch" forName="bullet5a" refType="w" fact="0.023"/>
                    <dgm:constr type="h" for="ch" forName="bullet5a" refType="w" refFor="ch" refForName="bullet5a"/>
                    <dgm:constr type="l" for="ch" forName="textBox5a" refType="ctrX" refFor="ch" refForName="bullet5a"/>
                    <dgm:constr type="t" for="ch" forName="textBox5a" refType="ctrY" refFor="ch" refForName="bullet5a"/>
                    <dgm:constr type="w" for="ch" forName="textBox5a" refType="w" fact="0.131"/>
                    <dgm:constr type="h" for="ch" forName="textBox5a" refType="h" fact="0.238"/>
                    <dgm:constr type="userA" refType="h" refFor="ch" refForName="bullet5a" fact="0.53"/>
                    <dgm:constr type="lMarg" for="ch" forName="textBox5a" refType="userA" fact="2.834"/>
                    <dgm:constr type="ctrX" for="ch" forName="bullet5b" refType="w" fact="0.241"/>
                    <dgm:constr type="ctrY" for="ch" forName="bullet5b" refType="h" fact="0.581"/>
                    <dgm:constr type="w" for="ch" forName="bullet5b" refType="w" fact="0.036"/>
                    <dgm:constr type="h" for="ch" forName="bullet5b" refType="w" refFor="ch" refForName="bullet5b"/>
                    <dgm:constr type="l" for="ch" forName="textBox5b" refType="ctrX" refFor="ch" refForName="bullet5b"/>
                    <dgm:constr type="t" for="ch" forName="textBox5b" refType="ctrY" refFor="ch" refForName="bullet5b"/>
                    <dgm:constr type="w" for="ch" forName="textBox5b" refType="w" fact="0.166"/>
                    <dgm:constr type="h" for="ch" forName="textBox5b" refType="h" fact="0.419"/>
                    <dgm:constr type="userB" refType="h" refFor="ch" refForName="bullet5b" fact="0.53"/>
                    <dgm:constr type="lMarg" for="ch" forName="textBox5b" refType="userB" fact="2.834"/>
                    <dgm:constr type="ctrX" for="ch" forName="bullet5c" refType="w" fact="0.407"/>
                    <dgm:constr type="ctrY" for="ch" forName="bullet5c" refType="h" fact="0.438"/>
                    <dgm:constr type="w" for="ch" forName="bullet5c" refType="w" fact="0.048"/>
                    <dgm:constr type="h" for="ch" forName="bullet5c" refType="w" refFor="ch" refForName="bullet5c"/>
                    <dgm:constr type="l" for="ch" forName="textBox5c" refType="ctrX" refFor="ch" refForName="bullet5c"/>
                    <dgm:constr type="t" for="ch" forName="textBox5c" refType="ctrY" refFor="ch" refForName="bullet5c"/>
                    <dgm:constr type="w" for="ch" forName="textBox5c" refType="w" fact="0.193"/>
                    <dgm:constr type="h" for="ch" forName="textBox5c" refType="h" fact="0.562"/>
                    <dgm:constr type="userC" refType="h" refFor="ch" refForName="bullet5c" fact="0.53"/>
                    <dgm:constr type="lMarg" for="ch" forName="textBox5c" refType="userC" fact="2.834"/>
                    <dgm:constr type="ctrX" for="ch" forName="bullet5d" refType="w" fact="0.6"/>
                    <dgm:constr type="ctrY" for="ch" forName="bullet5d" refType="h" fact="0.33"/>
                    <dgm:constr type="w" for="ch" forName="bullet5d" refType="w" fact="0.062"/>
                    <dgm:constr type="h" for="ch" forName="bullet5d" refType="w" refFor="ch" refForName="bullet5d"/>
                    <dgm:constr type="l" for="ch" forName="textBox5d" refType="ctrX" refFor="ch" refForName="bullet5d"/>
                    <dgm:constr type="t" for="ch" forName="textBox5d" refType="ctrY" refFor="ch" refForName="bullet5d"/>
                    <dgm:constr type="w" for="ch" forName="textBox5d" refType="w" fact="0.2"/>
                    <dgm:constr type="h" for="ch" forName="textBox5d" refType="h" fact="0.67"/>
                    <dgm:constr type="userD" refType="h" refFor="ch" refForName="bullet5d" fact="0.53"/>
                    <dgm:constr type="lMarg" for="ch" forName="textBox5d" refType="userD" fact="2.834"/>
                    <dgm:constr type="ctrX" for="ch" forName="bullet5e" refType="w" fact="0.8"/>
                    <dgm:constr type="ctrY" for="ch" forName="bullet5e" refType="h" fact="0.264"/>
                    <dgm:constr type="w" for="ch" forName="bullet5e" refType="w" fact="0.079"/>
                    <dgm:constr type="h" for="ch" forName="bullet5e" refType="w" refFor="ch" refForName="bullet5e"/>
                    <dgm:constr type="l" for="ch" forName="textBox5e" refType="ctrX" refFor="ch" refForName="bullet5e"/>
                    <dgm:constr type="t" for="ch" forName="textBox5e" refType="ctrY" refFor="ch" refForName="bullet5e"/>
                    <dgm:constr type="w" for="ch" forName="textBox5e" refType="w" fact="0.2"/>
                    <dgm:constr type="h" for="ch" forName="textBox5e" refType="h" fact="0.736"/>
                    <dgm:constr type="userE" refType="h" refFor="ch" refForName="bullet5e" fact="0.53"/>
                    <dgm:constr type="lMarg" for="ch" forName="textBox5e" refType="userE" fact="2.834"/>
                    <dgm:constr type="primFontSz" for="ch" ptType="node" op="equ" val="65"/>
                  </dgm:constrLst>
                </dgm:if>
                <dgm:else name="Name138">
                  <dgm:constrLst>
                    <dgm:constr type="ctrX" for="ch" forName="bullet5a" refType="w" fact="0.11"/>
                    <dgm:constr type="ctrY" for="ch" forName="bullet5a" refType="h" fact="0.762"/>
                    <dgm:constr type="w" for="ch" forName="bullet5a" refType="w" fact="0.023"/>
                    <dgm:constr type="h" for="ch" forName="bullet5a" refType="w" refFor="ch" refForName="bullet5a"/>
                    <dgm:constr type="r" for="ch" forName="textBox5a" refType="ctrX" refFor="ch" refForName="bullet5a"/>
                    <dgm:constr type="b" for="ch" forName="textBox5a" refType="ctrY" refFor="ch" refForName="bullet5a"/>
                    <dgm:constr type="w" for="ch" forName="textBox5a" refType="w" fact="0.11"/>
                    <dgm:constr type="h" for="ch" forName="textBox5a" refType="h" fact="0.762"/>
                    <dgm:constr type="userA" refType="h" refFor="ch" refForName="bullet5a" fact="0.53"/>
                    <dgm:constr type="rMarg" for="ch" forName="textBox5a" refType="userA" fact="2.834"/>
                    <dgm:constr type="ctrX" for="ch" forName="bullet5b" refType="w" fact="0.241"/>
                    <dgm:constr type="ctrY" for="ch" forName="bullet5b" refType="h" fact="0.581"/>
                    <dgm:constr type="w" for="ch" forName="bullet5b" refType="w" fact="0.036"/>
                    <dgm:constr type="h" for="ch" forName="bullet5b" refType="w" refFor="ch" refForName="bullet5b"/>
                    <dgm:constr type="r" for="ch" forName="textBox5b" refType="ctrX" refFor="ch" refForName="bullet5b"/>
                    <dgm:constr type="b" for="ch" forName="textBox5b" refType="ctrY" refFor="ch" refForName="bullet5b"/>
                    <dgm:constr type="w" for="ch" forName="textBox5b" refType="w" fact="0.131"/>
                    <dgm:constr type="h" for="ch" forName="textBox5b" refType="h" fact="0.581"/>
                    <dgm:constr type="userB" refType="h" refFor="ch" refForName="bullet5b" fact="0.53"/>
                    <dgm:constr type="rMarg" for="ch" forName="textBox5b" refType="userB" fact="2.834"/>
                    <dgm:constr type="ctrX" for="ch" forName="bullet5c" refType="w" fact="0.407"/>
                    <dgm:constr type="ctrY" for="ch" forName="bullet5c" refType="h" fact="0.438"/>
                    <dgm:constr type="w" for="ch" forName="bullet5c" refType="w" fact="0.048"/>
                    <dgm:constr type="h" for="ch" forName="bullet5c" refType="w" refFor="ch" refForName="bullet5c"/>
                    <dgm:constr type="r" for="ch" forName="textBox5c" refType="ctrX" refFor="ch" refForName="bullet5c"/>
                    <dgm:constr type="b" for="ch" forName="textBox5c" refType="ctrY" refFor="ch" refForName="bullet5c"/>
                    <dgm:constr type="w" for="ch" forName="textBox5c" refType="w" fact="0.166"/>
                    <dgm:constr type="h" for="ch" forName="textBox5c" refType="h" fact="0.438"/>
                    <dgm:constr type="userC" refType="h" refFor="ch" refForName="bullet5c" fact="0.53"/>
                    <dgm:constr type="rMarg" for="ch" forName="textBox5c" refType="userC" fact="2.834"/>
                    <dgm:constr type="ctrX" for="ch" forName="bullet5d" refType="w" fact="0.6"/>
                    <dgm:constr type="ctrY" for="ch" forName="bullet5d" refType="h" fact="0.33"/>
                    <dgm:constr type="w" for="ch" forName="bullet5d" refType="w" fact="0.062"/>
                    <dgm:constr type="h" for="ch" forName="bullet5d" refType="w" refFor="ch" refForName="bullet5d"/>
                    <dgm:constr type="r" for="ch" forName="textBox5d" refType="ctrX" refFor="ch" refForName="bullet5d"/>
                    <dgm:constr type="b" for="ch" forName="textBox5d" refType="ctrY" refFor="ch" refForName="bullet5d"/>
                    <dgm:constr type="w" for="ch" forName="textBox5d" refType="w" fact="0.193"/>
                    <dgm:constr type="h" for="ch" forName="textBox5d" refType="h" fact="0.33"/>
                    <dgm:constr type="userD" refType="h" refFor="ch" refForName="bullet5d" fact="0.53"/>
                    <dgm:constr type="rMarg" for="ch" forName="textBox5d" refType="userD" fact="2.834"/>
                    <dgm:constr type="ctrX" for="ch" forName="bullet5e" refType="w" fact="0.8"/>
                    <dgm:constr type="ctrY" for="ch" forName="bullet5e" refType="h" fact="0.264"/>
                    <dgm:constr type="w" for="ch" forName="bullet5e" refType="w" fact="0.079"/>
                    <dgm:constr type="h" for="ch" forName="bullet5e" refType="w" refFor="ch" refForName="bullet5e"/>
                    <dgm:constr type="r" for="ch" forName="textBox5e" refType="ctrX" refFor="ch" refForName="bullet5e"/>
                    <dgm:constr type="b" for="ch" forName="textBox5e" refType="ctrY" refFor="ch" refForName="bullet5e"/>
                    <dgm:constr type="w" for="ch" forName="textBox5e" refType="w" fact="0.2"/>
                    <dgm:constr type="h" for="ch" forName="textBox5e" refType="h" fact="0.264"/>
                    <dgm:constr type="userE" refType="h" refFor="ch" refForName="bullet5e" fact="0.53"/>
                    <dgm:constr type="rMarg" for="ch" forName="textBox5e" refType="userE" fact="2.834"/>
                    <dgm:constr type="primFontSz" for="ch" ptType="node" op="equ" val="65"/>
                  </dgm:constrLst>
                </dgm:else>
              </dgm:choose>
              <dgm:ruleLst/>
              <dgm:forEach name="Name139" axis="ch" ptType="node" cnt="1">
                <dgm:layoutNode name="bullet5a" styleLbl="node1">
                  <dgm:alg type="sp"/>
                  <dgm:shape xmlns:r="http://schemas.openxmlformats.org/officeDocument/2006/relationships" type="ellipse" r:blip="">
                    <dgm:adjLst/>
                  </dgm:shape>
                  <dgm:presOf/>
                  <dgm:constrLst/>
                  <dgm:ruleLst/>
                </dgm:layoutNode>
                <dgm:layoutNode name="textBox5a" styleLbl="revTx">
                  <dgm:varLst>
                    <dgm:bulletEnabled val="1"/>
                  </dgm:varLst>
                  <dgm:choose name="Name140">
                    <dgm:if name="Name141" func="var" arg="dir" op="equ" val="norm">
                      <dgm:choose name="Name142">
                        <dgm:if name="Name143" axis="root des" ptType="all node" func="maxDepth" op="gt" val="1">
                          <dgm:alg type="tx">
                            <dgm:param type="txAnchorVert" val="t"/>
                            <dgm:param type="parTxLTRAlign" val="l"/>
                            <dgm:param type="parTxRTLAlign" val="r"/>
                          </dgm:alg>
                        </dgm:if>
                        <dgm:else name="Name144">
                          <dgm:alg type="tx">
                            <dgm:param type="txAnchorVert" val="t"/>
                            <dgm:param type="parTxLTRAlign" val="l"/>
                            <dgm:param type="parTxRTLAlign" val="l"/>
                          </dgm:alg>
                        </dgm:else>
                      </dgm:choose>
                    </dgm:if>
                    <dgm:else name="Name145">
                      <dgm:choose name="Name146">
                        <dgm:if name="Name147" axis="root des" ptType="all node" func="maxDepth" op="gt" val="1">
                          <dgm:alg type="tx">
                            <dgm:param type="txAnchorVert" val="b"/>
                            <dgm:param type="txAnchorVertCh" val="b"/>
                            <dgm:param type="parTxLTRAlign" val="l"/>
                            <dgm:param type="parTxRTLAlign" val="r"/>
                          </dgm:alg>
                        </dgm:if>
                        <dgm:else name="Name148">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49">
                    <dgm:if name="Name150" func="var" arg="dir" op="equ" val="norm">
                      <dgm:constrLst>
                        <dgm:constr type="rMarg"/>
                        <dgm:constr type="tMarg"/>
                        <dgm:constr type="bMarg"/>
                      </dgm:constrLst>
                    </dgm:if>
                    <dgm:else name="Name151">
                      <dgm:constrLst>
                        <dgm:constr type="lMarg"/>
                        <dgm:constr type="tMarg"/>
                        <dgm:constr type="bMarg"/>
                      </dgm:constrLst>
                    </dgm:else>
                  </dgm:choose>
                  <dgm:ruleLst>
                    <dgm:rule type="primFontSz" val="5" fact="NaN" max="NaN"/>
                  </dgm:ruleLst>
                </dgm:layoutNode>
              </dgm:forEach>
              <dgm:forEach name="Name152" axis="ch" ptType="node" st="2" cnt="1">
                <dgm:layoutNode name="bullet5b" styleLbl="node1">
                  <dgm:alg type="sp"/>
                  <dgm:shape xmlns:r="http://schemas.openxmlformats.org/officeDocument/2006/relationships" type="ellipse" r:blip="">
                    <dgm:adjLst/>
                  </dgm:shape>
                  <dgm:presOf/>
                  <dgm:constrLst/>
                  <dgm:ruleLst/>
                </dgm:layoutNode>
                <dgm:layoutNode name="textBox5b" styleLbl="revTx">
                  <dgm:varLst>
                    <dgm:bulletEnabled val="1"/>
                  </dgm:varLst>
                  <dgm:choose name="Name153">
                    <dgm:if name="Name154" func="var" arg="dir" op="equ" val="norm">
                      <dgm:choose name="Name155">
                        <dgm:if name="Name156" axis="root des" ptType="all node" func="maxDepth" op="gt" val="1">
                          <dgm:alg type="tx">
                            <dgm:param type="txAnchorVert" val="t"/>
                            <dgm:param type="parTxLTRAlign" val="l"/>
                            <dgm:param type="parTxRTLAlign" val="r"/>
                          </dgm:alg>
                        </dgm:if>
                        <dgm:else name="Name157">
                          <dgm:alg type="tx">
                            <dgm:param type="txAnchorVert" val="t"/>
                            <dgm:param type="parTxLTRAlign" val="l"/>
                            <dgm:param type="parTxRTLAlign" val="l"/>
                          </dgm:alg>
                        </dgm:else>
                      </dgm:choose>
                    </dgm:if>
                    <dgm:else name="Name158">
                      <dgm:choose name="Name159">
                        <dgm:if name="Name160" axis="root des" ptType="all node" func="maxDepth" op="gt" val="1">
                          <dgm:alg type="tx">
                            <dgm:param type="txAnchorVert" val="b"/>
                            <dgm:param type="txAnchorVertCh" val="b"/>
                            <dgm:param type="parTxLTRAlign" val="l"/>
                            <dgm:param type="parTxRTLAlign" val="r"/>
                          </dgm:alg>
                        </dgm:if>
                        <dgm:else name="Name161">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62">
                    <dgm:if name="Name163" func="var" arg="dir" op="equ" val="norm">
                      <dgm:constrLst>
                        <dgm:constr type="rMarg"/>
                        <dgm:constr type="tMarg"/>
                        <dgm:constr type="bMarg"/>
                      </dgm:constrLst>
                    </dgm:if>
                    <dgm:else name="Name164">
                      <dgm:constrLst>
                        <dgm:constr type="lMarg"/>
                        <dgm:constr type="tMarg"/>
                        <dgm:constr type="bMarg"/>
                      </dgm:constrLst>
                    </dgm:else>
                  </dgm:choose>
                  <dgm:ruleLst>
                    <dgm:rule type="primFontSz" val="5" fact="NaN" max="NaN"/>
                  </dgm:ruleLst>
                </dgm:layoutNode>
              </dgm:forEach>
              <dgm:forEach name="Name165" axis="ch" ptType="node" st="3" cnt="1">
                <dgm:layoutNode name="bullet5c" styleLbl="node1">
                  <dgm:alg type="sp"/>
                  <dgm:shape xmlns:r="http://schemas.openxmlformats.org/officeDocument/2006/relationships" type="ellipse" r:blip="">
                    <dgm:adjLst/>
                  </dgm:shape>
                  <dgm:presOf/>
                  <dgm:constrLst/>
                  <dgm:ruleLst/>
                </dgm:layoutNode>
                <dgm:layoutNode name="textBox5c" styleLbl="revTx">
                  <dgm:varLst>
                    <dgm:bulletEnabled val="1"/>
                  </dgm:varLst>
                  <dgm:choose name="Name166">
                    <dgm:if name="Name167" func="var" arg="dir" op="equ" val="norm">
                      <dgm:choose name="Name168">
                        <dgm:if name="Name169" axis="root des" ptType="all node" func="maxDepth" op="gt" val="1">
                          <dgm:alg type="tx">
                            <dgm:param type="txAnchorVert" val="t"/>
                            <dgm:param type="parTxLTRAlign" val="l"/>
                            <dgm:param type="parTxRTLAlign" val="r"/>
                          </dgm:alg>
                        </dgm:if>
                        <dgm:else name="Name170">
                          <dgm:alg type="tx">
                            <dgm:param type="txAnchorVert" val="t"/>
                            <dgm:param type="parTxLTRAlign" val="l"/>
                            <dgm:param type="parTxRTLAlign" val="l"/>
                          </dgm:alg>
                        </dgm:else>
                      </dgm:choose>
                    </dgm:if>
                    <dgm:else name="Name171">
                      <dgm:choose name="Name172">
                        <dgm:if name="Name173" axis="root des" ptType="all node" func="maxDepth" op="gt" val="1">
                          <dgm:alg type="tx">
                            <dgm:param type="txAnchorVert" val="b"/>
                            <dgm:param type="txAnchorVertCh" val="b"/>
                            <dgm:param type="parTxLTRAlign" val="l"/>
                            <dgm:param type="parTxRTLAlign" val="r"/>
                          </dgm:alg>
                        </dgm:if>
                        <dgm:else name="Name174">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75">
                    <dgm:if name="Name176" func="var" arg="dir" op="equ" val="norm">
                      <dgm:constrLst>
                        <dgm:constr type="rMarg"/>
                        <dgm:constr type="tMarg"/>
                        <dgm:constr type="bMarg"/>
                      </dgm:constrLst>
                    </dgm:if>
                    <dgm:else name="Name177">
                      <dgm:constrLst>
                        <dgm:constr type="lMarg"/>
                        <dgm:constr type="tMarg"/>
                        <dgm:constr type="bMarg"/>
                      </dgm:constrLst>
                    </dgm:else>
                  </dgm:choose>
                  <dgm:ruleLst>
                    <dgm:rule type="primFontSz" val="5" fact="NaN" max="NaN"/>
                  </dgm:ruleLst>
                </dgm:layoutNode>
              </dgm:forEach>
              <dgm:forEach name="Name178" axis="ch" ptType="node" st="4" cnt="1">
                <dgm:layoutNode name="bullet5d" styleLbl="node1">
                  <dgm:alg type="sp"/>
                  <dgm:shape xmlns:r="http://schemas.openxmlformats.org/officeDocument/2006/relationships" type="ellipse" r:blip="">
                    <dgm:adjLst/>
                  </dgm:shape>
                  <dgm:presOf/>
                  <dgm:constrLst/>
                  <dgm:ruleLst/>
                </dgm:layoutNode>
                <dgm:layoutNode name="textBox5d" styleLbl="revTx">
                  <dgm:varLst>
                    <dgm:bulletEnabled val="1"/>
                  </dgm:varLst>
                  <dgm:choose name="Name179">
                    <dgm:if name="Name180" func="var" arg="dir" op="equ" val="norm">
                      <dgm:choose name="Name181">
                        <dgm:if name="Name182" axis="root des" ptType="all node" func="maxDepth" op="gt" val="1">
                          <dgm:alg type="tx">
                            <dgm:param type="txAnchorVert" val="t"/>
                            <dgm:param type="parTxLTRAlign" val="l"/>
                            <dgm:param type="parTxRTLAlign" val="r"/>
                          </dgm:alg>
                        </dgm:if>
                        <dgm:else name="Name183">
                          <dgm:alg type="tx">
                            <dgm:param type="txAnchorVert" val="t"/>
                            <dgm:param type="parTxLTRAlign" val="l"/>
                            <dgm:param type="parTxRTLAlign" val="l"/>
                          </dgm:alg>
                        </dgm:else>
                      </dgm:choose>
                    </dgm:if>
                    <dgm:else name="Name184">
                      <dgm:choose name="Name185">
                        <dgm:if name="Name186" axis="root des" ptType="all node" func="maxDepth" op="gt" val="1">
                          <dgm:alg type="tx">
                            <dgm:param type="txAnchorVert" val="b"/>
                            <dgm:param type="txAnchorVertCh" val="b"/>
                            <dgm:param type="parTxLTRAlign" val="l"/>
                            <dgm:param type="parTxRTLAlign" val="r"/>
                          </dgm:alg>
                        </dgm:if>
                        <dgm:else name="Name187">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88">
                    <dgm:if name="Name189" func="var" arg="dir" op="equ" val="norm">
                      <dgm:constrLst>
                        <dgm:constr type="rMarg"/>
                        <dgm:constr type="tMarg"/>
                        <dgm:constr type="bMarg"/>
                      </dgm:constrLst>
                    </dgm:if>
                    <dgm:else name="Name190">
                      <dgm:constrLst>
                        <dgm:constr type="lMarg"/>
                        <dgm:constr type="tMarg"/>
                        <dgm:constr type="bMarg"/>
                      </dgm:constrLst>
                    </dgm:else>
                  </dgm:choose>
                  <dgm:ruleLst>
                    <dgm:rule type="primFontSz" val="5" fact="NaN" max="NaN"/>
                  </dgm:ruleLst>
                </dgm:layoutNode>
              </dgm:forEach>
              <dgm:forEach name="Name191" axis="ch" ptType="node" st="5" cnt="1">
                <dgm:layoutNode name="bullet5e" styleLbl="node1">
                  <dgm:alg type="sp"/>
                  <dgm:shape xmlns:r="http://schemas.openxmlformats.org/officeDocument/2006/relationships" type="ellipse" r:blip="">
                    <dgm:adjLst/>
                  </dgm:shape>
                  <dgm:presOf/>
                  <dgm:constrLst/>
                  <dgm:ruleLst/>
                </dgm:layoutNode>
                <dgm:layoutNode name="textBox5e" styleLbl="revTx">
                  <dgm:varLst>
                    <dgm:bulletEnabled val="1"/>
                  </dgm:varLst>
                  <dgm:choose name="Name192">
                    <dgm:if name="Name193" func="var" arg="dir" op="equ" val="norm">
                      <dgm:choose name="Name194">
                        <dgm:if name="Name195" axis="root des" ptType="all node" func="maxDepth" op="gt" val="1">
                          <dgm:alg type="tx">
                            <dgm:param type="txAnchorVert" val="t"/>
                            <dgm:param type="parTxLTRAlign" val="l"/>
                            <dgm:param type="parTxRTLAlign" val="r"/>
                          </dgm:alg>
                        </dgm:if>
                        <dgm:else name="Name196">
                          <dgm:alg type="tx">
                            <dgm:param type="txAnchorVert" val="t"/>
                            <dgm:param type="parTxLTRAlign" val="l"/>
                            <dgm:param type="parTxRTLAlign" val="l"/>
                          </dgm:alg>
                        </dgm:else>
                      </dgm:choose>
                    </dgm:if>
                    <dgm:else name="Name197">
                      <dgm:choose name="Name198">
                        <dgm:if name="Name199" axis="root des" ptType="all node" func="maxDepth" op="gt" val="1">
                          <dgm:alg type="tx">
                            <dgm:param type="txAnchorVert" val="b"/>
                            <dgm:param type="txAnchorVertCh" val="b"/>
                            <dgm:param type="parTxLTRAlign" val="l"/>
                            <dgm:param type="parTxRTLAlign" val="r"/>
                          </dgm:alg>
                        </dgm:if>
                        <dgm:else name="Name200">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201">
                    <dgm:if name="Name202" func="var" arg="dir" op="equ" val="norm">
                      <dgm:constrLst>
                        <dgm:constr type="rMarg"/>
                        <dgm:constr type="tMarg"/>
                        <dgm:constr type="bMarg"/>
                      </dgm:constrLst>
                    </dgm:if>
                    <dgm:else name="Name203">
                      <dgm:constrLst>
                        <dgm:constr type="lMarg"/>
                        <dgm:constr type="tMarg"/>
                        <dgm:constr type="bMarg"/>
                      </dgm:constrLst>
                    </dgm:else>
                  </dgm:choose>
                  <dgm:ruleLst>
                    <dgm:rule type="primFontSz" val="5" fact="NaN" max="NaN"/>
                  </dgm:ruleLst>
                </dgm:layoutNode>
              </dgm:forEach>
            </dgm:layoutNode>
          </dgm:else>
        </dgm:choose>
      </dgm:if>
      <dgm:else name="Name204"/>
    </dgm:choose>
  </dgm:layoutNode>
</dgm:layoutDef>
</file>

<file path=xl/diagrams/layout2.xml><?xml version="1.0" encoding="utf-8"?>
<dgm:layoutDef xmlns:dgm="http://schemas.openxmlformats.org/drawingml/2006/diagram" xmlns:a="http://schemas.openxmlformats.org/drawingml/2006/main" uniqueId="urn:microsoft.com/office/officeart/2005/8/layout/balance1">
  <dgm:title val=""/>
  <dgm:desc val=""/>
  <dgm:catLst>
    <dgm:cat type="relationship" pri="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23">
          <dgm:prSet phldr="1"/>
        </dgm:pt>
      </dgm:ptLst>
      <dgm:cxnLst>
        <dgm:cxn modelId="4" srcId="0" destId="1" srcOrd="0" destOrd="0"/>
        <dgm:cxn modelId="5" srcId="0" destId="2" srcOrd="1" destOrd="0"/>
        <dgm:cxn modelId="13" srcId="1" destId="11" srcOrd="0" destOrd="0"/>
        <dgm:cxn modelId="14" srcId="1" destId="12" srcOrd="0" destOrd="0"/>
        <dgm:cxn modelId="23" srcId="2" destId="21" srcOrd="0" destOrd="0"/>
        <dgm:cxn modelId="24" srcId="2" destId="22" srcOrd="0" destOrd="0"/>
        <dgm:cxn modelId="25" srcId="2" destId="23" srcOrd="0" destOrd="0"/>
      </dgm:cxnLst>
      <dgm:bg/>
      <dgm:whole/>
    </dgm:dataModel>
  </dgm:sampData>
  <dgm:styleData>
    <dgm:dataModel>
      <dgm:ptLst>
        <dgm:pt modelId="0" type="doc"/>
        <dgm:pt modelId="1"/>
        <dgm:pt modelId="11"/>
        <dgm:pt modelId="12"/>
        <dgm:pt modelId="2"/>
        <dgm:pt modelId="21"/>
        <dgm:pt modelId="22"/>
      </dgm:ptLst>
      <dgm:cxnLst>
        <dgm:cxn modelId="4" srcId="0" destId="1" srcOrd="0" destOrd="0"/>
        <dgm:cxn modelId="5" srcId="0" destId="2" srcOrd="1" destOrd="0"/>
        <dgm:cxn modelId="13" srcId="1" destId="11" srcOrd="0" destOrd="0"/>
        <dgm:cxn modelId="14" srcId="1" destId="12" srcOrd="0" destOrd="0"/>
        <dgm:cxn modelId="23" srcId="2" destId="21" srcOrd="0" destOrd="0"/>
        <dgm:cxn modelId="24" srcId="2" destId="22" srcOrd="0" destOrd="0"/>
      </dgm:cxnLst>
      <dgm:bg/>
      <dgm:whole/>
    </dgm:dataModel>
  </dgm:styleData>
  <dgm:clrData>
    <dgm:dataModel>
      <dgm:ptLst>
        <dgm:pt modelId="0" type="doc"/>
        <dgm:pt modelId="1"/>
        <dgm:pt modelId="11"/>
        <dgm:pt modelId="12"/>
        <dgm:pt modelId="13"/>
        <dgm:pt modelId="2"/>
        <dgm:pt modelId="21"/>
        <dgm:pt modelId="22"/>
        <dgm:pt modelId="23"/>
      </dgm:ptLst>
      <dgm:cxnLst>
        <dgm:cxn modelId="4" srcId="0" destId="1" srcOrd="0" destOrd="0"/>
        <dgm:cxn modelId="5" srcId="0" destId="2" srcOrd="1" destOrd="0"/>
        <dgm:cxn modelId="15" srcId="1" destId="11" srcOrd="0" destOrd="0"/>
        <dgm:cxn modelId="16" srcId="1" destId="12" srcOrd="0" destOrd="0"/>
        <dgm:cxn modelId="17" srcId="1" destId="13" srcOrd="0" destOrd="0"/>
        <dgm:cxn modelId="25" srcId="2" destId="21" srcOrd="0" destOrd="0"/>
        <dgm:cxn modelId="26" srcId="2" destId="22" srcOrd="0" destOrd="0"/>
        <dgm:cxn modelId="27" srcId="2" destId="23" srcOrd="0" destOrd="0"/>
      </dgm:cxnLst>
      <dgm:bg/>
      <dgm:whole/>
    </dgm:dataModel>
  </dgm:clrData>
  <dgm:layoutNode name="outerComposite">
    <dgm:varLst>
      <dgm:chMax val="2"/>
      <dgm:animLvl val="lvl"/>
      <dgm:resizeHandles val="exact"/>
    </dgm:varLst>
    <dgm:alg type="composite">
      <dgm:param type="ar" val="1"/>
    </dgm:alg>
    <dgm:shape xmlns:r="http://schemas.openxmlformats.org/officeDocument/2006/relationships" r:blip="">
      <dgm:adjLst/>
    </dgm:shape>
    <dgm:presOf/>
    <dgm:constrLst>
      <dgm:constr type="h" for="ch" forName="parentComposite" refType="h" refFor="ch" refForName="dummyMaxCanvas" op="equ" fact="0.2"/>
      <dgm:constr type="t" for="ch" forName="parentComposite"/>
      <dgm:constr type="h" for="ch" forName="childrenComposite" refType="h" refFor="ch" refForName="dummyMaxCanvas" op="equ" fact="0.8"/>
      <dgm:constr type="t" for="ch" forName="childrenComposite" refType="h" refFor="ch" refForName="dummyMaxCanvas" fact="0.2"/>
    </dgm:constrLst>
    <dgm:ruleLst/>
    <dgm:layoutNode name="dummyMaxCanvas">
      <dgm:alg type="sp"/>
      <dgm:shape xmlns:r="http://schemas.openxmlformats.org/officeDocument/2006/relationships" r:blip="">
        <dgm:adjLst/>
      </dgm:shape>
      <dgm:presOf/>
      <dgm:constrLst/>
      <dgm:ruleLst/>
    </dgm:layoutNode>
    <dgm:layoutNode name="parentComposite">
      <dgm:alg type="composite"/>
      <dgm:shape xmlns:r="http://schemas.openxmlformats.org/officeDocument/2006/relationships" r:blip="">
        <dgm:adjLst/>
      </dgm:shape>
      <dgm:presOf/>
      <dgm:constrLst>
        <dgm:constr type="w" for="ch" forName="parent1" refType="w" fact="0.36"/>
        <dgm:constr type="ctrX" for="ch" forName="parent1" refType="w" fact="0.24"/>
        <dgm:constr type="w" for="ch" forName="parent2" refType="w" fact="0.36"/>
        <dgm:constr type="ctrX" for="ch" forName="parent2" refType="w" fact="0.76"/>
        <dgm:constr type="primFontSz" for="ch" ptType="node" op="equ"/>
      </dgm:constrLst>
      <dgm:ruleLst/>
      <dgm:layoutNode name="parent1" styleLbl="alignAccFollowNode1">
        <dgm:varLst>
          <dgm:chMax val="4"/>
        </dgm:varLst>
        <dgm:alg type="tx"/>
        <dgm:shape xmlns:r="http://schemas.openxmlformats.org/officeDocument/2006/relationships" type="roundRect" r:blip="">
          <dgm:adjLst>
            <dgm:adj idx="1" val="0.1"/>
          </dgm:adjLst>
        </dgm:shape>
        <dgm:presOf axis="ch" ptType="node" cnt="1"/>
        <dgm:constrLst>
          <dgm:constr type="primFontSz" val="65"/>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parent2" styleLbl="alignAccFollowNode1">
        <dgm:varLst>
          <dgm:chMax val="4"/>
        </dgm:varLst>
        <dgm:alg type="tx"/>
        <dgm:shape xmlns:r="http://schemas.openxmlformats.org/officeDocument/2006/relationships" type="roundRect" r:blip="">
          <dgm:adjLst>
            <dgm:adj idx="1" val="0.1"/>
          </dgm:adjLst>
        </dgm:shape>
        <dgm:presOf axis="ch" ptType="node" st="2" cnt="1"/>
        <dgm:constrLst>
          <dgm:constr type="primFontSz" val="65"/>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dgm:layoutNode name="childrenComposite">
      <dgm:alg type="composite"/>
      <dgm:shape xmlns:r="http://schemas.openxmlformats.org/officeDocument/2006/relationships" r:blip="">
        <dgm:adjLst/>
      </dgm:shape>
      <dgm:presOf/>
      <dgm:constrLst>
        <dgm:constr type="primFontSz" for="ch" ptType="node" op="equ" val="65"/>
        <dgm:constr type="w" for="ch" forName="fulcrum" refType="w" fact="0.15"/>
        <dgm:constr type="h" for="ch" forName="fulcrum" refType="w" refFor="ch" refForName="fulcrum"/>
        <dgm:constr type="b" for="ch" forName="fulcrum" refType="h"/>
        <dgm:constr type="ctrX" for="ch" forName="fulcrum" refType="w" fact="0.5"/>
        <dgm:constr type="w" for="ch" forName="balance_00" refType="w" fact="0.9"/>
        <dgm:constr type="h" for="ch" forName="balance_00" refType="h" fact="0.076"/>
        <dgm:constr type="b" for="ch" forName="balance_00" refType="h" fact="0.81"/>
        <dgm:constr type="ctrX" for="ch" forName="balance_00" refType="w" fact="0.5"/>
        <dgm:constr type="w" for="ch" forName="balance_01" refType="w"/>
        <dgm:constr type="h" for="ch" forName="balance_01" refType="h" fact="0.157"/>
        <dgm:constr type="b" for="ch" forName="balance_01" refType="h" fact="0.85"/>
        <dgm:constr type="ctrX" for="ch" forName="balance_01" refType="w" fact="0.5"/>
        <dgm:constr type="w" for="ch" forName="balance_02" refType="w"/>
        <dgm:constr type="h" for="ch" forName="balance_02" refType="h" fact="0.157"/>
        <dgm:constr type="b" for="ch" forName="balance_02" refType="h" fact="0.85"/>
        <dgm:constr type="ctrX" for="ch" forName="balance_02" refType="w" fact="0.5"/>
        <dgm:constr type="w" for="ch" forName="balance_03" refType="w"/>
        <dgm:constr type="h" for="ch" forName="balance_03" refType="h" fact="0.157"/>
        <dgm:constr type="b" for="ch" forName="balance_03" refType="h" fact="0.85"/>
        <dgm:constr type="ctrX" for="ch" forName="balance_03" refType="w" fact="0.5"/>
        <dgm:constr type="w" for="ch" forName="balance_04" refType="w"/>
        <dgm:constr type="h" for="ch" forName="balance_04" refType="h" fact="0.157"/>
        <dgm:constr type="b" for="ch" forName="balance_04" refType="h" fact="0.85"/>
        <dgm:constr type="ctrX" for="ch" forName="balance_04" refType="w" fact="0.5"/>
        <dgm:constr type="w" for="ch" forName="balance_10" refType="w"/>
        <dgm:constr type="h" for="ch" forName="balance_10" refType="h" fact="0.157"/>
        <dgm:constr type="b" for="ch" forName="balance_10" refType="h" fact="0.85"/>
        <dgm:constr type="ctrX" for="ch" forName="balance_10" refType="w" fact="0.5"/>
        <dgm:constr type="w" for="ch" forName="balance_11" refType="w" fact="0.9"/>
        <dgm:constr type="h" for="ch" forName="balance_11" refType="h" fact="0.076"/>
        <dgm:constr type="b" for="ch" forName="balance_11" refType="h" fact="0.81"/>
        <dgm:constr type="ctrX" for="ch" forName="balance_11" refType="w" fact="0.5"/>
        <dgm:constr type="w" for="ch" forName="balance_12" refType="w"/>
        <dgm:constr type="h" for="ch" forName="balance_12" refType="h" fact="0.157"/>
        <dgm:constr type="b" for="ch" forName="balance_12" refType="h" fact="0.85"/>
        <dgm:constr type="ctrX" for="ch" forName="balance_12" refType="w" fact="0.5"/>
        <dgm:constr type="w" for="ch" forName="balance_13" refType="w"/>
        <dgm:constr type="h" for="ch" forName="balance_13" refType="h" fact="0.157"/>
        <dgm:constr type="b" for="ch" forName="balance_13" refType="h" fact="0.85"/>
        <dgm:constr type="ctrX" for="ch" forName="balance_13" refType="w" fact="0.5"/>
        <dgm:constr type="w" for="ch" forName="balance_14" refType="w"/>
        <dgm:constr type="h" for="ch" forName="balance_14" refType="h" fact="0.157"/>
        <dgm:constr type="b" for="ch" forName="balance_14" refType="h" fact="0.85"/>
        <dgm:constr type="ctrX" for="ch" forName="balance_14" refType="w" fact="0.5"/>
        <dgm:constr type="w" for="ch" forName="balance_20" refType="w"/>
        <dgm:constr type="h" for="ch" forName="balance_20" refType="h" fact="0.157"/>
        <dgm:constr type="b" for="ch" forName="balance_20" refType="h" fact="0.85"/>
        <dgm:constr type="ctrX" for="ch" forName="balance_20" refType="w" fact="0.5"/>
        <dgm:constr type="w" for="ch" forName="balance_21" refType="w"/>
        <dgm:constr type="h" for="ch" forName="balance_21" refType="h" fact="0.157"/>
        <dgm:constr type="b" for="ch" forName="balance_21" refType="h" fact="0.85"/>
        <dgm:constr type="ctrX" for="ch" forName="balance_21" refType="w" fact="0.5"/>
        <dgm:constr type="w" for="ch" forName="balance_22" refType="w" fact="0.9"/>
        <dgm:constr type="h" for="ch" forName="balance_22" refType="h" fact="0.076"/>
        <dgm:constr type="b" for="ch" forName="balance_22" refType="h" fact="0.81"/>
        <dgm:constr type="ctrX" for="ch" forName="balance_22" refType="w" fact="0.5"/>
        <dgm:constr type="w" for="ch" forName="balance_23" refType="w"/>
        <dgm:constr type="h" for="ch" forName="balance_23" refType="h" fact="0.157"/>
        <dgm:constr type="b" for="ch" forName="balance_23" refType="h" fact="0.85"/>
        <dgm:constr type="ctrX" for="ch" forName="balance_23" refType="w" fact="0.5"/>
        <dgm:constr type="w" for="ch" forName="balance_24" refType="w"/>
        <dgm:constr type="h" for="ch" forName="balance_24" refType="h" fact="0.157"/>
        <dgm:constr type="b" for="ch" forName="balance_24" refType="h" fact="0.85"/>
        <dgm:constr type="ctrX" for="ch" forName="balance_24" refType="w" fact="0.5"/>
        <dgm:constr type="w" for="ch" forName="balance_30" refType="w"/>
        <dgm:constr type="h" for="ch" forName="balance_30" refType="h" fact="0.157"/>
        <dgm:constr type="b" for="ch" forName="balance_30" refType="h" fact="0.85"/>
        <dgm:constr type="ctrX" for="ch" forName="balance_30" refType="w" fact="0.5"/>
        <dgm:constr type="w" for="ch" forName="balance_31" refType="w"/>
        <dgm:constr type="h" for="ch" forName="balance_31" refType="h" fact="0.157"/>
        <dgm:constr type="b" for="ch" forName="balance_31" refType="h" fact="0.85"/>
        <dgm:constr type="ctrX" for="ch" forName="balance_31" refType="w" fact="0.5"/>
        <dgm:constr type="w" for="ch" forName="balance_32" refType="w"/>
        <dgm:constr type="h" for="ch" forName="balance_32" refType="h" fact="0.157"/>
        <dgm:constr type="b" for="ch" forName="balance_32" refType="h" fact="0.85"/>
        <dgm:constr type="ctrX" for="ch" forName="balance_32" refType="w" fact="0.5"/>
        <dgm:constr type="w" for="ch" forName="balance_33" refType="w" fact="0.9"/>
        <dgm:constr type="h" for="ch" forName="balance_33" refType="h" fact="0.076"/>
        <dgm:constr type="b" for="ch" forName="balance_33" refType="h" fact="0.81"/>
        <dgm:constr type="ctrX" for="ch" forName="balance_33" refType="w" fact="0.5"/>
        <dgm:constr type="w" for="ch" forName="balance_34" refType="w"/>
        <dgm:constr type="h" for="ch" forName="balance_34" refType="h" fact="0.157"/>
        <dgm:constr type="b" for="ch" forName="balance_34" refType="h" fact="0.85"/>
        <dgm:constr type="ctrX" for="ch" forName="balance_34" refType="w" fact="0.5"/>
        <dgm:constr type="w" for="ch" forName="balance_40" refType="w"/>
        <dgm:constr type="h" for="ch" forName="balance_40" refType="h" fact="0.157"/>
        <dgm:constr type="b" for="ch" forName="balance_40" refType="h" fact="0.85"/>
        <dgm:constr type="ctrX" for="ch" forName="balance_40" refType="w" fact="0.5"/>
        <dgm:constr type="w" for="ch" forName="balance_41" refType="w"/>
        <dgm:constr type="h" for="ch" forName="balance_41" refType="h" fact="0.157"/>
        <dgm:constr type="b" for="ch" forName="balance_41" refType="h" fact="0.85"/>
        <dgm:constr type="ctrX" for="ch" forName="balance_41" refType="w" fact="0.5"/>
        <dgm:constr type="w" for="ch" forName="balance_42" refType="w"/>
        <dgm:constr type="h" for="ch" forName="balance_42" refType="h" fact="0.157"/>
        <dgm:constr type="b" for="ch" forName="balance_42" refType="h" fact="0.85"/>
        <dgm:constr type="ctrX" for="ch" forName="balance_42" refType="w" fact="0.5"/>
        <dgm:constr type="w" for="ch" forName="balance_43" refType="w"/>
        <dgm:constr type="h" for="ch" forName="balance_43" refType="h" fact="0.157"/>
        <dgm:constr type="b" for="ch" forName="balance_43" refType="h" fact="0.85"/>
        <dgm:constr type="ctrX" for="ch" forName="balance_43" refType="w" fact="0.5"/>
        <dgm:constr type="w" for="ch" forName="balance_44" refType="w" fact="0.9"/>
        <dgm:constr type="h" for="ch" forName="balance_44" refType="h" fact="0.076"/>
        <dgm:constr type="b" for="ch" forName="balance_44" refType="h" fact="0.81"/>
        <dgm:constr type="ctrX" for="ch" forName="balance_44" refType="w" fact="0.5"/>
        <dgm:constr type="w" for="ch" forName="right_01_1" refType="w" fact="0.4"/>
        <dgm:constr type="h" for="ch" forName="right_01_1" refType="h" fact="0.7"/>
        <dgm:constr type="b" for="ch" forName="right_01_1" refType="h" fact="0.76"/>
        <dgm:constr type="ctrX" for="ch" forName="right_01_1" refType="w" fact="0.78"/>
        <dgm:constr type="w" for="ch" forName="left_10_1" refType="w" fact="0.4"/>
        <dgm:constr type="h" for="ch" forName="left_10_1" refType="h" fact="0.7"/>
        <dgm:constr type="b" for="ch" forName="left_10_1" refType="h" fact="0.76"/>
        <dgm:constr type="ctrX" for="ch" forName="left_10_1" refType="w" fact="0.22"/>
        <dgm:constr type="w" for="ch" forName="right_11_1" refType="w" fact="0.36"/>
        <dgm:constr type="h" for="ch" forName="right_11_1" refType="h" fact="0.67"/>
        <dgm:constr type="b" for="ch" forName="right_11_1" refType="h" fact="0.725"/>
        <dgm:constr type="ctrX" for="ch" forName="right_11_1" refType="w" fact="0.76"/>
        <dgm:constr type="w" for="ch" forName="left_11_1" refType="w" fact="0.36"/>
        <dgm:constr type="h" for="ch" forName="left_11_1" refType="h" fact="0.67"/>
        <dgm:constr type="b" for="ch" forName="left_11_1" refType="h" fact="0.725"/>
        <dgm:constr type="ctrX" for="ch" forName="left_11_1" refType="w" fact="0.24"/>
        <dgm:constr type="w" for="ch" forName="right_02_1" refType="w" fact="0.388"/>
        <dgm:constr type="h" for="ch" forName="right_02_1" refType="h" fact="0.36"/>
        <dgm:constr type="b" for="ch" forName="right_02_1" refType="h" fact="0.76"/>
        <dgm:constr type="ctrX" for="ch" forName="right_02_1" refType="w" fact="0.77"/>
        <dgm:constr type="w" for="ch" forName="right_02_2" refType="w" fact="0.388"/>
        <dgm:constr type="h" for="ch" forName="right_02_2" refType="h" fact="0.36"/>
        <dgm:constr type="b" for="ch" forName="right_02_2" refType="h" fact="0.42"/>
        <dgm:constr type="ctrX" for="ch" forName="right_02_2" refType="w" fact="0.79"/>
        <dgm:constr type="w" for="ch" forName="left_20_1" refType="w" fact="0.388"/>
        <dgm:constr type="h" for="ch" forName="left_20_1" refType="h" fact="0.36"/>
        <dgm:constr type="b" for="ch" forName="left_20_1" refType="h" fact="0.76"/>
        <dgm:constr type="ctrX" for="ch" forName="left_20_1" refType="w" fact="0.23"/>
        <dgm:constr type="w" for="ch" forName="left_20_2" refType="w" fact="0.388"/>
        <dgm:constr type="h" for="ch" forName="left_20_2" refType="h" fact="0.36"/>
        <dgm:constr type="b" for="ch" forName="left_20_2" refType="h" fact="0.42"/>
        <dgm:constr type="ctrX" for="ch" forName="left_20_2" refType="w" fact="0.21"/>
        <dgm:constr type="w" for="ch" forName="right_12_1" refType="w" fact="0.388"/>
        <dgm:constr type="h" for="ch" forName="right_12_1" refType="h" fact="0.36"/>
        <dgm:constr type="b" for="ch" forName="right_12_1" refType="h" fact="0.76"/>
        <dgm:constr type="ctrX" for="ch" forName="right_12_1" refType="w" fact="0.77"/>
        <dgm:constr type="w" for="ch" forName="right_12_2" refType="w" fact="0.388"/>
        <dgm:constr type="h" for="ch" forName="right_12_2" refType="h" fact="0.36"/>
        <dgm:constr type="b" for="ch" forName="right_12_2" refType="h" fact="0.42"/>
        <dgm:constr type="ctrX" for="ch" forName="right_12_2" refType="w" fact="0.79"/>
        <dgm:constr type="w" for="ch" forName="left_12_1" refType="w" fact="0.388"/>
        <dgm:constr type="h" for="ch" forName="left_12_1" refType="h" fact="0.36"/>
        <dgm:constr type="b" for="ch" forName="left_12_1" refType="h" fact="0.715"/>
        <dgm:constr type="ctrX" for="ch" forName="left_12_1" refType="w" fact="0.255"/>
        <dgm:constr type="w" for="ch" forName="right_22_1" refType="w" fact="0.36"/>
        <dgm:constr type="h" for="ch" forName="right_22_1" refType="h" fact="0.32"/>
        <dgm:constr type="b" for="ch" forName="right_22_1" refType="h" fact="0.725"/>
        <dgm:constr type="ctrX" for="ch" forName="right_22_1" refType="w" fact="0.76"/>
        <dgm:constr type="w" for="ch" forName="right_22_2" refType="w" fact="0.36"/>
        <dgm:constr type="h" for="ch" forName="right_22_2" refType="h" fact="0.32"/>
        <dgm:constr type="b" for="ch" forName="right_22_2" refType="h" fact="0.39"/>
        <dgm:constr type="ctrX" for="ch" forName="right_22_2" refType="w" fact="0.76"/>
        <dgm:constr type="w" for="ch" forName="left_22_1" refType="w" fact="0.36"/>
        <dgm:constr type="h" for="ch" forName="left_22_1" refType="h" fact="0.32"/>
        <dgm:constr type="b" for="ch" forName="left_22_1" refType="h" fact="0.725"/>
        <dgm:constr type="ctrX" for="ch" forName="left_22_1" refType="w" fact="0.24"/>
        <dgm:constr type="w" for="ch" forName="left_22_2" refType="w" fact="0.36"/>
        <dgm:constr type="h" for="ch" forName="left_22_2" refType="h" fact="0.32"/>
        <dgm:constr type="b" for="ch" forName="left_22_2" refType="h" fact="0.39"/>
        <dgm:constr type="ctrX" for="ch" forName="left_22_2" refType="w" fact="0.24"/>
        <dgm:constr type="w" for="ch" forName="left_21_1" refType="w" fact="0.388"/>
        <dgm:constr type="h" for="ch" forName="left_21_1" refType="h" fact="0.36"/>
        <dgm:constr type="b" for="ch" forName="left_21_1" refType="h" fact="0.76"/>
        <dgm:constr type="ctrX" for="ch" forName="left_21_1" refType="w" fact="0.23"/>
        <dgm:constr type="w" for="ch" forName="left_21_2" refType="w" fact="0.388"/>
        <dgm:constr type="h" for="ch" forName="left_21_2" refType="h" fact="0.36"/>
        <dgm:constr type="b" for="ch" forName="left_21_2" refType="h" fact="0.42"/>
        <dgm:constr type="ctrX" for="ch" forName="left_21_2" refType="w" fact="0.21"/>
        <dgm:constr type="w" for="ch" forName="right_21_1" refType="w" fact="0.388"/>
        <dgm:constr type="h" for="ch" forName="right_21_1" refType="h" fact="0.36"/>
        <dgm:constr type="b" for="ch" forName="right_21_1" refType="h" fact="0.715"/>
        <dgm:constr type="ctrX" for="ch" forName="right_21_1" refType="w" fact="0.745"/>
        <dgm:constr type="w" for="ch" forName="right_03_1" refType="w" fact="0.37"/>
        <dgm:constr type="h" for="ch" forName="right_03_1" refType="h" fact="0.24"/>
        <dgm:constr type="b" for="ch" forName="right_03_1" refType="h" fact="0.76"/>
        <dgm:constr type="ctrX" for="ch" forName="right_03_1" refType="w" fact="0.77"/>
        <dgm:constr type="w" for="ch" forName="right_03_2" refType="w" fact="0.37"/>
        <dgm:constr type="h" for="ch" forName="right_03_2" refType="h" fact="0.24"/>
        <dgm:constr type="b" for="ch" forName="right_03_2" refType="h" fact="0.535"/>
        <dgm:constr type="ctrX" for="ch" forName="right_03_2" refType="w" fact="0.783"/>
        <dgm:constr type="w" for="ch" forName="right_03_3" refType="w" fact="0.37"/>
        <dgm:constr type="h" for="ch" forName="right_03_3" refType="h" fact="0.24"/>
        <dgm:constr type="b" for="ch" forName="right_03_3" refType="h" fact="0.315"/>
        <dgm:constr type="ctrX" for="ch" forName="right_03_3" refType="w" fact="0.796"/>
        <dgm:constr type="w" for="ch" forName="left_30_1" refType="w" fact="0.37"/>
        <dgm:constr type="h" for="ch" forName="left_30_1" refType="h" fact="0.24"/>
        <dgm:constr type="b" for="ch" forName="left_30_1" refType="h" fact="0.76"/>
        <dgm:constr type="ctrX" for="ch" forName="left_30_1" refType="w" fact="0.23"/>
        <dgm:constr type="w" for="ch" forName="left_30_2" refType="w" fact="0.37"/>
        <dgm:constr type="h" for="ch" forName="left_30_2" refType="h" fact="0.24"/>
        <dgm:constr type="b" for="ch" forName="left_30_2" refType="h" fact="0.535"/>
        <dgm:constr type="ctrX" for="ch" forName="left_30_2" refType="w" fact="0.217"/>
        <dgm:constr type="w" for="ch" forName="left_30_3" refType="w" fact="0.37"/>
        <dgm:constr type="h" for="ch" forName="left_30_3" refType="h" fact="0.24"/>
        <dgm:constr type="b" for="ch" forName="left_30_3" refType="h" fact="0.315"/>
        <dgm:constr type="ctrX" for="ch" forName="left_30_3" refType="w" fact="0.204"/>
        <dgm:constr type="w" for="ch" forName="right_13_1" refType="w" fact="0.37"/>
        <dgm:constr type="h" for="ch" forName="right_13_1" refType="h" fact="0.24"/>
        <dgm:constr type="b" for="ch" forName="right_13_1" refType="h" fact="0.76"/>
        <dgm:constr type="ctrX" for="ch" forName="right_13_1" refType="w" fact="0.77"/>
        <dgm:constr type="w" for="ch" forName="right_13_2" refType="w" fact="0.37"/>
        <dgm:constr type="h" for="ch" forName="right_13_2" refType="h" fact="0.24"/>
        <dgm:constr type="b" for="ch" forName="right_13_2" refType="h" fact="0.535"/>
        <dgm:constr type="ctrX" for="ch" forName="right_13_2" refType="w" fact="0.783"/>
        <dgm:constr type="w" for="ch" forName="right_13_3" refType="w" fact="0.37"/>
        <dgm:constr type="h" for="ch" forName="right_13_3" refType="h" fact="0.24"/>
        <dgm:constr type="b" for="ch" forName="right_13_3" refType="h" fact="0.315"/>
        <dgm:constr type="ctrX" for="ch" forName="right_13_3" refType="w" fact="0.796"/>
        <dgm:constr type="w" for="ch" forName="left_13_1" refType="w" fact="0.37"/>
        <dgm:constr type="h" for="ch" forName="left_13_1" refType="h" fact="0.24"/>
        <dgm:constr type="b" for="ch" forName="left_13_1" refType="h" fact="0.715"/>
        <dgm:constr type="ctrX" for="ch" forName="left_13_1" refType="w" fact="0.255"/>
        <dgm:constr type="w" for="ch" forName="left_31_1" refType="w" fact="0.37"/>
        <dgm:constr type="h" for="ch" forName="left_31_1" refType="h" fact="0.24"/>
        <dgm:constr type="b" for="ch" forName="left_31_1" refType="h" fact="0.76"/>
        <dgm:constr type="ctrX" for="ch" forName="left_31_1" refType="w" fact="0.23"/>
        <dgm:constr type="w" for="ch" forName="left_31_2" refType="w" fact="0.37"/>
        <dgm:constr type="h" for="ch" forName="left_31_2" refType="h" fact="0.24"/>
        <dgm:constr type="b" for="ch" forName="left_31_2" refType="h" fact="0.535"/>
        <dgm:constr type="ctrX" for="ch" forName="left_31_2" refType="w" fact="0.217"/>
        <dgm:constr type="w" for="ch" forName="left_31_3" refType="w" fact="0.37"/>
        <dgm:constr type="h" for="ch" forName="left_31_3" refType="h" fact="0.24"/>
        <dgm:constr type="b" for="ch" forName="left_31_3" refType="h" fact="0.315"/>
        <dgm:constr type="ctrX" for="ch" forName="left_31_3" refType="w" fact="0.204"/>
        <dgm:constr type="w" for="ch" forName="right_31_1" refType="w" fact="0.37"/>
        <dgm:constr type="h" for="ch" forName="right_31_1" refType="h" fact="0.24"/>
        <dgm:constr type="b" for="ch" forName="right_31_1" refType="h" fact="0.715"/>
        <dgm:constr type="ctrX" for="ch" forName="right_31_1" refType="w" fact="0.745"/>
        <dgm:constr type="w" for="ch" forName="right_23_1" refType="w" fact="0.37"/>
        <dgm:constr type="h" for="ch" forName="right_23_1" refType="h" fact="0.24"/>
        <dgm:constr type="b" for="ch" forName="right_23_1" refType="h" fact="0.76"/>
        <dgm:constr type="ctrX" for="ch" forName="right_23_1" refType="w" fact="0.77"/>
        <dgm:constr type="w" for="ch" forName="right_23_2" refType="w" fact="0.37"/>
        <dgm:constr type="h" for="ch" forName="right_23_2" refType="h" fact="0.24"/>
        <dgm:constr type="b" for="ch" forName="right_23_2" refType="h" fact="0.535"/>
        <dgm:constr type="ctrX" for="ch" forName="right_23_2" refType="w" fact="0.783"/>
        <dgm:constr type="w" for="ch" forName="right_23_3" refType="w" fact="0.37"/>
        <dgm:constr type="h" for="ch" forName="right_23_3" refType="h" fact="0.24"/>
        <dgm:constr type="b" for="ch" forName="right_23_3" refType="h" fact="0.315"/>
        <dgm:constr type="ctrX" for="ch" forName="right_23_3" refType="w" fact="0.796"/>
        <dgm:constr type="w" for="ch" forName="left_23_1" refType="w" fact="0.37"/>
        <dgm:constr type="h" for="ch" forName="left_23_1" refType="h" fact="0.24"/>
        <dgm:constr type="b" for="ch" forName="left_23_1" refType="h" fact="0.715"/>
        <dgm:constr type="ctrX" for="ch" forName="left_23_1" refType="w" fact="0.255"/>
        <dgm:constr type="w" for="ch" forName="left_23_2" refType="w" fact="0.37"/>
        <dgm:constr type="h" for="ch" forName="left_23_2" refType="h" fact="0.24"/>
        <dgm:constr type="b" for="ch" forName="left_23_2" refType="h" fact="0.49"/>
        <dgm:constr type="ctrX" for="ch" forName="left_23_2" refType="w" fact="0.268"/>
        <dgm:constr type="w" for="ch" forName="left_32_1" refType="w" fact="0.37"/>
        <dgm:constr type="h" for="ch" forName="left_32_1" refType="h" fact="0.24"/>
        <dgm:constr type="b" for="ch" forName="left_32_1" refType="h" fact="0.76"/>
        <dgm:constr type="ctrX" for="ch" forName="left_32_1" refType="w" fact="0.23"/>
        <dgm:constr type="w" for="ch" forName="left_32_2" refType="w" fact="0.37"/>
        <dgm:constr type="h" for="ch" forName="left_32_2" refType="h" fact="0.24"/>
        <dgm:constr type="b" for="ch" forName="left_32_2" refType="h" fact="0.535"/>
        <dgm:constr type="ctrX" for="ch" forName="left_32_2" refType="w" fact="0.217"/>
        <dgm:constr type="w" for="ch" forName="left_32_3" refType="w" fact="0.37"/>
        <dgm:constr type="h" for="ch" forName="left_32_3" refType="h" fact="0.24"/>
        <dgm:constr type="b" for="ch" forName="left_32_3" refType="h" fact="0.315"/>
        <dgm:constr type="ctrX" for="ch" forName="left_32_3" refType="w" fact="0.204"/>
        <dgm:constr type="w" for="ch" forName="right_32_1" refType="w" fact="0.37"/>
        <dgm:constr type="h" for="ch" forName="right_32_1" refType="h" fact="0.24"/>
        <dgm:constr type="b" for="ch" forName="right_32_1" refType="h" fact="0.715"/>
        <dgm:constr type="ctrX" for="ch" forName="right_32_1" refType="w" fact="0.745"/>
        <dgm:constr type="w" for="ch" forName="right_32_2" refType="w" fact="0.37"/>
        <dgm:constr type="h" for="ch" forName="right_32_2" refType="h" fact="0.24"/>
        <dgm:constr type="b" for="ch" forName="right_32_2" refType="h" fact="0.49"/>
        <dgm:constr type="ctrX" for="ch" forName="right_32_2" refType="w" fact="0.732"/>
        <dgm:constr type="w" for="ch" forName="right_33_1" refType="w" fact="0.36"/>
        <dgm:constr type="h" for="ch" forName="right_33_1" refType="h" fact="0.21"/>
        <dgm:constr type="b" for="ch" forName="right_33_1" refType="h" fact="0.725"/>
        <dgm:constr type="ctrX" for="ch" forName="right_33_1" refType="w" fact="0.76"/>
        <dgm:constr type="w" for="ch" forName="right_33_2" refType="w" fact="0.36"/>
        <dgm:constr type="h" for="ch" forName="right_33_2" refType="h" fact="0.21"/>
        <dgm:constr type="b" for="ch" forName="right_33_2" refType="h" fact="0.5"/>
        <dgm:constr type="ctrX" for="ch" forName="right_33_2" refType="w" fact="0.76"/>
        <dgm:constr type="w" for="ch" forName="right_33_3" refType="w" fact="0.36"/>
        <dgm:constr type="h" for="ch" forName="right_33_3" refType="h" fact="0.21"/>
        <dgm:constr type="b" for="ch" forName="right_33_3" refType="h" fact="0.275"/>
        <dgm:constr type="ctrX" for="ch" forName="right_33_3" refType="w" fact="0.76"/>
        <dgm:constr type="w" for="ch" forName="left_33_1" refType="w" fact="0.36"/>
        <dgm:constr type="h" for="ch" forName="left_33_1" refType="h" fact="0.21"/>
        <dgm:constr type="b" for="ch" forName="left_33_1" refType="h" fact="0.725"/>
        <dgm:constr type="ctrX" for="ch" forName="left_33_1" refType="w" fact="0.24"/>
        <dgm:constr type="w" for="ch" forName="left_33_2" refType="w" fact="0.36"/>
        <dgm:constr type="h" for="ch" forName="left_33_2" refType="h" fact="0.21"/>
        <dgm:constr type="b" for="ch" forName="left_33_2" refType="h" fact="0.5"/>
        <dgm:constr type="ctrX" for="ch" forName="left_33_2" refType="w" fact="0.24"/>
        <dgm:constr type="w" for="ch" forName="left_33_3" refType="w" fact="0.36"/>
        <dgm:constr type="h" for="ch" forName="left_33_3" refType="h" fact="0.21"/>
        <dgm:constr type="b" for="ch" forName="left_33_3" refType="h" fact="0.275"/>
        <dgm:constr type="ctrX" for="ch" forName="left_33_3" refType="w" fact="0.24"/>
        <dgm:constr type="w" for="ch" forName="right_04_1" refType="w" fact="0.365"/>
        <dgm:constr type="h" for="ch" forName="right_04_1" refType="h" fact="0.185"/>
        <dgm:constr type="b" for="ch" forName="right_04_1" refType="h" fact="0.76"/>
        <dgm:constr type="ctrX" for="ch" forName="right_04_1" refType="w" fact="0.77"/>
        <dgm:constr type="w" for="ch" forName="right_04_2" refType="w" fact="0.365"/>
        <dgm:constr type="h" for="ch" forName="right_04_2" refType="h" fact="0.185"/>
        <dgm:constr type="b" for="ch" forName="right_04_2" refType="h" fact="0.595"/>
        <dgm:constr type="ctrX" for="ch" forName="right_04_2" refType="w" fact="0.78"/>
        <dgm:constr type="w" for="ch" forName="right_04_3" refType="w" fact="0.365"/>
        <dgm:constr type="h" for="ch" forName="right_04_3" refType="h" fact="0.185"/>
        <dgm:constr type="b" for="ch" forName="right_04_3" refType="h" fact="0.43"/>
        <dgm:constr type="ctrX" for="ch" forName="right_04_3" refType="w" fact="0.79"/>
        <dgm:constr type="w" for="ch" forName="right_04_4" refType="w" fact="0.365"/>
        <dgm:constr type="h" for="ch" forName="right_04_4" refType="h" fact="0.185"/>
        <dgm:constr type="b" for="ch" forName="right_04_4" refType="h" fact="0.265"/>
        <dgm:constr type="ctrX" for="ch" forName="right_04_4" refType="w" fact="0.8"/>
        <dgm:constr type="w" for="ch" forName="left_40_1" refType="w" fact="0.365"/>
        <dgm:constr type="h" for="ch" forName="left_40_1" refType="h" fact="0.185"/>
        <dgm:constr type="b" for="ch" forName="left_40_1" refType="h" fact="0.76"/>
        <dgm:constr type="ctrX" for="ch" forName="left_40_1" refType="w" fact="0.23"/>
        <dgm:constr type="w" for="ch" forName="left_40_2" refType="w" fact="0.365"/>
        <dgm:constr type="h" for="ch" forName="left_40_2" refType="h" fact="0.185"/>
        <dgm:constr type="b" for="ch" forName="left_40_2" refType="h" fact="0.595"/>
        <dgm:constr type="ctrX" for="ch" forName="left_40_2" refType="w" fact="0.22"/>
        <dgm:constr type="w" for="ch" forName="left_40_3" refType="w" fact="0.365"/>
        <dgm:constr type="h" for="ch" forName="left_40_3" refType="h" fact="0.185"/>
        <dgm:constr type="b" for="ch" forName="left_40_3" refType="h" fact="0.43"/>
        <dgm:constr type="ctrX" for="ch" forName="left_40_3" refType="w" fact="0.21"/>
        <dgm:constr type="w" for="ch" forName="left_40_4" refType="w" fact="0.365"/>
        <dgm:constr type="h" for="ch" forName="left_40_4" refType="h" fact="0.185"/>
        <dgm:constr type="b" for="ch" forName="left_40_4" refType="h" fact="0.265"/>
        <dgm:constr type="ctrX" for="ch" forName="left_40_4" refType="w" fact="0.2"/>
        <dgm:constr type="w" for="ch" forName="right_14_1" refType="w" fact="0.365"/>
        <dgm:constr type="h" for="ch" forName="right_14_1" refType="h" fact="0.185"/>
        <dgm:constr type="b" for="ch" forName="right_14_1" refType="h" fact="0.76"/>
        <dgm:constr type="ctrX" for="ch" forName="right_14_1" refType="w" fact="0.77"/>
        <dgm:constr type="w" for="ch" forName="right_14_2" refType="w" fact="0.365"/>
        <dgm:constr type="h" for="ch" forName="right_14_2" refType="h" fact="0.185"/>
        <dgm:constr type="b" for="ch" forName="right_14_2" refType="h" fact="0.595"/>
        <dgm:constr type="ctrX" for="ch" forName="right_14_2" refType="w" fact="0.78"/>
        <dgm:constr type="w" for="ch" forName="right_14_3" refType="w" fact="0.365"/>
        <dgm:constr type="h" for="ch" forName="right_14_3" refType="h" fact="0.185"/>
        <dgm:constr type="b" for="ch" forName="right_14_3" refType="h" fact="0.43"/>
        <dgm:constr type="ctrX" for="ch" forName="right_14_3" refType="w" fact="0.79"/>
        <dgm:constr type="w" for="ch" forName="right_14_4" refType="w" fact="0.365"/>
        <dgm:constr type="h" for="ch" forName="right_14_4" refType="h" fact="0.185"/>
        <dgm:constr type="b" for="ch" forName="right_14_4" refType="h" fact="0.265"/>
        <dgm:constr type="ctrX" for="ch" forName="right_14_4" refType="w" fact="0.8"/>
        <dgm:constr type="w" for="ch" forName="left_14_1" refType="w" fact="0.365"/>
        <dgm:constr type="h" for="ch" forName="left_14_1" refType="h" fact="0.185"/>
        <dgm:constr type="b" for="ch" forName="left_14_1" refType="h" fact="0.715"/>
        <dgm:constr type="ctrX" for="ch" forName="left_14_1" refType="w" fact="0.25"/>
        <dgm:constr type="w" for="ch" forName="left_41_1" refType="w" fact="0.365"/>
        <dgm:constr type="h" for="ch" forName="left_41_1" refType="h" fact="0.185"/>
        <dgm:constr type="b" for="ch" forName="left_41_1" refType="h" fact="0.76"/>
        <dgm:constr type="ctrX" for="ch" forName="left_41_1" refType="w" fact="0.23"/>
        <dgm:constr type="w" for="ch" forName="left_41_2" refType="w" fact="0.365"/>
        <dgm:constr type="h" for="ch" forName="left_41_2" refType="h" fact="0.185"/>
        <dgm:constr type="b" for="ch" forName="left_41_2" refType="h" fact="0.595"/>
        <dgm:constr type="ctrX" for="ch" forName="left_41_2" refType="w" fact="0.22"/>
        <dgm:constr type="w" for="ch" forName="left_41_3" refType="w" fact="0.365"/>
        <dgm:constr type="h" for="ch" forName="left_41_3" refType="h" fact="0.185"/>
        <dgm:constr type="b" for="ch" forName="left_41_3" refType="h" fact="0.43"/>
        <dgm:constr type="ctrX" for="ch" forName="left_41_3" refType="w" fact="0.21"/>
        <dgm:constr type="w" for="ch" forName="left_41_4" refType="w" fact="0.365"/>
        <dgm:constr type="h" for="ch" forName="left_41_4" refType="h" fact="0.185"/>
        <dgm:constr type="b" for="ch" forName="left_41_4" refType="h" fact="0.265"/>
        <dgm:constr type="ctrX" for="ch" forName="left_41_4" refType="w" fact="0.2"/>
        <dgm:constr type="w" for="ch" forName="right_41_1" refType="w" fact="0.365"/>
        <dgm:constr type="h" for="ch" forName="right_41_1" refType="h" fact="0.185"/>
        <dgm:constr type="b" for="ch" forName="right_41_1" refType="h" fact="0.715"/>
        <dgm:constr type="ctrX" for="ch" forName="right_41_1" refType="w" fact="0.75"/>
        <dgm:constr type="w" for="ch" forName="right_24_1" refType="w" fact="0.365"/>
        <dgm:constr type="h" for="ch" forName="right_24_1" refType="h" fact="0.185"/>
        <dgm:constr type="b" for="ch" forName="right_24_1" refType="h" fact="0.76"/>
        <dgm:constr type="ctrX" for="ch" forName="right_24_1" refType="w" fact="0.77"/>
        <dgm:constr type="w" for="ch" forName="right_24_2" refType="w" fact="0.365"/>
        <dgm:constr type="h" for="ch" forName="right_24_2" refType="h" fact="0.185"/>
        <dgm:constr type="b" for="ch" forName="right_24_2" refType="h" fact="0.595"/>
        <dgm:constr type="ctrX" for="ch" forName="right_24_2" refType="w" fact="0.78"/>
        <dgm:constr type="w" for="ch" forName="right_24_3" refType="w" fact="0.365"/>
        <dgm:constr type="h" for="ch" forName="right_24_3" refType="h" fact="0.185"/>
        <dgm:constr type="b" for="ch" forName="right_24_3" refType="h" fact="0.43"/>
        <dgm:constr type="ctrX" for="ch" forName="right_24_3" refType="w" fact="0.79"/>
        <dgm:constr type="w" for="ch" forName="right_24_4" refType="w" fact="0.365"/>
        <dgm:constr type="h" for="ch" forName="right_24_4" refType="h" fact="0.185"/>
        <dgm:constr type="b" for="ch" forName="right_24_4" refType="h" fact="0.265"/>
        <dgm:constr type="ctrX" for="ch" forName="right_24_4" refType="w" fact="0.8"/>
        <dgm:constr type="w" for="ch" forName="left_24_1" refType="w" fact="0.365"/>
        <dgm:constr type="h" for="ch" forName="left_24_1" refType="h" fact="0.185"/>
        <dgm:constr type="b" for="ch" forName="left_24_1" refType="h" fact="0.715"/>
        <dgm:constr type="ctrX" for="ch" forName="left_24_1" refType="w" fact="0.25"/>
        <dgm:constr type="w" for="ch" forName="left_24_2" refType="w" fact="0.365"/>
        <dgm:constr type="h" for="ch" forName="left_24_2" refType="h" fact="0.185"/>
        <dgm:constr type="b" for="ch" forName="left_24_2" refType="h" fact="0.55"/>
        <dgm:constr type="ctrX" for="ch" forName="left_24_2" refType="w" fact="0.26"/>
        <dgm:constr type="w" for="ch" forName="left_42_1" refType="w" fact="0.365"/>
        <dgm:constr type="h" for="ch" forName="left_42_1" refType="h" fact="0.185"/>
        <dgm:constr type="b" for="ch" forName="left_42_1" refType="h" fact="0.76"/>
        <dgm:constr type="ctrX" for="ch" forName="left_42_1" refType="w" fact="0.23"/>
        <dgm:constr type="w" for="ch" forName="left_42_2" refType="w" fact="0.365"/>
        <dgm:constr type="h" for="ch" forName="left_42_2" refType="h" fact="0.185"/>
        <dgm:constr type="b" for="ch" forName="left_42_2" refType="h" fact="0.595"/>
        <dgm:constr type="ctrX" for="ch" forName="left_42_2" refType="w" fact="0.22"/>
        <dgm:constr type="w" for="ch" forName="left_42_3" refType="w" fact="0.365"/>
        <dgm:constr type="h" for="ch" forName="left_42_3" refType="h" fact="0.185"/>
        <dgm:constr type="b" for="ch" forName="left_42_3" refType="h" fact="0.43"/>
        <dgm:constr type="ctrX" for="ch" forName="left_42_3" refType="w" fact="0.21"/>
        <dgm:constr type="w" for="ch" forName="left_42_4" refType="w" fact="0.365"/>
        <dgm:constr type="h" for="ch" forName="left_42_4" refType="h" fact="0.185"/>
        <dgm:constr type="b" for="ch" forName="left_42_4" refType="h" fact="0.265"/>
        <dgm:constr type="ctrX" for="ch" forName="left_42_4" refType="w" fact="0.2"/>
        <dgm:constr type="w" for="ch" forName="right_42_1" refType="w" fact="0.365"/>
        <dgm:constr type="h" for="ch" forName="right_42_1" refType="h" fact="0.185"/>
        <dgm:constr type="b" for="ch" forName="right_42_1" refType="h" fact="0.715"/>
        <dgm:constr type="ctrX" for="ch" forName="right_42_1" refType="w" fact="0.75"/>
        <dgm:constr type="w" for="ch" forName="right_42_2" refType="w" fact="0.365"/>
        <dgm:constr type="h" for="ch" forName="right_42_2" refType="h" fact="0.185"/>
        <dgm:constr type="b" for="ch" forName="right_42_2" refType="h" fact="0.55"/>
        <dgm:constr type="ctrX" for="ch" forName="right_42_2" refType="w" fact="0.74"/>
        <dgm:constr type="w" for="ch" forName="right_34_1" refType="w" fact="0.365"/>
        <dgm:constr type="h" for="ch" forName="right_34_1" refType="h" fact="0.185"/>
        <dgm:constr type="b" for="ch" forName="right_34_1" refType="h" fact="0.76"/>
        <dgm:constr type="ctrX" for="ch" forName="right_34_1" refType="w" fact="0.77"/>
        <dgm:constr type="w" for="ch" forName="right_34_2" refType="w" fact="0.365"/>
        <dgm:constr type="h" for="ch" forName="right_34_2" refType="h" fact="0.185"/>
        <dgm:constr type="b" for="ch" forName="right_34_2" refType="h" fact="0.595"/>
        <dgm:constr type="ctrX" for="ch" forName="right_34_2" refType="w" fact="0.78"/>
        <dgm:constr type="w" for="ch" forName="right_34_3" refType="w" fact="0.365"/>
        <dgm:constr type="h" for="ch" forName="right_34_3" refType="h" fact="0.185"/>
        <dgm:constr type="b" for="ch" forName="right_34_3" refType="h" fact="0.43"/>
        <dgm:constr type="ctrX" for="ch" forName="right_34_3" refType="w" fact="0.79"/>
        <dgm:constr type="w" for="ch" forName="right_34_4" refType="w" fact="0.365"/>
        <dgm:constr type="h" for="ch" forName="right_34_4" refType="h" fact="0.185"/>
        <dgm:constr type="b" for="ch" forName="right_34_4" refType="h" fact="0.265"/>
        <dgm:constr type="ctrX" for="ch" forName="right_34_4" refType="w" fact="0.8"/>
        <dgm:constr type="w" for="ch" forName="left_34_1" refType="w" fact="0.365"/>
        <dgm:constr type="h" for="ch" forName="left_34_1" refType="h" fact="0.185"/>
        <dgm:constr type="b" for="ch" forName="left_34_1" refType="h" fact="0.715"/>
        <dgm:constr type="ctrX" for="ch" forName="left_34_1" refType="w" fact="0.25"/>
        <dgm:constr type="w" for="ch" forName="left_34_2" refType="w" fact="0.365"/>
        <dgm:constr type="h" for="ch" forName="left_34_2" refType="h" fact="0.185"/>
        <dgm:constr type="b" for="ch" forName="left_34_2" refType="h" fact="0.55"/>
        <dgm:constr type="ctrX" for="ch" forName="left_34_2" refType="w" fact="0.26"/>
        <dgm:constr type="w" for="ch" forName="left_34_3" refType="w" fact="0.365"/>
        <dgm:constr type="h" for="ch" forName="left_34_3" refType="h" fact="0.185"/>
        <dgm:constr type="b" for="ch" forName="left_34_3" refType="h" fact="0.385"/>
        <dgm:constr type="ctrX" for="ch" forName="left_34_3" refType="w" fact="0.27"/>
        <dgm:constr type="w" for="ch" forName="left_43_1" refType="w" fact="0.365"/>
        <dgm:constr type="h" for="ch" forName="left_43_1" refType="h" fact="0.185"/>
        <dgm:constr type="b" for="ch" forName="left_43_1" refType="h" fact="0.76"/>
        <dgm:constr type="ctrX" for="ch" forName="left_43_1" refType="w" fact="0.23"/>
        <dgm:constr type="w" for="ch" forName="left_43_2" refType="w" fact="0.365"/>
        <dgm:constr type="h" for="ch" forName="left_43_2" refType="h" fact="0.185"/>
        <dgm:constr type="b" for="ch" forName="left_43_2" refType="h" fact="0.595"/>
        <dgm:constr type="ctrX" for="ch" forName="left_43_2" refType="w" fact="0.22"/>
        <dgm:constr type="w" for="ch" forName="left_43_3" refType="w" fact="0.365"/>
        <dgm:constr type="h" for="ch" forName="left_43_3" refType="h" fact="0.185"/>
        <dgm:constr type="b" for="ch" forName="left_43_3" refType="h" fact="0.43"/>
        <dgm:constr type="ctrX" for="ch" forName="left_43_3" refType="w" fact="0.21"/>
        <dgm:constr type="w" for="ch" forName="left_43_4" refType="w" fact="0.365"/>
        <dgm:constr type="h" for="ch" forName="left_43_4" refType="h" fact="0.185"/>
        <dgm:constr type="b" for="ch" forName="left_43_4" refType="h" fact="0.265"/>
        <dgm:constr type="ctrX" for="ch" forName="left_43_4" refType="w" fact="0.2"/>
        <dgm:constr type="w" for="ch" forName="right_43_1" refType="w" fact="0.365"/>
        <dgm:constr type="h" for="ch" forName="right_43_1" refType="h" fact="0.185"/>
        <dgm:constr type="b" for="ch" forName="right_43_1" refType="h" fact="0.715"/>
        <dgm:constr type="ctrX" for="ch" forName="right_43_1" refType="w" fact="0.75"/>
        <dgm:constr type="w" for="ch" forName="right_43_2" refType="w" fact="0.365"/>
        <dgm:constr type="h" for="ch" forName="right_43_2" refType="h" fact="0.185"/>
        <dgm:constr type="b" for="ch" forName="right_43_2" refType="h" fact="0.55"/>
        <dgm:constr type="ctrX" for="ch" forName="right_43_2" refType="w" fact="0.74"/>
        <dgm:constr type="w" for="ch" forName="right_43_3" refType="w" fact="0.365"/>
        <dgm:constr type="h" for="ch" forName="right_43_3" refType="h" fact="0.185"/>
        <dgm:constr type="b" for="ch" forName="right_43_3" refType="h" fact="0.385"/>
        <dgm:constr type="ctrX" for="ch" forName="right_43_3" refType="w" fact="0.73"/>
        <dgm:constr type="w" for="ch" forName="right_44_1" refType="w" fact="0.36"/>
        <dgm:constr type="h" for="ch" forName="right_44_1" refType="h" fact="0.154"/>
        <dgm:constr type="b" for="ch" forName="right_44_1" refType="h" fact="0.725"/>
        <dgm:constr type="ctrX" for="ch" forName="right_44_1" refType="w" fact="0.76"/>
        <dgm:constr type="w" for="ch" forName="right_44_2" refType="w" fact="0.36"/>
        <dgm:constr type="h" for="ch" forName="right_44_2" refType="h" fact="0.154"/>
        <dgm:constr type="b" for="ch" forName="right_44_2" refType="h" fact="0.559"/>
        <dgm:constr type="ctrX" for="ch" forName="right_44_2" refType="w" fact="0.76"/>
        <dgm:constr type="w" for="ch" forName="right_44_3" refType="w" fact="0.36"/>
        <dgm:constr type="h" for="ch" forName="right_44_3" refType="h" fact="0.154"/>
        <dgm:constr type="b" for="ch" forName="right_44_3" refType="h" fact="0.393"/>
        <dgm:constr type="ctrX" for="ch" forName="right_44_3" refType="w" fact="0.76"/>
        <dgm:constr type="w" for="ch" forName="right_44_4" refType="w" fact="0.36"/>
        <dgm:constr type="h" for="ch" forName="right_44_4" refType="h" fact="0.154"/>
        <dgm:constr type="b" for="ch" forName="right_44_4" refType="h" fact="0.224"/>
        <dgm:constr type="ctrX" for="ch" forName="right_44_4" refType="w" fact="0.76"/>
        <dgm:constr type="w" for="ch" forName="left_44_1" refType="w" fact="0.36"/>
        <dgm:constr type="h" for="ch" forName="left_44_1" refType="h" fact="0.154"/>
        <dgm:constr type="b" for="ch" forName="left_44_1" refType="h" fact="0.725"/>
        <dgm:constr type="ctrX" for="ch" forName="left_44_1" refType="w" fact="0.24"/>
        <dgm:constr type="w" for="ch" forName="left_44_2" refType="w" fact="0.36"/>
        <dgm:constr type="h" for="ch" forName="left_44_2" refType="h" fact="0.154"/>
        <dgm:constr type="b" for="ch" forName="left_44_2" refType="h" fact="0.559"/>
        <dgm:constr type="ctrX" for="ch" forName="left_44_2" refType="w" fact="0.24"/>
        <dgm:constr type="w" for="ch" forName="left_44_3" refType="w" fact="0.36"/>
        <dgm:constr type="h" for="ch" forName="left_44_3" refType="h" fact="0.154"/>
        <dgm:constr type="b" for="ch" forName="left_44_3" refType="h" fact="0.393"/>
        <dgm:constr type="ctrX" for="ch" forName="left_44_3" refType="w" fact="0.24"/>
        <dgm:constr type="w" for="ch" forName="left_44_4" refType="w" fact="0.36"/>
        <dgm:constr type="h" for="ch" forName="left_44_4" refType="h" fact="0.154"/>
        <dgm:constr type="b" for="ch" forName="left_44_4" refType="h" fact="0.224"/>
        <dgm:constr type="ctrX" for="ch" forName="left_44_4" refType="w" fact="0.24"/>
      </dgm:constrLst>
      <dgm:ruleLst/>
      <dgm:layoutNode name="dummyMaxCanvas_ChildArea">
        <dgm:alg type="sp"/>
        <dgm:shape xmlns:r="http://schemas.openxmlformats.org/officeDocument/2006/relationships" r:blip="">
          <dgm:adjLst/>
        </dgm:shape>
        <dgm:presOf/>
        <dgm:constrLst/>
        <dgm:ruleLst/>
      </dgm:layoutNode>
      <dgm:layoutNode name="fulcrum" styleLbl="alignAccFollowNode1">
        <dgm:alg type="sp"/>
        <dgm:shape xmlns:r="http://schemas.openxmlformats.org/officeDocument/2006/relationships" type="triangle" r:blip="">
          <dgm:adjLst/>
        </dgm:shape>
        <dgm:presOf/>
        <dgm:constrLst/>
        <dgm:ruleLst/>
      </dgm:layoutNode>
      <dgm:choose name="Name0">
        <dgm:if name="Name1" axis="ch ch" ptType="node node" st="1 1" cnt="1 0" func="cnt" op="equ" val="0">
          <dgm:choose name="Name2">
            <dgm:if name="Name3" axis="ch ch" ptType="node node" st="2 1" cnt="1 0" func="cnt" op="equ" val="0">
              <dgm:layoutNode name="balance_00" styleLbl="alignAccFollowNode1">
                <dgm:varLst>
                  <dgm:bulletEnabled val="1"/>
                </dgm:varLst>
                <dgm:alg type="sp"/>
                <dgm:shape xmlns:r="http://schemas.openxmlformats.org/officeDocument/2006/relationships" type="rect" r:blip="">
                  <dgm:adjLst/>
                </dgm:shape>
                <dgm:presOf/>
                <dgm:constrLst/>
                <dgm:ruleLst/>
              </dgm:layoutNode>
            </dgm:if>
            <dgm:else name="Name4">
              <dgm:choose name="Name5">
                <dgm:if name="Name6" axis="ch ch" ptType="node node" st="2 1" cnt="1 0" func="cnt" op="equ" val="1">
                  <dgm:layoutNode name="balance_01" styleLbl="alignAccFollowNode1">
                    <dgm:varLst>
                      <dgm:bulletEnabled val="1"/>
                    </dgm:varLst>
                    <dgm:alg type="sp"/>
                    <dgm:shape xmlns:r="http://schemas.openxmlformats.org/officeDocument/2006/relationships" rot="4" type="rect" r:blip="">
                      <dgm:adjLst/>
                    </dgm:shape>
                    <dgm:presOf/>
                    <dgm:constrLst/>
                    <dgm:ruleLst/>
                  </dgm:layoutNode>
                  <dgm:layoutNode name="right_01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
                  <dgm:choose name="Name8">
                    <dgm:if name="Name9" axis="ch ch" ptType="node node" st="2 1" cnt="1 0" func="cnt" op="equ" val="2">
                      <dgm:layoutNode name="balance_02" styleLbl="alignAccFollowNode1">
                        <dgm:varLst>
                          <dgm:bulletEnabled val="1"/>
                        </dgm:varLst>
                        <dgm:alg type="sp"/>
                        <dgm:shape xmlns:r="http://schemas.openxmlformats.org/officeDocument/2006/relationships" rot="4" type="rect" r:blip="">
                          <dgm:adjLst/>
                        </dgm:shape>
                        <dgm:presOf/>
                        <dgm:constrLst/>
                        <dgm:ruleLst/>
                      </dgm:layoutNode>
                      <dgm:layoutNode name="right_02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02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0">
                      <dgm:choose name="Name11">
                        <dgm:if name="Name12" axis="ch ch" ptType="node node" st="2 1" cnt="1 0" func="cnt" op="equ" val="3">
                          <dgm:layoutNode name="balance_03" styleLbl="alignAccFollowNode1">
                            <dgm:varLst>
                              <dgm:bulletEnabled val="1"/>
                            </dgm:varLst>
                            <dgm:alg type="sp"/>
                            <dgm:shape xmlns:r="http://schemas.openxmlformats.org/officeDocument/2006/relationships" rot="4" type="rect" r:blip="">
                              <dgm:adjLst/>
                            </dgm:shape>
                            <dgm:presOf/>
                            <dgm:constrLst/>
                            <dgm:ruleLst/>
                          </dgm:layoutNode>
                          <dgm:layoutNode name="right_03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03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03_3" styleLbl="node1">
                            <dgm:varLst>
                              <dgm:bulletEnabled val="1"/>
                            </dgm:varLst>
                            <dgm:alg type="tx"/>
                            <dgm:shape xmlns:r="http://schemas.openxmlformats.org/officeDocument/2006/relationships" rot="4"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3">
                          <dgm:choose name="Name14">
                            <dgm:if name="Name15" axis="ch ch" ptType="node node" st="2 1" cnt="1 0" func="cnt" op="gte" val="4">
                              <dgm:layoutNode name="balance_04" styleLbl="alignAccFollowNode1">
                                <dgm:varLst>
                                  <dgm:bulletEnabled val="1"/>
                                </dgm:varLst>
                                <dgm:alg type="sp"/>
                                <dgm:shape xmlns:r="http://schemas.openxmlformats.org/officeDocument/2006/relationships" rot="4" type="rect" r:blip="">
                                  <dgm:adjLst/>
                                </dgm:shape>
                                <dgm:presOf/>
                                <dgm:constrLst/>
                                <dgm:ruleLst/>
                              </dgm:layoutNode>
                              <dgm:layoutNode name="right_04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04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04_3" styleLbl="node1">
                                <dgm:varLst>
                                  <dgm:bulletEnabled val="1"/>
                                </dgm:varLst>
                                <dgm:alg type="tx"/>
                                <dgm:shape xmlns:r="http://schemas.openxmlformats.org/officeDocument/2006/relationships" rot="4"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04_4" styleLbl="node1">
                                <dgm:varLst>
                                  <dgm:bulletEnabled val="1"/>
                                </dgm:varLst>
                                <dgm:alg type="tx"/>
                                <dgm:shape xmlns:r="http://schemas.openxmlformats.org/officeDocument/2006/relationships" rot="4" type="roundRect" r:blip="">
                                  <dgm:adjLst/>
                                </dgm:shape>
                                <dgm:presOf axis="ch ch desOrSelf" ptType="node node node" st="2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6"/>
                          </dgm:choose>
                        </dgm:else>
                      </dgm:choose>
                    </dgm:else>
                  </dgm:choose>
                </dgm:else>
              </dgm:choose>
            </dgm:else>
          </dgm:choose>
        </dgm:if>
        <dgm:else name="Name17">
          <dgm:choose name="Name18">
            <dgm:if name="Name19" axis="ch ch" ptType="node node" st="1 1" cnt="1 0" func="cnt" op="equ" val="1">
              <dgm:choose name="Name20">
                <dgm:if name="Name21" axis="ch ch" ptType="node node" st="2 1" cnt="1 0" func="cnt" op="equ" val="0">
                  <dgm:layoutNode name="balance_10" styleLbl="alignAccFollowNode1">
                    <dgm:varLst>
                      <dgm:bulletEnabled val="1"/>
                    </dgm:varLst>
                    <dgm:alg type="sp"/>
                    <dgm:shape xmlns:r="http://schemas.openxmlformats.org/officeDocument/2006/relationships" rot="-4" type="rect" r:blip="">
                      <dgm:adjLst/>
                    </dgm:shape>
                    <dgm:presOf/>
                    <dgm:constrLst/>
                    <dgm:ruleLst/>
                  </dgm:layoutNode>
                  <dgm:layoutNode name="left_10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22">
                  <dgm:choose name="Name23">
                    <dgm:if name="Name24" axis="ch ch" ptType="node node" st="2 1" cnt="1 0" func="cnt" op="equ" val="1">
                      <dgm:layoutNode name="balance_11" styleLbl="alignAccFollowNode1">
                        <dgm:varLst>
                          <dgm:bulletEnabled val="1"/>
                        </dgm:varLst>
                        <dgm:alg type="sp"/>
                        <dgm:shape xmlns:r="http://schemas.openxmlformats.org/officeDocument/2006/relationships" type="rect" r:blip="">
                          <dgm:adjLst/>
                        </dgm:shape>
                        <dgm:presOf/>
                        <dgm:constrLst/>
                        <dgm:ruleLst/>
                      </dgm:layoutNode>
                      <dgm:layoutNode name="left_11_1" styleLbl="node1">
                        <dgm:varLst>
                          <dgm:bulletEnabled val="1"/>
                        </dgm:varLst>
                        <dgm:alg type="tx"/>
                        <dgm:shape xmlns:r="http://schemas.openxmlformats.org/officeDocument/2006/relationships"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11_1" styleLbl="node1">
                        <dgm:varLst>
                          <dgm:bulletEnabled val="1"/>
                        </dgm:varLst>
                        <dgm:alg type="tx"/>
                        <dgm:shape xmlns:r="http://schemas.openxmlformats.org/officeDocument/2006/relationships"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25">
                      <dgm:choose name="Name26">
                        <dgm:if name="Name27" axis="ch ch" ptType="node node" st="2 1" cnt="1 0" func="cnt" op="equ" val="2">
                          <dgm:layoutNode name="balance_12" styleLbl="alignAccFollowNode1">
                            <dgm:varLst>
                              <dgm:bulletEnabled val="1"/>
                            </dgm:varLst>
                            <dgm:alg type="sp"/>
                            <dgm:shape xmlns:r="http://schemas.openxmlformats.org/officeDocument/2006/relationships" rot="4" type="rect" r:blip="">
                              <dgm:adjLst/>
                            </dgm:shape>
                            <dgm:presOf/>
                            <dgm:constrLst/>
                            <dgm:ruleLst/>
                          </dgm:layoutNode>
                          <dgm:layoutNode name="right_12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12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12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28">
                          <dgm:choose name="Name29">
                            <dgm:if name="Name30" axis="ch ch" ptType="node node" st="2 1" cnt="1 0" func="cnt" op="equ" val="3">
                              <dgm:layoutNode name="balance_13" styleLbl="alignAccFollowNode1">
                                <dgm:varLst>
                                  <dgm:bulletEnabled val="1"/>
                                </dgm:varLst>
                                <dgm:alg type="sp"/>
                                <dgm:shape xmlns:r="http://schemas.openxmlformats.org/officeDocument/2006/relationships" rot="4" type="rect" r:blip="">
                                  <dgm:adjLst/>
                                </dgm:shape>
                                <dgm:presOf/>
                                <dgm:constrLst/>
                                <dgm:ruleLst/>
                              </dgm:layoutNode>
                              <dgm:layoutNode name="right_13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13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13_3" styleLbl="node1">
                                <dgm:varLst>
                                  <dgm:bulletEnabled val="1"/>
                                </dgm:varLst>
                                <dgm:alg type="tx"/>
                                <dgm:shape xmlns:r="http://schemas.openxmlformats.org/officeDocument/2006/relationships" rot="4"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13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31">
                              <dgm:choose name="Name32">
                                <dgm:if name="Name33" axis="ch ch" ptType="node node" st="2 1" cnt="1 0" func="cnt" op="gte" val="4">
                                  <dgm:layoutNode name="balance_14" styleLbl="alignAccFollowNode1">
                                    <dgm:varLst>
                                      <dgm:bulletEnabled val="1"/>
                                    </dgm:varLst>
                                    <dgm:alg type="sp"/>
                                    <dgm:shape xmlns:r="http://schemas.openxmlformats.org/officeDocument/2006/relationships" rot="4" type="rect" r:blip="">
                                      <dgm:adjLst/>
                                    </dgm:shape>
                                    <dgm:presOf/>
                                    <dgm:constrLst/>
                                    <dgm:ruleLst/>
                                  </dgm:layoutNode>
                                  <dgm:layoutNode name="right_14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14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14_3" styleLbl="node1">
                                    <dgm:varLst>
                                      <dgm:bulletEnabled val="1"/>
                                    </dgm:varLst>
                                    <dgm:alg type="tx"/>
                                    <dgm:shape xmlns:r="http://schemas.openxmlformats.org/officeDocument/2006/relationships" rot="4"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14_4" styleLbl="node1">
                                    <dgm:varLst>
                                      <dgm:bulletEnabled val="1"/>
                                    </dgm:varLst>
                                    <dgm:alg type="tx"/>
                                    <dgm:shape xmlns:r="http://schemas.openxmlformats.org/officeDocument/2006/relationships" rot="4" type="roundRect" r:blip="">
                                      <dgm:adjLst/>
                                    </dgm:shape>
                                    <dgm:presOf axis="ch ch desOrSelf" ptType="node node node" st="2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14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34"/>
                              </dgm:choose>
                            </dgm:else>
                          </dgm:choose>
                        </dgm:else>
                      </dgm:choose>
                    </dgm:else>
                  </dgm:choose>
                </dgm:else>
              </dgm:choose>
            </dgm:if>
            <dgm:else name="Name35">
              <dgm:choose name="Name36">
                <dgm:if name="Name37" axis="ch ch" ptType="node node" st="1 1" cnt="1 0" func="cnt" op="equ" val="2">
                  <dgm:choose name="Name38">
                    <dgm:if name="Name39" axis="ch ch" ptType="node node" st="2 1" cnt="1 0" func="cnt" op="equ" val="0">
                      <dgm:layoutNode name="balance_20" styleLbl="alignAccFollowNode1">
                        <dgm:varLst>
                          <dgm:bulletEnabled val="1"/>
                        </dgm:varLst>
                        <dgm:alg type="sp"/>
                        <dgm:shape xmlns:r="http://schemas.openxmlformats.org/officeDocument/2006/relationships" rot="-4" type="rect" r:blip="">
                          <dgm:adjLst/>
                        </dgm:shape>
                        <dgm:presOf/>
                        <dgm:constrLst/>
                        <dgm:ruleLst/>
                      </dgm:layoutNode>
                      <dgm:layoutNode name="left_20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20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0">
                      <dgm:choose name="Name41">
                        <dgm:if name="Name42" axis="ch ch" ptType="node node" st="2 1" cnt="1 0" func="cnt" op="equ" val="1">
                          <dgm:layoutNode name="balance_21" styleLbl="alignAccFollowNode1">
                            <dgm:varLst>
                              <dgm:bulletEnabled val="1"/>
                            </dgm:varLst>
                            <dgm:alg type="sp"/>
                            <dgm:shape xmlns:r="http://schemas.openxmlformats.org/officeDocument/2006/relationships" rot="-4" type="rect" r:blip="">
                              <dgm:adjLst/>
                            </dgm:shape>
                            <dgm:presOf/>
                            <dgm:constrLst/>
                            <dgm:ruleLst/>
                          </dgm:layoutNode>
                          <dgm:layoutNode name="left_21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21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21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3">
                          <dgm:choose name="Name44">
                            <dgm:if name="Name45" axis="ch ch" ptType="node node" st="2 1" cnt="1 0" func="cnt" op="equ" val="2">
                              <dgm:layoutNode name="balance_22" styleLbl="alignAccFollowNode1">
                                <dgm:varLst>
                                  <dgm:bulletEnabled val="1"/>
                                </dgm:varLst>
                                <dgm:alg type="sp"/>
                                <dgm:shape xmlns:r="http://schemas.openxmlformats.org/officeDocument/2006/relationships" type="rect" r:blip="">
                                  <dgm:adjLst/>
                                </dgm:shape>
                                <dgm:presOf/>
                                <dgm:constrLst/>
                                <dgm:ruleLst/>
                              </dgm:layoutNode>
                              <dgm:layoutNode name="right_22_1" styleLbl="node1">
                                <dgm:varLst>
                                  <dgm:bulletEnabled val="1"/>
                                </dgm:varLst>
                                <dgm:alg type="tx"/>
                                <dgm:shape xmlns:r="http://schemas.openxmlformats.org/officeDocument/2006/relationships"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22_2" styleLbl="node1">
                                <dgm:varLst>
                                  <dgm:bulletEnabled val="1"/>
                                </dgm:varLst>
                                <dgm:alg type="tx"/>
                                <dgm:shape xmlns:r="http://schemas.openxmlformats.org/officeDocument/2006/relationships"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22_1" styleLbl="node1">
                                <dgm:varLst>
                                  <dgm:bulletEnabled val="1"/>
                                </dgm:varLst>
                                <dgm:alg type="tx"/>
                                <dgm:shape xmlns:r="http://schemas.openxmlformats.org/officeDocument/2006/relationships"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22_2" styleLbl="node1">
                                <dgm:varLst>
                                  <dgm:bulletEnabled val="1"/>
                                </dgm:varLst>
                                <dgm:alg type="tx"/>
                                <dgm:shape xmlns:r="http://schemas.openxmlformats.org/officeDocument/2006/relationships"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6">
                              <dgm:choose name="Name47">
                                <dgm:if name="Name48" axis="ch ch" ptType="node node" st="2 1" cnt="1 0" func="cnt" op="equ" val="3">
                                  <dgm:layoutNode name="balance_23" styleLbl="alignAccFollowNode1">
                                    <dgm:varLst>
                                      <dgm:bulletEnabled val="1"/>
                                    </dgm:varLst>
                                    <dgm:alg type="sp"/>
                                    <dgm:shape xmlns:r="http://schemas.openxmlformats.org/officeDocument/2006/relationships" rot="4" type="rect" r:blip="">
                                      <dgm:adjLst/>
                                    </dgm:shape>
                                    <dgm:presOf/>
                                    <dgm:constrLst/>
                                    <dgm:ruleLst/>
                                  </dgm:layoutNode>
                                  <dgm:layoutNode name="right_23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23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23_3" styleLbl="node1">
                                    <dgm:varLst>
                                      <dgm:bulletEnabled val="1"/>
                                    </dgm:varLst>
                                    <dgm:alg type="tx"/>
                                    <dgm:shape xmlns:r="http://schemas.openxmlformats.org/officeDocument/2006/relationships" rot="4"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23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23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9">
                                  <dgm:choose name="Name50">
                                    <dgm:if name="Name51" axis="ch ch" ptType="node node" st="2 1" cnt="1 0" func="cnt" op="gte" val="4">
                                      <dgm:layoutNode name="balance_24" styleLbl="alignAccFollowNode1">
                                        <dgm:varLst>
                                          <dgm:bulletEnabled val="1"/>
                                        </dgm:varLst>
                                        <dgm:alg type="sp"/>
                                        <dgm:shape xmlns:r="http://schemas.openxmlformats.org/officeDocument/2006/relationships" rot="4" type="rect" r:blip="">
                                          <dgm:adjLst/>
                                        </dgm:shape>
                                        <dgm:presOf/>
                                        <dgm:constrLst/>
                                        <dgm:ruleLst/>
                                      </dgm:layoutNode>
                                      <dgm:layoutNode name="right_24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24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24_3" styleLbl="node1">
                                        <dgm:varLst>
                                          <dgm:bulletEnabled val="1"/>
                                        </dgm:varLst>
                                        <dgm:alg type="tx"/>
                                        <dgm:shape xmlns:r="http://schemas.openxmlformats.org/officeDocument/2006/relationships" rot="4"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24_4" styleLbl="node1">
                                        <dgm:varLst>
                                          <dgm:bulletEnabled val="1"/>
                                        </dgm:varLst>
                                        <dgm:alg type="tx"/>
                                        <dgm:shape xmlns:r="http://schemas.openxmlformats.org/officeDocument/2006/relationships" rot="4" type="roundRect" r:blip="">
                                          <dgm:adjLst/>
                                        </dgm:shape>
                                        <dgm:presOf axis="ch ch desOrSelf" ptType="node node node" st="2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24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24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2"/>
                                  </dgm:choose>
                                </dgm:else>
                              </dgm:choose>
                            </dgm:else>
                          </dgm:choose>
                        </dgm:else>
                      </dgm:choose>
                    </dgm:else>
                  </dgm:choose>
                </dgm:if>
                <dgm:else name="Name53">
                  <dgm:choose name="Name54">
                    <dgm:if name="Name55" axis="ch ch" ptType="node node" st="1 1" cnt="1 0" func="cnt" op="equ" val="3">
                      <dgm:choose name="Name56">
                        <dgm:if name="Name57" axis="ch ch" ptType="node node" st="2 1" cnt="1 0" func="cnt" op="equ" val="0">
                          <dgm:layoutNode name="balance_30" styleLbl="alignAccFollowNode1">
                            <dgm:varLst>
                              <dgm:bulletEnabled val="1"/>
                            </dgm:varLst>
                            <dgm:alg type="sp"/>
                            <dgm:shape xmlns:r="http://schemas.openxmlformats.org/officeDocument/2006/relationships" rot="-4" type="rect" r:blip="">
                              <dgm:adjLst/>
                            </dgm:shape>
                            <dgm:presOf/>
                            <dgm:constrLst/>
                            <dgm:ruleLst/>
                          </dgm:layoutNode>
                          <dgm:layoutNode name="left_30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0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0_3" styleLbl="node1">
                            <dgm:varLst>
                              <dgm:bulletEnabled val="1"/>
                            </dgm:varLst>
                            <dgm:alg type="tx"/>
                            <dgm:shape xmlns:r="http://schemas.openxmlformats.org/officeDocument/2006/relationships" rot="-4"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8">
                          <dgm:choose name="Name59">
                            <dgm:if name="Name60" axis="ch ch" ptType="node node" st="2 1" cnt="1 0" func="cnt" op="equ" val="1">
                              <dgm:layoutNode name="balance_31" styleLbl="alignAccFollowNode1">
                                <dgm:varLst>
                                  <dgm:bulletEnabled val="1"/>
                                </dgm:varLst>
                                <dgm:alg type="sp"/>
                                <dgm:shape xmlns:r="http://schemas.openxmlformats.org/officeDocument/2006/relationships" rot="-4" type="rect" r:blip="">
                                  <dgm:adjLst/>
                                </dgm:shape>
                                <dgm:presOf/>
                                <dgm:constrLst/>
                                <dgm:ruleLst/>
                              </dgm:layoutNode>
                              <dgm:layoutNode name="left_31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1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1_3" styleLbl="node1">
                                <dgm:varLst>
                                  <dgm:bulletEnabled val="1"/>
                                </dgm:varLst>
                                <dgm:alg type="tx"/>
                                <dgm:shape xmlns:r="http://schemas.openxmlformats.org/officeDocument/2006/relationships" rot="-4"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31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1">
                              <dgm:choose name="Name62">
                                <dgm:if name="Name63" axis="ch ch" ptType="node node" st="2 1" cnt="1 0" func="cnt" op="equ" val="2">
                                  <dgm:layoutNode name="balance_32" styleLbl="alignAccFollowNode1">
                                    <dgm:varLst>
                                      <dgm:bulletEnabled val="1"/>
                                    </dgm:varLst>
                                    <dgm:alg type="sp"/>
                                    <dgm:shape xmlns:r="http://schemas.openxmlformats.org/officeDocument/2006/relationships" rot="-4" type="rect" r:blip="">
                                      <dgm:adjLst/>
                                    </dgm:shape>
                                    <dgm:presOf/>
                                    <dgm:constrLst/>
                                    <dgm:ruleLst/>
                                  </dgm:layoutNode>
                                  <dgm:layoutNode name="left_32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2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2_3" styleLbl="node1">
                                    <dgm:varLst>
                                      <dgm:bulletEnabled val="1"/>
                                    </dgm:varLst>
                                    <dgm:alg type="tx"/>
                                    <dgm:shape xmlns:r="http://schemas.openxmlformats.org/officeDocument/2006/relationships" rot="-4"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32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32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4">
                                  <dgm:choose name="Name65">
                                    <dgm:if name="Name66" axis="ch ch" ptType="node node" st="2 1" cnt="1 0" func="cnt" op="equ" val="3">
                                      <dgm:layoutNode name="balance_33" styleLbl="alignAccFollowNode1">
                                        <dgm:varLst>
                                          <dgm:bulletEnabled val="1"/>
                                        </dgm:varLst>
                                        <dgm:alg type="sp"/>
                                        <dgm:shape xmlns:r="http://schemas.openxmlformats.org/officeDocument/2006/relationships" type="rect" r:blip="">
                                          <dgm:adjLst/>
                                        </dgm:shape>
                                        <dgm:presOf/>
                                        <dgm:constrLst/>
                                        <dgm:ruleLst/>
                                      </dgm:layoutNode>
                                      <dgm:layoutNode name="right_33_1" styleLbl="node1">
                                        <dgm:varLst>
                                          <dgm:bulletEnabled val="1"/>
                                        </dgm:varLst>
                                        <dgm:alg type="tx"/>
                                        <dgm:shape xmlns:r="http://schemas.openxmlformats.org/officeDocument/2006/relationships"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33_2" styleLbl="node1">
                                        <dgm:varLst>
                                          <dgm:bulletEnabled val="1"/>
                                        </dgm:varLst>
                                        <dgm:alg type="tx"/>
                                        <dgm:shape xmlns:r="http://schemas.openxmlformats.org/officeDocument/2006/relationships"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33_3" styleLbl="node1">
                                        <dgm:varLst>
                                          <dgm:bulletEnabled val="1"/>
                                        </dgm:varLst>
                                        <dgm:alg type="tx"/>
                                        <dgm:shape xmlns:r="http://schemas.openxmlformats.org/officeDocument/2006/relationships"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3_1" styleLbl="node1">
                                        <dgm:varLst>
                                          <dgm:bulletEnabled val="1"/>
                                        </dgm:varLst>
                                        <dgm:alg type="tx"/>
                                        <dgm:shape xmlns:r="http://schemas.openxmlformats.org/officeDocument/2006/relationships"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3_2" styleLbl="node1">
                                        <dgm:varLst>
                                          <dgm:bulletEnabled val="1"/>
                                        </dgm:varLst>
                                        <dgm:alg type="tx"/>
                                        <dgm:shape xmlns:r="http://schemas.openxmlformats.org/officeDocument/2006/relationships"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3_3" styleLbl="node1">
                                        <dgm:varLst>
                                          <dgm:bulletEnabled val="1"/>
                                        </dgm:varLst>
                                        <dgm:alg type="tx"/>
                                        <dgm:shape xmlns:r="http://schemas.openxmlformats.org/officeDocument/2006/relationships"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7">
                                      <dgm:choose name="Name68">
                                        <dgm:if name="Name69" axis="ch ch" ptType="node node" st="2 1" cnt="1 0" func="cnt" op="gte" val="4">
                                          <dgm:layoutNode name="balance_34" styleLbl="alignAccFollowNode1">
                                            <dgm:varLst>
                                              <dgm:bulletEnabled val="1"/>
                                            </dgm:varLst>
                                            <dgm:alg type="sp"/>
                                            <dgm:shape xmlns:r="http://schemas.openxmlformats.org/officeDocument/2006/relationships" rot="4" type="rect" r:blip="">
                                              <dgm:adjLst/>
                                            </dgm:shape>
                                            <dgm:presOf/>
                                            <dgm:constrLst/>
                                            <dgm:ruleLst/>
                                          </dgm:layoutNode>
                                          <dgm:layoutNode name="right_34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34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34_3" styleLbl="node1">
                                            <dgm:varLst>
                                              <dgm:bulletEnabled val="1"/>
                                            </dgm:varLst>
                                            <dgm:alg type="tx"/>
                                            <dgm:shape xmlns:r="http://schemas.openxmlformats.org/officeDocument/2006/relationships" rot="4"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34_4" styleLbl="node1">
                                            <dgm:varLst>
                                              <dgm:bulletEnabled val="1"/>
                                            </dgm:varLst>
                                            <dgm:alg type="tx"/>
                                            <dgm:shape xmlns:r="http://schemas.openxmlformats.org/officeDocument/2006/relationships" rot="4" type="roundRect" r:blip="">
                                              <dgm:adjLst/>
                                            </dgm:shape>
                                            <dgm:presOf axis="ch ch desOrSelf" ptType="node node node" st="2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4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4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4_3" styleLbl="node1">
                                            <dgm:varLst>
                                              <dgm:bulletEnabled val="1"/>
                                            </dgm:varLst>
                                            <dgm:alg type="tx"/>
                                            <dgm:shape xmlns:r="http://schemas.openxmlformats.org/officeDocument/2006/relationships" rot="4"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0"/>
                                      </dgm:choose>
                                    </dgm:else>
                                  </dgm:choose>
                                </dgm:else>
                              </dgm:choose>
                            </dgm:else>
                          </dgm:choose>
                        </dgm:else>
                      </dgm:choose>
                    </dgm:if>
                    <dgm:else name="Name71">
                      <dgm:choose name="Name72">
                        <dgm:if name="Name73" axis="ch ch" ptType="node node" st="1 1" cnt="1 0" func="cnt" op="gte" val="4">
                          <dgm:choose name="Name74">
                            <dgm:if name="Name75" axis="ch ch" ptType="node node" st="2 1" cnt="1 0" func="cnt" op="equ" val="0">
                              <dgm:layoutNode name="balance_40" styleLbl="alignAccFollowNode1">
                                <dgm:varLst>
                                  <dgm:bulletEnabled val="1"/>
                                </dgm:varLst>
                                <dgm:alg type="sp"/>
                                <dgm:shape xmlns:r="http://schemas.openxmlformats.org/officeDocument/2006/relationships" rot="-4" type="rect" r:blip="">
                                  <dgm:adjLst/>
                                </dgm:shape>
                                <dgm:presOf/>
                                <dgm:constrLst/>
                                <dgm:ruleLst/>
                              </dgm:layoutNode>
                              <dgm:layoutNode name="left_40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0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0_3" styleLbl="node1">
                                <dgm:varLst>
                                  <dgm:bulletEnabled val="1"/>
                                </dgm:varLst>
                                <dgm:alg type="tx"/>
                                <dgm:shape xmlns:r="http://schemas.openxmlformats.org/officeDocument/2006/relationships" rot="-4"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0_4" styleLbl="node1">
                                <dgm:varLst>
                                  <dgm:bulletEnabled val="1"/>
                                </dgm:varLst>
                                <dgm:alg type="tx"/>
                                <dgm:shape xmlns:r="http://schemas.openxmlformats.org/officeDocument/2006/relationships" rot="-4" type="roundRect" r:blip="">
                                  <dgm:adjLst/>
                                </dgm:shape>
                                <dgm:presOf axis="ch ch desOrSelf" ptType="node node node" st="1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6">
                              <dgm:choose name="Name77">
                                <dgm:if name="Name78" axis="ch ch" ptType="node node" st="2 1" cnt="1 0" func="cnt" op="equ" val="1">
                                  <dgm:layoutNode name="balance_41" styleLbl="alignAccFollowNode1">
                                    <dgm:varLst>
                                      <dgm:bulletEnabled val="1"/>
                                    </dgm:varLst>
                                    <dgm:alg type="sp"/>
                                    <dgm:shape xmlns:r="http://schemas.openxmlformats.org/officeDocument/2006/relationships" rot="-4" type="rect" r:blip="">
                                      <dgm:adjLst/>
                                    </dgm:shape>
                                    <dgm:presOf/>
                                    <dgm:constrLst/>
                                    <dgm:ruleLst/>
                                  </dgm:layoutNode>
                                  <dgm:layoutNode name="left_41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1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1_3" styleLbl="node1">
                                    <dgm:varLst>
                                      <dgm:bulletEnabled val="1"/>
                                    </dgm:varLst>
                                    <dgm:alg type="tx"/>
                                    <dgm:shape xmlns:r="http://schemas.openxmlformats.org/officeDocument/2006/relationships" rot="-4"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1_4" styleLbl="node1">
                                    <dgm:varLst>
                                      <dgm:bulletEnabled val="1"/>
                                    </dgm:varLst>
                                    <dgm:alg type="tx"/>
                                    <dgm:shape xmlns:r="http://schemas.openxmlformats.org/officeDocument/2006/relationships" rot="-4" type="roundRect" r:blip="">
                                      <dgm:adjLst/>
                                    </dgm:shape>
                                    <dgm:presOf axis="ch ch desOrSelf" ptType="node node node" st="1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41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9">
                                  <dgm:choose name="Name80">
                                    <dgm:if name="Name81" axis="ch ch" ptType="node node" st="2 1" cnt="1 0" func="cnt" op="equ" val="2">
                                      <dgm:layoutNode name="balance_42" styleLbl="alignAccFollowNode1">
                                        <dgm:varLst>
                                          <dgm:bulletEnabled val="1"/>
                                        </dgm:varLst>
                                        <dgm:alg type="sp"/>
                                        <dgm:shape xmlns:r="http://schemas.openxmlformats.org/officeDocument/2006/relationships" rot="-4" type="rect" r:blip="">
                                          <dgm:adjLst/>
                                        </dgm:shape>
                                        <dgm:presOf/>
                                        <dgm:constrLst/>
                                        <dgm:ruleLst/>
                                      </dgm:layoutNode>
                                      <dgm:layoutNode name="left_42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2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2_3" styleLbl="node1">
                                        <dgm:varLst>
                                          <dgm:bulletEnabled val="1"/>
                                        </dgm:varLst>
                                        <dgm:alg type="tx"/>
                                        <dgm:shape xmlns:r="http://schemas.openxmlformats.org/officeDocument/2006/relationships" rot="-4"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2_4" styleLbl="node1">
                                        <dgm:varLst>
                                          <dgm:bulletEnabled val="1"/>
                                        </dgm:varLst>
                                        <dgm:alg type="tx"/>
                                        <dgm:shape xmlns:r="http://schemas.openxmlformats.org/officeDocument/2006/relationships" rot="-4" type="roundRect" r:blip="">
                                          <dgm:adjLst/>
                                        </dgm:shape>
                                        <dgm:presOf axis="ch ch desOrSelf" ptType="node node node" st="1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42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42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2">
                                      <dgm:choose name="Name83">
                                        <dgm:if name="Name84" axis="ch ch" ptType="node node" st="2 1" cnt="1 0" func="cnt" op="equ" val="3">
                                          <dgm:layoutNode name="balance_43" styleLbl="alignAccFollowNode1">
                                            <dgm:varLst>
                                              <dgm:bulletEnabled val="1"/>
                                            </dgm:varLst>
                                            <dgm:alg type="sp"/>
                                            <dgm:shape xmlns:r="http://schemas.openxmlformats.org/officeDocument/2006/relationships" rot="-4" type="rect" r:blip="">
                                              <dgm:adjLst/>
                                            </dgm:shape>
                                            <dgm:presOf/>
                                            <dgm:constrLst/>
                                            <dgm:ruleLst/>
                                          </dgm:layoutNode>
                                          <dgm:layoutNode name="left_43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3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3_3" styleLbl="node1">
                                            <dgm:varLst>
                                              <dgm:bulletEnabled val="1"/>
                                            </dgm:varLst>
                                            <dgm:alg type="tx"/>
                                            <dgm:shape xmlns:r="http://schemas.openxmlformats.org/officeDocument/2006/relationships" rot="-4"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3_4" styleLbl="node1">
                                            <dgm:varLst>
                                              <dgm:bulletEnabled val="1"/>
                                            </dgm:varLst>
                                            <dgm:alg type="tx"/>
                                            <dgm:shape xmlns:r="http://schemas.openxmlformats.org/officeDocument/2006/relationships" rot="-4" type="roundRect" r:blip="">
                                              <dgm:adjLst/>
                                            </dgm:shape>
                                            <dgm:presOf axis="ch ch desOrSelf" ptType="node node node" st="1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43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43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43_3" styleLbl="node1">
                                            <dgm:varLst>
                                              <dgm:bulletEnabled val="1"/>
                                            </dgm:varLst>
                                            <dgm:alg type="tx"/>
                                            <dgm:shape xmlns:r="http://schemas.openxmlformats.org/officeDocument/2006/relationships" rot="-4"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5">
                                          <dgm:choose name="Name86">
                                            <dgm:if name="Name87" axis="ch ch" ptType="node node" st="2 1" cnt="1 0" func="cnt" op="gte" val="4">
                                              <dgm:layoutNode name="balance_44" styleLbl="alignAccFollowNode1">
                                                <dgm:varLst>
                                                  <dgm:bulletEnabled val="1"/>
                                                </dgm:varLst>
                                                <dgm:alg type="sp"/>
                                                <dgm:shape xmlns:r="http://schemas.openxmlformats.org/officeDocument/2006/relationships" type="rect" r:blip="">
                                                  <dgm:adjLst/>
                                                </dgm:shape>
                                                <dgm:presOf/>
                                                <dgm:constrLst/>
                                                <dgm:ruleLst/>
                                              </dgm:layoutNode>
                                              <dgm:layoutNode name="right_44_1" styleLbl="node1">
                                                <dgm:varLst>
                                                  <dgm:bulletEnabled val="1"/>
                                                </dgm:varLst>
                                                <dgm:alg type="tx"/>
                                                <dgm:shape xmlns:r="http://schemas.openxmlformats.org/officeDocument/2006/relationships"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44_2" styleLbl="node1">
                                                <dgm:varLst>
                                                  <dgm:bulletEnabled val="1"/>
                                                </dgm:varLst>
                                                <dgm:alg type="tx"/>
                                                <dgm:shape xmlns:r="http://schemas.openxmlformats.org/officeDocument/2006/relationships"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44_3" styleLbl="node1">
                                                <dgm:varLst>
                                                  <dgm:bulletEnabled val="1"/>
                                                </dgm:varLst>
                                                <dgm:alg type="tx"/>
                                                <dgm:shape xmlns:r="http://schemas.openxmlformats.org/officeDocument/2006/relationships"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44_4" styleLbl="node1">
                                                <dgm:varLst>
                                                  <dgm:bulletEnabled val="1"/>
                                                </dgm:varLst>
                                                <dgm:alg type="tx"/>
                                                <dgm:shape xmlns:r="http://schemas.openxmlformats.org/officeDocument/2006/relationships" type="roundRect" r:blip="">
                                                  <dgm:adjLst/>
                                                </dgm:shape>
                                                <dgm:presOf axis="ch ch desOrSelf" ptType="node node node" st="2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4_1" styleLbl="node1">
                                                <dgm:varLst>
                                                  <dgm:bulletEnabled val="1"/>
                                                </dgm:varLst>
                                                <dgm:alg type="tx"/>
                                                <dgm:shape xmlns:r="http://schemas.openxmlformats.org/officeDocument/2006/relationships"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4_2" styleLbl="node1">
                                                <dgm:varLst>
                                                  <dgm:bulletEnabled val="1"/>
                                                </dgm:varLst>
                                                <dgm:alg type="tx"/>
                                                <dgm:shape xmlns:r="http://schemas.openxmlformats.org/officeDocument/2006/relationships"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4_3" styleLbl="node1">
                                                <dgm:varLst>
                                                  <dgm:bulletEnabled val="1"/>
                                                </dgm:varLst>
                                                <dgm:alg type="tx"/>
                                                <dgm:shape xmlns:r="http://schemas.openxmlformats.org/officeDocument/2006/relationships"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4_4" styleLbl="node1">
                                                <dgm:varLst>
                                                  <dgm:bulletEnabled val="1"/>
                                                </dgm:varLst>
                                                <dgm:alg type="tx"/>
                                                <dgm:shape xmlns:r="http://schemas.openxmlformats.org/officeDocument/2006/relationships" type="roundRect" r:blip="">
                                                  <dgm:adjLst/>
                                                </dgm:shape>
                                                <dgm:presOf axis="ch ch desOrSelf" ptType="node node node" st="1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8"/>
                                          </dgm:choose>
                                        </dgm:else>
                                      </dgm:choose>
                                    </dgm:else>
                                  </dgm:choose>
                                </dgm:else>
                              </dgm:choose>
                            </dgm:else>
                          </dgm:choose>
                        </dgm:if>
                        <dgm:else name="Name89"/>
                      </dgm:choose>
                    </dgm:else>
                  </dgm:choose>
                </dgm:else>
              </dgm:choose>
            </dgm:else>
          </dgm:choose>
        </dgm:else>
      </dgm:choose>
    </dgm:layoutNode>
  </dgm:layoutNode>
</dgm:layoutDef>
</file>

<file path=xl/diagrams/layout3.xml><?xml version="1.0" encoding="utf-8"?>
<dgm:layoutDef xmlns:dgm="http://schemas.openxmlformats.org/drawingml/2006/diagram" xmlns:a="http://schemas.openxmlformats.org/drawingml/2006/main" uniqueId="urn:microsoft.com/office/officeart/2005/8/layout/gear1">
  <dgm:title val=""/>
  <dgm:desc val=""/>
  <dgm:catLst>
    <dgm:cat type="relationship" pri="3000"/>
    <dgm:cat type="process" pri="28000"/>
    <dgm:cat type="cycle" pri="14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useDef="1">
    <dgm:dataModel>
      <dgm:ptLst/>
      <dgm:bg/>
      <dgm:whole/>
    </dgm:dataModel>
  </dgm:clrData>
  <dgm:layoutNode name="composite">
    <dgm:varLst>
      <dgm:chMax val="3"/>
      <dgm:animLvl val="lvl"/>
      <dgm:resizeHandles val="exact"/>
    </dgm:varLst>
    <dgm:alg type="composite">
      <dgm:param type="ar" val="1"/>
    </dgm:alg>
    <dgm:shape xmlns:r="http://schemas.openxmlformats.org/officeDocument/2006/relationships" r:blip="">
      <dgm:adjLst/>
    </dgm:shape>
    <dgm:presOf/>
    <dgm:choose name="Name0">
      <dgm:if name="Name1" axis="ch" ptType="node" func="cnt" op="lte" val="1">
        <dgm:constrLst>
          <dgm:constr type="primFontSz" for="ch" ptType="node" op="equ" val="65"/>
          <dgm:constr type="w" for="ch" forName="gear1" refType="w" fact="0.55"/>
          <dgm:constr type="h" for="ch" forName="gear1" refType="w" fact="0.55"/>
          <dgm:constr type="l" for="ch" forName="gear1" refType="w" fact="0.05"/>
          <dgm:constr type="t" for="ch" forName="gear1" refType="w" fact="0.05"/>
          <dgm:constr type="w" for="ch" forName="gear1srcNode" val="1"/>
          <dgm:constr type="h" for="ch" forName="gear1srcNode" val="1"/>
          <dgm:constr type="l" for="ch" forName="gear1srcNode" refType="w" fact="0.32"/>
          <dgm:constr type="t" for="ch" forName="gear1srcNode"/>
          <dgm:constr type="w" for="ch" forName="gear1dstNode" val="1"/>
          <dgm:constr type="h" for="ch" forName="gear1dstNode" val="1"/>
          <dgm:constr type="r" for="ch" forName="gear1dstNode" refType="w" fact="0.58"/>
          <dgm:constr type="t" for="ch" forName="gear1dstNode" refType="h" fact="0.55"/>
          <dgm:constr type="diam" for="des" forName="connector1" refType="w" refFor="ch" refForName="gear1" op="equ" fact="1.1"/>
          <dgm:constr type="h" for="des" forName="connector1" refType="w" refFor="ch" refForName="gear1" op="equ" fact="0.1"/>
          <dgm:constr type="w" for="ch" forName="gear1ch" refType="w" fact="0.35"/>
          <dgm:constr type="h" for="ch" forName="gear1ch" refType="w" refFor="ch" refForName="gear1ch" fact="0.6"/>
          <dgm:constr type="l" for="ch" forName="gear1ch"/>
          <dgm:constr type="b" for="ch" forName="gear1ch" refType="h" fact="0.6"/>
        </dgm:constrLst>
      </dgm:if>
      <dgm:if name="Name2" axis="ch" ptType="node" func="cnt" op="equ" val="2">
        <dgm:constrLst>
          <dgm:constr type="primFontSz" for="ch" ptType="node" op="equ" val="65"/>
          <dgm:constr type="w" for="ch" forName="gear1" refType="w" fact="0.55"/>
          <dgm:constr type="h" for="ch" forName="gear1" refType="w" fact="0.55"/>
          <dgm:constr type="l" for="ch" forName="gear1" refType="w" fact="0.45"/>
          <dgm:constr type="t" for="ch" forName="gear1" refType="w" fact="0.25"/>
          <dgm:constr type="w" for="ch" forName="gear1srcNode" val="1"/>
          <dgm:constr type="h" for="ch" forName="gear1srcNode" val="1"/>
          <dgm:constr type="l" for="ch" forName="gear1srcNode" refType="w" fact="0.72"/>
          <dgm:constr type="t" for="ch" forName="gear1srcNode" refType="w" fact="0.2"/>
          <dgm:constr type="w" for="ch" forName="gear1dstNode" val="1"/>
          <dgm:constr type="h" for="ch" forName="gear1dstNode" val="1"/>
          <dgm:constr type="r" for="ch" forName="gear1dstNode" refType="w" fact="0.98"/>
          <dgm:constr type="t" for="ch" forName="gear1dstNode" refType="h" fact="0.75"/>
          <dgm:constr type="diam" for="des" forName="connector1" refType="w" refFor="ch" refForName="gear1" op="equ" fact="1.1"/>
          <dgm:constr type="h" for="des" forName="connector1" refType="w" refFor="ch" refForName="gear1" op="equ" fact="0.1"/>
          <dgm:constr type="w" for="ch" forName="gear1ch" refType="w" fact="0.35"/>
          <dgm:constr type="h" for="ch" forName="gear1ch" refType="w" refFor="ch" refForName="gear1ch" fact="0.6"/>
          <dgm:constr type="l" for="ch" forName="gear1ch" refType="w" fact="0.38"/>
          <dgm:constr type="b" for="ch" forName="gear1ch" refType="w" fact="0.8"/>
          <dgm:constr type="w" for="ch" forName="gear2" refType="w" fact="0.4"/>
          <dgm:constr type="h" for="ch" forName="gear2" refType="w" fact="0.4"/>
          <dgm:constr type="l" for="ch" forName="gear2" refType="w" fact="0.13"/>
          <dgm:constr type="t" for="ch" forName="gear2" refType="w" fact="0.12"/>
          <dgm:constr type="w" for="ch" forName="gear2srcNode" val="1"/>
          <dgm:constr type="h" for="ch" forName="gear2srcNode" val="1"/>
          <dgm:constr type="l" for="ch" forName="gear2srcNode" refType="w" fact="0.23"/>
          <dgm:constr type="t" for="ch" forName="gear2srcNode" refType="w" fact="0.08"/>
          <dgm:constr type="w" for="ch" forName="gear2dstNode" val="1"/>
          <dgm:constr type="h" for="ch" forName="gear2dstNode" val="1"/>
          <dgm:constr type="l" for="ch" forName="gear2dstNode" refType="w" fact="0.1"/>
          <dgm:constr type="t" for="ch" forName="gear2dstNode" refType="h" fact="0.33"/>
          <dgm:constr type="diam" for="des" forName="connector2" refType="w" refFor="ch" refForName="gear2" op="equ" fact="-1.1"/>
          <dgm:constr type="h" for="des" forName="connector2" refType="w" refFor="ch" refForName="gear1" op="equ" fact="0.1"/>
          <dgm:constr type="w" for="ch" forName="gear2ch" refType="w" fact="0.35"/>
          <dgm:constr type="h" for="ch" forName="gear2ch" refType="w" refFor="ch" refForName="gear2ch" fact="0.6"/>
          <dgm:constr type="l" for="ch" forName="gear2ch" refType="w" fact="0.34"/>
          <dgm:constr type="t" for="ch" forName="gear2ch" refType="w" fact="0.04"/>
        </dgm:constrLst>
      </dgm:if>
      <dgm:else name="Name3">
        <dgm:constrLst>
          <dgm:constr type="primFontSz" for="ch" ptType="node" op="equ" val="65"/>
          <dgm:constr type="w" for="ch" forName="gear1" refType="w" fact="0.55"/>
          <dgm:constr type="h" for="ch" forName="gear1" refType="w" fact="0.55"/>
          <dgm:constr type="l" for="ch" forName="gear1" refType="w" fact="0.45"/>
          <dgm:constr type="t" for="ch" forName="gear1" refType="w" fact="0.45"/>
          <dgm:constr type="w" for="ch" forName="gear1srcNode" val="1"/>
          <dgm:constr type="h" for="ch" forName="gear1srcNode" val="1"/>
          <dgm:constr type="l" for="ch" forName="gear1srcNode" refType="w" fact="0.72"/>
          <dgm:constr type="t" for="ch" forName="gear1srcNode" refType="w" fact="0.4"/>
          <dgm:constr type="w" for="ch" forName="gear1dstNode" val="1"/>
          <dgm:constr type="h" for="ch" forName="gear1dstNode" val="1"/>
          <dgm:constr type="r" for="ch" forName="gear1dstNode" refType="w" fact="0.98"/>
          <dgm:constr type="t" for="ch" forName="gear1dstNode" refType="h" fact="0.95"/>
          <dgm:constr type="diam" for="des" forName="connector1" refType="w" refFor="ch" refForName="gear1" op="equ" fact="1.15"/>
          <dgm:constr type="h" for="des" forName="connector1" refType="w" refFor="ch" refForName="gear1" op="equ" fact="0.1"/>
          <dgm:constr type="w" for="ch" forName="gear1ch" refType="w" fact="0.35"/>
          <dgm:constr type="h" for="ch" forName="gear1ch" refType="w" refFor="ch" refForName="gear1ch" fact="0.6"/>
          <dgm:constr type="l" for="ch" forName="gear1ch" refType="w" fact="0.38"/>
          <dgm:constr type="b" for="ch" forName="gear1ch" refType="h"/>
          <dgm:constr type="w" for="ch" forName="gear2" refType="w" fact="0.4"/>
          <dgm:constr type="h" for="ch" forName="gear2" refType="w" fact="0.4"/>
          <dgm:constr type="l" for="ch" forName="gear2" refType="w" fact="0.13"/>
          <dgm:constr type="t" for="ch" forName="gear2" refType="w" fact="0.32"/>
          <dgm:constr type="w" for="ch" forName="gear2srcNode" val="1"/>
          <dgm:constr type="h" for="ch" forName="gear2srcNode" val="1"/>
          <dgm:constr type="l" for="ch" forName="gear2srcNode" refType="w" fact="0.23"/>
          <dgm:constr type="t" for="ch" forName="gear2srcNode" refType="w" fact="0.28"/>
          <dgm:constr type="w" for="ch" forName="gear2dstNode" val="1"/>
          <dgm:constr type="h" for="ch" forName="gear2dstNode" val="1"/>
          <dgm:constr type="l" for="ch" forName="gear2dstNode" refType="w" fact="0.1"/>
          <dgm:constr type="t" for="ch" forName="gear2dstNode" refType="h" fact="0.53"/>
          <dgm:constr type="diam" for="des" forName="connector2" refType="w" refFor="ch" refForName="gear2" op="equ" fact="-1.1"/>
          <dgm:constr type="h" for="des" forName="connector2" refType="w" refFor="ch" refForName="gear1" op="equ" fact="0.1"/>
          <dgm:constr type="w" for="ch" forName="gear2ch" refType="w" fact="0.35"/>
          <dgm:constr type="h" for="ch" forName="gear2ch" refType="w" refFor="ch" refForName="gear2ch" fact="0.6"/>
          <dgm:constr type="l" for="ch" forName="gear2ch"/>
          <dgm:constr type="t" for="ch" forName="gear2ch" refType="w" fact="0.58"/>
          <dgm:constr type="w" for="ch" forName="gear3" refType="w" fact="0.48"/>
          <dgm:constr type="h" for="ch" forName="gear3" refType="w" fact="0.48"/>
          <dgm:constr type="l" for="ch" forName="gear3" refType="w" fact="0.31"/>
          <dgm:constr type="t" for="ch" forName="gear3"/>
          <dgm:constr type="w" for="ch" forName="gear3tx" refType="w" fact="0.22"/>
          <dgm:constr type="h" for="ch" forName="gear3tx" refType="w" fact="0.22"/>
          <dgm:constr type="ctrX" for="ch" forName="gear3tx" refType="ctrX" refFor="ch" refForName="gear3"/>
          <dgm:constr type="ctrY" for="ch" forName="gear3tx" refType="ctrY" refFor="ch" refForName="gear3"/>
          <dgm:constr type="w" for="ch" forName="gear3srcNode" val="1"/>
          <dgm:constr type="h" for="ch" forName="gear3srcNode" val="1"/>
          <dgm:constr type="l" for="ch" forName="gear3srcNode" refType="w" fact="0.3"/>
          <dgm:constr type="t" for="ch" forName="gear3srcNode" refType="w" fact="0.25"/>
          <dgm:constr type="w" for="ch" forName="gear3dstNode" val="1"/>
          <dgm:constr type="h" for="ch" forName="gear3dstNode" val="1"/>
          <dgm:constr type="l" for="ch" forName="gear3dstNode" refType="w" fact="0.38"/>
          <dgm:constr type="t" for="ch" forName="gear3dstNode" refType="h" fact="0.05"/>
          <dgm:constr type="diam" for="des" forName="connector3" refType="w" refFor="ch" refForName="gear3" op="equ"/>
          <dgm:constr type="h" for="des" forName="connector3" refType="w" refFor="ch" refForName="gear1" op="equ" fact="0.1"/>
          <dgm:constr type="w" for="ch" forName="gear3ch" refType="w" fact="0.35"/>
          <dgm:constr type="h" for="ch" forName="gear3ch" refType="w" refFor="ch" refForName="gear3ch" fact="0.6"/>
          <dgm:constr type="l" for="ch" forName="gear3ch" refType="w" fact="0.65"/>
          <dgm:constr type="t" for="ch" forName="gear3ch" refType="h" fact="0.13"/>
        </dgm:constrLst>
      </dgm:else>
    </dgm:choose>
    <dgm:ruleLst/>
    <dgm:forEach name="Name4" axis="ch" ptType="node" cnt="1">
      <dgm:layoutNode name="gear1" styleLbl="node1">
        <dgm:varLst>
          <dgm:chMax val="1"/>
          <dgm:bulletEnabled val="1"/>
        </dgm:varLst>
        <dgm:alg type="tx">
          <dgm:param type="txAnchorVertCh" val="mid"/>
        </dgm:alg>
        <dgm:shape xmlns:r="http://schemas.openxmlformats.org/officeDocument/2006/relationships" type="gear9" r:blip="">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name="gear1srcNode">
        <dgm:alg type="sp"/>
        <dgm:shape xmlns:r="http://schemas.openxmlformats.org/officeDocument/2006/relationships" type="rect" r:blip="" hideGeom="1">
          <dgm:adjLst/>
        </dgm:shape>
        <dgm:presOf axis="self"/>
        <dgm:constrLst/>
        <dgm:ruleLst/>
      </dgm:layoutNode>
      <dgm:layoutNode name="gear1dstNode">
        <dgm:alg type="sp"/>
        <dgm:shape xmlns:r="http://schemas.openxmlformats.org/officeDocument/2006/relationships" type="rect" r:blip="" hideGeom="1">
          <dgm:adjLst/>
        </dgm:shape>
        <dgm:presOf axis="self"/>
        <dgm:constrLst/>
        <dgm:ruleLst/>
      </dgm:layoutNode>
      <dgm:choose name="Name5">
        <dgm:if name="Name6" axis="ch" ptType="node" func="cnt" op="gte" val="1">
          <dgm:layoutNode name="gear1ch" styleLbl="fgAcc1">
            <dgm:varLst>
              <dgm:chMax val="0"/>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if>
        <dgm:else name="Name7"/>
      </dgm:choose>
    </dgm:forEach>
    <dgm:forEach name="Name8" axis="ch" ptType="node" st="2" cnt="1">
      <dgm:layoutNode name="gear2" styleLbl="node1">
        <dgm:varLst>
          <dgm:chMax val="1"/>
          <dgm:bulletEnabled val="1"/>
        </dgm:varLst>
        <dgm:alg type="tx">
          <dgm:param type="txAnchorVertCh" val="mid"/>
        </dgm:alg>
        <dgm:shape xmlns:r="http://schemas.openxmlformats.org/officeDocument/2006/relationships" type="gear6" r:blip="">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name="gear2srcNode">
        <dgm:alg type="sp"/>
        <dgm:shape xmlns:r="http://schemas.openxmlformats.org/officeDocument/2006/relationships" type="rect" r:blip="" hideGeom="1">
          <dgm:adjLst/>
        </dgm:shape>
        <dgm:presOf axis="self"/>
        <dgm:constrLst/>
        <dgm:ruleLst/>
      </dgm:layoutNode>
      <dgm:layoutNode name="gear2dstNode">
        <dgm:alg type="sp"/>
        <dgm:shape xmlns:r="http://schemas.openxmlformats.org/officeDocument/2006/relationships" type="rect" r:blip="" hideGeom="1">
          <dgm:adjLst/>
        </dgm:shape>
        <dgm:presOf axis="self"/>
        <dgm:constrLst/>
        <dgm:ruleLst/>
      </dgm:layoutNode>
      <dgm:choose name="Name9">
        <dgm:if name="Name10" axis="ch" ptType="node" func="cnt" op="gte" val="1">
          <dgm:layoutNode name="gear2ch" styleLbl="fgAcc1">
            <dgm:varLst>
              <dgm:chMax val="0"/>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if>
        <dgm:else name="Name11"/>
      </dgm:choose>
    </dgm:forEach>
    <dgm:forEach name="Name12" axis="ch" ptType="node" st="3" cnt="1">
      <dgm:layoutNode name="gear3" styleLbl="node1">
        <dgm:alg type="sp"/>
        <dgm:shape xmlns:r="http://schemas.openxmlformats.org/officeDocument/2006/relationships" rot="-15" type="gear6" r:blip="">
          <dgm:adjLst/>
        </dgm:shape>
        <dgm:presOf axis="self"/>
        <dgm:constrLst/>
        <dgm:ruleLst/>
      </dgm:layoutNode>
      <dgm:layoutNode name="gear3tx" styleLbl="node1">
        <dgm:varLst>
          <dgm:chMax val="1"/>
          <dgm:bulletEnabled val="1"/>
        </dgm:varLst>
        <dgm:alg type="tx">
          <dgm:param type="txAnchorVertCh" val="mid"/>
        </dgm:alg>
        <dgm:shape xmlns:r="http://schemas.openxmlformats.org/officeDocument/2006/relationships" type="rect" r:blip="" hideGeom="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name="gear3srcNode">
        <dgm:alg type="sp"/>
        <dgm:shape xmlns:r="http://schemas.openxmlformats.org/officeDocument/2006/relationships" type="rect" r:blip="" hideGeom="1">
          <dgm:adjLst/>
        </dgm:shape>
        <dgm:presOf axis="self"/>
        <dgm:constrLst/>
        <dgm:ruleLst/>
      </dgm:layoutNode>
      <dgm:layoutNode name="gear3dstNode">
        <dgm:alg type="sp"/>
        <dgm:shape xmlns:r="http://schemas.openxmlformats.org/officeDocument/2006/relationships" type="rect" r:blip="" hideGeom="1">
          <dgm:adjLst/>
        </dgm:shape>
        <dgm:presOf axis="self"/>
        <dgm:constrLst/>
        <dgm:ruleLst/>
      </dgm:layoutNode>
      <dgm:choose name="Name13">
        <dgm:if name="Name14" axis="ch" ptType="node" func="cnt" op="gte" val="1">
          <dgm:layoutNode name="gear3ch" styleLbl="fgAcc1">
            <dgm:varLst>
              <dgm:chMax val="0"/>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if>
        <dgm:else name="Name15"/>
      </dgm:choose>
    </dgm:forEach>
    <dgm:forEach name="Name16" axis="ch" ptType="sibTrans" hideLastTrans="0" cnt="1">
      <dgm:layoutNode name="connector1" styleLbl="sibTrans2D1">
        <dgm:alg type="conn">
          <dgm:param type="connRout" val="curve"/>
          <dgm:param type="srcNode" val="gear1srcNode"/>
          <dgm:param type="dstNode" val="gear1dstNode"/>
          <dgm:param type="begPts" val="midR"/>
          <dgm:param type="endPts" val="tCtr"/>
        </dgm:alg>
        <dgm:shape xmlns:r="http://schemas.openxmlformats.org/officeDocument/2006/relationships" type="conn" r:blip="">
          <dgm:adjLst/>
        </dgm:shape>
        <dgm:presOf axis="self"/>
        <dgm:constrLst>
          <dgm:constr type="w" val="10"/>
          <dgm:constr type="h" val="10"/>
          <dgm:constr type="begPad"/>
          <dgm:constr type="endPad"/>
        </dgm:constrLst>
        <dgm:ruleLst/>
      </dgm:layoutNode>
    </dgm:forEach>
    <dgm:forEach name="Name17" axis="ch" ptType="sibTrans" hideLastTrans="0" st="2" cnt="1">
      <dgm:layoutNode name="connector2" styleLbl="sibTrans2D1">
        <dgm:alg type="conn">
          <dgm:param type="connRout" val="curve"/>
          <dgm:param type="srcNode" val="gear2srcNode"/>
          <dgm:param type="dstNode" val="gear2dstNode"/>
          <dgm:param type="begPts" val="midL"/>
          <dgm:param type="endPts" val="midL"/>
        </dgm:alg>
        <dgm:shape xmlns:r="http://schemas.openxmlformats.org/officeDocument/2006/relationships" type="conn" r:blip="">
          <dgm:adjLst/>
        </dgm:shape>
        <dgm:presOf axis="self"/>
        <dgm:constrLst>
          <dgm:constr type="w" val="10"/>
          <dgm:constr type="h" val="10"/>
          <dgm:constr type="begPad"/>
          <dgm:constr type="endPad"/>
        </dgm:constrLst>
        <dgm:ruleLst/>
      </dgm:layoutNode>
    </dgm:forEach>
    <dgm:forEach name="Name18" axis="ch" ptType="sibTrans" hideLastTrans="0" st="3" cnt="1">
      <dgm:layoutNode name="connector3" styleLbl="sibTrans2D1">
        <dgm:alg type="conn">
          <dgm:param type="connRout" val="curve"/>
          <dgm:param type="srcNode" val="gear3srcNode"/>
          <dgm:param type="dstNode" val="gear3dstNode"/>
          <dgm:param type="begPts" val="midL"/>
          <dgm:param type="endPts" val="midL"/>
        </dgm:alg>
        <dgm:shape xmlns:r="http://schemas.openxmlformats.org/officeDocument/2006/relationships" type="conn" r:blip="">
          <dgm:adjLst/>
        </dgm:shape>
        <dgm:presOf axis="self"/>
        <dgm:constrLst>
          <dgm:constr type="w" val="10"/>
          <dgm:constr type="h" val="10"/>
          <dgm:constr type="begPad"/>
          <dgm:constr type="endPad"/>
        </dgm:constrLst>
        <dgm:ruleLst/>
      </dgm:layoutNode>
    </dgm:forEach>
  </dgm:layoutNode>
</dgm:layoutDef>
</file>

<file path=xl/diagrams/layout4.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5.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6.xml><?xml version="1.0" encoding="utf-8"?>
<dgm:layoutDef xmlns:dgm="http://schemas.openxmlformats.org/drawingml/2006/diagram" xmlns:a="http://schemas.openxmlformats.org/drawingml/2006/main" uniqueId="urn:microsoft.com/office/officeart/2005/8/layout/pyramid2">
  <dgm:title val=""/>
  <dgm:desc val=""/>
  <dgm:catLst>
    <dgm:cat type="pyramid" pri="3000"/>
    <dgm:cat type="list" pri="21000"/>
    <dgm:cat type="convert" pri="17000"/>
  </dgm:catLst>
  <dgm:sampData useDef="1">
    <dgm:dataModel>
      <dgm:ptLst/>
      <dgm:bg/>
      <dgm:whole/>
    </dgm:dataModel>
  </dgm:sampData>
  <dgm:styleData useDef="1">
    <dgm:dataModel>
      <dgm:ptLst/>
      <dgm:bg/>
      <dgm:whole/>
    </dgm:dataModel>
  </dgm:styleData>
  <dgm:clrData useDef="1">
    <dgm:dataModel>
      <dgm:ptLst/>
      <dgm:bg/>
      <dgm:whole/>
    </dgm:dataModel>
  </dgm:clrData>
  <dgm:layoutNode name="compositeShape">
    <dgm:alg type="composite"/>
    <dgm:shape xmlns:r="http://schemas.openxmlformats.org/officeDocument/2006/relationships" r:blip="">
      <dgm:adjLst/>
    </dgm:shape>
    <dgm:presOf/>
    <dgm:varLst>
      <dgm:dir/>
      <dgm:resizeHandles/>
    </dgm:varLst>
    <dgm:choose name="Name0">
      <dgm:if name="Name1" func="var" arg="dir" op="equ" val="norm">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l" for="ch" forName="theList" refType="w" refFor="ch" refForName="pyramid" fact="0.5"/>
          <dgm:constr type="h" for="des" forName="aSpace" refType="h" fact="0.1"/>
        </dgm:constrLst>
      </dgm:if>
      <dgm:else name="Name2">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r" for="ch" forName="theList" refType="w" refFor="ch" refForName="pyramid" fact="0.5"/>
          <dgm:constr type="h" for="des" forName="aSpace" refType="h" fact="0.1"/>
        </dgm:constrLst>
      </dgm:else>
    </dgm:choose>
    <dgm:ruleLst/>
    <dgm:choose name="Name3">
      <dgm:if name="Name4" axis="ch" ptType="node" func="cnt" op="gte" val="1">
        <dgm:layoutNode name="pyramid" styleLbl="node1">
          <dgm:alg type="sp"/>
          <dgm:shape xmlns:r="http://schemas.openxmlformats.org/officeDocument/2006/relationships" type="triangle" r:blip="">
            <dgm:adjLst/>
          </dgm:shape>
          <dgm:presOf/>
          <dgm:constrLst/>
          <dgm:ruleLst/>
        </dgm:layoutNode>
        <dgm:layoutNode name="theList">
          <dgm:alg type="lin">
            <dgm:param type="linDir" val="fromT"/>
          </dgm:alg>
          <dgm:shape xmlns:r="http://schemas.openxmlformats.org/officeDocument/2006/relationships" r:blip="">
            <dgm:adjLst/>
          </dgm:shape>
          <dgm:presOf/>
          <dgm:constrLst>
            <dgm:constr type="w" for="ch" forName="aNode" refType="w"/>
            <dgm:constr type="h" for="ch" forName="aNode" refType="h"/>
            <dgm:constr type="primFontSz" for="ch" ptType="node" op="equ"/>
          </dgm:constrLst>
          <dgm:ruleLst/>
          <dgm:forEach name="aNodeForEach" axis="ch" ptType="node">
            <dgm:layoutNode name="aNode" styleLbl="fgAcc1">
              <dgm:varLst>
                <dgm:bulletEnabled val="1"/>
              </dgm:varLst>
              <dgm:alg type="tx"/>
              <dgm:shape xmlns:r="http://schemas.openxmlformats.org/officeDocument/2006/relationships" type="roundRect" r:blip="">
                <dgm:adjLst/>
              </dgm:shape>
              <dgm:presOf axis="desOrSelf" ptType="node"/>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aSpace">
              <dgm:alg type="sp"/>
              <dgm:shape xmlns:r="http://schemas.openxmlformats.org/officeDocument/2006/relationships" r:blip="">
                <dgm:adjLst/>
              </dgm:shape>
              <dgm:presOf/>
              <dgm:constrLst/>
              <dgm:ruleLst/>
            </dgm:layoutNode>
          </dgm:forEach>
        </dgm:layoutNode>
      </dgm:if>
      <dgm:else name="Name5"/>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8" Type="http://schemas.openxmlformats.org/officeDocument/2006/relationships/diagramData" Target="../diagrams/data2.xml"/><Relationship Id="rId13" Type="http://schemas.openxmlformats.org/officeDocument/2006/relationships/image" Target="../media/image5.png"/><Relationship Id="rId18" Type="http://schemas.microsoft.com/office/2007/relationships/diagramDrawing" Target="../diagrams/drawing3.xml"/><Relationship Id="rId26" Type="http://schemas.openxmlformats.org/officeDocument/2006/relationships/diagramLayout" Target="../diagrams/layout5.xml"/><Relationship Id="rId3" Type="http://schemas.openxmlformats.org/officeDocument/2006/relationships/diagramQuickStyle" Target="../diagrams/quickStyle1.xml"/><Relationship Id="rId21" Type="http://schemas.openxmlformats.org/officeDocument/2006/relationships/diagramLayout" Target="../diagrams/layout4.xml"/><Relationship Id="rId34" Type="http://schemas.microsoft.com/office/2007/relationships/diagramDrawing" Target="../diagrams/drawing6.xml"/><Relationship Id="rId7" Type="http://schemas.openxmlformats.org/officeDocument/2006/relationships/image" Target="../media/image4.png"/><Relationship Id="rId12" Type="http://schemas.microsoft.com/office/2007/relationships/diagramDrawing" Target="../diagrams/drawing2.xml"/><Relationship Id="rId17" Type="http://schemas.openxmlformats.org/officeDocument/2006/relationships/diagramColors" Target="../diagrams/colors3.xml"/><Relationship Id="rId25" Type="http://schemas.openxmlformats.org/officeDocument/2006/relationships/diagramData" Target="../diagrams/data5.xml"/><Relationship Id="rId33" Type="http://schemas.openxmlformats.org/officeDocument/2006/relationships/diagramColors" Target="../diagrams/colors6.xml"/><Relationship Id="rId2" Type="http://schemas.openxmlformats.org/officeDocument/2006/relationships/diagramLayout" Target="../diagrams/layout1.xml"/><Relationship Id="rId16" Type="http://schemas.openxmlformats.org/officeDocument/2006/relationships/diagramQuickStyle" Target="../diagrams/quickStyle3.xml"/><Relationship Id="rId20" Type="http://schemas.openxmlformats.org/officeDocument/2006/relationships/diagramData" Target="../diagrams/data4.xml"/><Relationship Id="rId29" Type="http://schemas.microsoft.com/office/2007/relationships/diagramDrawing" Target="../diagrams/drawing5.xml"/><Relationship Id="rId1" Type="http://schemas.openxmlformats.org/officeDocument/2006/relationships/diagramData" Target="../diagrams/data1.xml"/><Relationship Id="rId6" Type="http://schemas.openxmlformats.org/officeDocument/2006/relationships/image" Target="../media/image3.png"/><Relationship Id="rId11" Type="http://schemas.openxmlformats.org/officeDocument/2006/relationships/diagramColors" Target="../diagrams/colors2.xml"/><Relationship Id="rId24" Type="http://schemas.microsoft.com/office/2007/relationships/diagramDrawing" Target="../diagrams/drawing4.xml"/><Relationship Id="rId32" Type="http://schemas.openxmlformats.org/officeDocument/2006/relationships/diagramQuickStyle" Target="../diagrams/quickStyle6.xml"/><Relationship Id="rId37" Type="http://schemas.openxmlformats.org/officeDocument/2006/relationships/image" Target="../media/image9.png"/><Relationship Id="rId5" Type="http://schemas.microsoft.com/office/2007/relationships/diagramDrawing" Target="../diagrams/drawing1.xml"/><Relationship Id="rId15" Type="http://schemas.openxmlformats.org/officeDocument/2006/relationships/diagramLayout" Target="../diagrams/layout3.xml"/><Relationship Id="rId23" Type="http://schemas.openxmlformats.org/officeDocument/2006/relationships/diagramColors" Target="../diagrams/colors4.xml"/><Relationship Id="rId28" Type="http://schemas.openxmlformats.org/officeDocument/2006/relationships/diagramColors" Target="../diagrams/colors5.xml"/><Relationship Id="rId36" Type="http://schemas.openxmlformats.org/officeDocument/2006/relationships/image" Target="../media/image8.jpeg"/><Relationship Id="rId10" Type="http://schemas.openxmlformats.org/officeDocument/2006/relationships/diagramQuickStyle" Target="../diagrams/quickStyle2.xml"/><Relationship Id="rId19" Type="http://schemas.openxmlformats.org/officeDocument/2006/relationships/image" Target="../media/image6.png"/><Relationship Id="rId31" Type="http://schemas.openxmlformats.org/officeDocument/2006/relationships/diagramLayout" Target="../diagrams/layout6.xml"/><Relationship Id="rId4" Type="http://schemas.openxmlformats.org/officeDocument/2006/relationships/diagramColors" Target="../diagrams/colors1.xml"/><Relationship Id="rId9" Type="http://schemas.openxmlformats.org/officeDocument/2006/relationships/diagramLayout" Target="../diagrams/layout2.xml"/><Relationship Id="rId14" Type="http://schemas.openxmlformats.org/officeDocument/2006/relationships/diagramData" Target="../diagrams/data3.xml"/><Relationship Id="rId22" Type="http://schemas.openxmlformats.org/officeDocument/2006/relationships/diagramQuickStyle" Target="../diagrams/quickStyle4.xml"/><Relationship Id="rId27" Type="http://schemas.openxmlformats.org/officeDocument/2006/relationships/diagramQuickStyle" Target="../diagrams/quickStyle5.xml"/><Relationship Id="rId30" Type="http://schemas.openxmlformats.org/officeDocument/2006/relationships/diagramData" Target="../diagrams/data6.xml"/><Relationship Id="rId35" Type="http://schemas.openxmlformats.org/officeDocument/2006/relationships/image" Target="../media/image7.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image" Target="../media/image11.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6.xml.rels><?xml version="1.0" encoding="UTF-8" standalone="yes"?>
<Relationships xmlns="http://schemas.openxmlformats.org/package/2006/relationships"><Relationship Id="rId8" Type="http://schemas.openxmlformats.org/officeDocument/2006/relationships/image" Target="../media/image20.jpeg"/><Relationship Id="rId3" Type="http://schemas.openxmlformats.org/officeDocument/2006/relationships/image" Target="../media/image15.jpeg"/><Relationship Id="rId7" Type="http://schemas.openxmlformats.org/officeDocument/2006/relationships/image" Target="../media/image19.jpeg"/><Relationship Id="rId2" Type="http://schemas.openxmlformats.org/officeDocument/2006/relationships/image" Target="../media/image14.jpeg"/><Relationship Id="rId1" Type="http://schemas.openxmlformats.org/officeDocument/2006/relationships/image" Target="../media/image13.jpeg"/><Relationship Id="rId6" Type="http://schemas.openxmlformats.org/officeDocument/2006/relationships/image" Target="../media/image18.jpeg"/><Relationship Id="rId5" Type="http://schemas.openxmlformats.org/officeDocument/2006/relationships/image" Target="../media/image17.jpeg"/><Relationship Id="rId10" Type="http://schemas.openxmlformats.org/officeDocument/2006/relationships/image" Target="../media/image22.jpeg"/><Relationship Id="rId4" Type="http://schemas.openxmlformats.org/officeDocument/2006/relationships/image" Target="../media/image16.jpeg"/><Relationship Id="rId9" Type="http://schemas.openxmlformats.org/officeDocument/2006/relationships/image" Target="../media/image21.jpeg"/></Relationships>
</file>

<file path=xl/drawings/_rels/drawing37.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4" Type="http://schemas.openxmlformats.org/officeDocument/2006/relationships/chart" Target="../charts/chart49.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xdr:col>
      <xdr:colOff>1057275</xdr:colOff>
      <xdr:row>4</xdr:row>
      <xdr:rowOff>133351</xdr:rowOff>
    </xdr:from>
    <xdr:to>
      <xdr:col>7</xdr:col>
      <xdr:colOff>419100</xdr:colOff>
      <xdr:row>10</xdr:row>
      <xdr:rowOff>1</xdr:rowOff>
    </xdr:to>
    <xdr:sp macro="" textlink="">
      <xdr:nvSpPr>
        <xdr:cNvPr id="2" name="Organigramme : Procédé prédéfini 1"/>
        <xdr:cNvSpPr/>
      </xdr:nvSpPr>
      <xdr:spPr>
        <a:xfrm>
          <a:off x="4552950" y="1200151"/>
          <a:ext cx="3524250" cy="1104900"/>
        </a:xfrm>
        <a:prstGeom prst="flowChartPredefinedProcess">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FR" sz="2400" b="1">
              <a:solidFill>
                <a:schemeClr val="accent5">
                  <a:lumMod val="75000"/>
                </a:schemeClr>
              </a:solidFill>
            </a:rPr>
            <a:t>8,07 milliards d'€</a:t>
          </a:r>
        </a:p>
        <a:p>
          <a:pPr algn="ctr"/>
          <a:r>
            <a:rPr lang="fr-FR" sz="1500" b="1">
              <a:solidFill>
                <a:schemeClr val="accent5">
                  <a:lumMod val="75000"/>
                </a:schemeClr>
              </a:solidFill>
            </a:rPr>
            <a:t>en</a:t>
          </a:r>
          <a:r>
            <a:rPr lang="fr-FR" sz="1500" b="1" baseline="0">
              <a:solidFill>
                <a:schemeClr val="accent5">
                  <a:lumMod val="75000"/>
                </a:schemeClr>
              </a:solidFill>
            </a:rPr>
            <a:t> 2021 </a:t>
          </a:r>
          <a:r>
            <a:rPr lang="fr-FR" sz="900">
              <a:solidFill>
                <a:sysClr val="windowText" lastClr="000000"/>
              </a:solidFill>
            </a:rPr>
            <a:t>payés par la France en application des règlements européens, des accords bilatéraux de sécurité sociale, et de la législation interne française.</a:t>
          </a:r>
        </a:p>
      </xdr:txBody>
    </xdr:sp>
    <xdr:clientData/>
  </xdr:twoCellAnchor>
  <xdr:twoCellAnchor>
    <xdr:from>
      <xdr:col>3</xdr:col>
      <xdr:colOff>95250</xdr:colOff>
      <xdr:row>13</xdr:row>
      <xdr:rowOff>19050</xdr:rowOff>
    </xdr:from>
    <xdr:to>
      <xdr:col>5</xdr:col>
      <xdr:colOff>333375</xdr:colOff>
      <xdr:row>14</xdr:row>
      <xdr:rowOff>104775</xdr:rowOff>
    </xdr:to>
    <xdr:sp macro="" textlink="">
      <xdr:nvSpPr>
        <xdr:cNvPr id="3" name="ZoneTexte 2"/>
        <xdr:cNvSpPr txBox="1"/>
      </xdr:nvSpPr>
      <xdr:spPr>
        <a:xfrm>
          <a:off x="5286375" y="2895600"/>
          <a:ext cx="1762125" cy="276225"/>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a:t>Par rapport à 2020 :</a:t>
          </a:r>
        </a:p>
      </xdr:txBody>
    </xdr:sp>
    <xdr:clientData/>
  </xdr:twoCellAnchor>
  <xdr:twoCellAnchor>
    <xdr:from>
      <xdr:col>4</xdr:col>
      <xdr:colOff>214314</xdr:colOff>
      <xdr:row>10</xdr:row>
      <xdr:rowOff>147648</xdr:rowOff>
    </xdr:from>
    <xdr:to>
      <xdr:col>4</xdr:col>
      <xdr:colOff>509589</xdr:colOff>
      <xdr:row>12</xdr:row>
      <xdr:rowOff>66684</xdr:rowOff>
    </xdr:to>
    <xdr:sp macro="" textlink="">
      <xdr:nvSpPr>
        <xdr:cNvPr id="4" name="Chevron 3"/>
        <xdr:cNvSpPr/>
      </xdr:nvSpPr>
      <xdr:spPr>
        <a:xfrm rot="5400000">
          <a:off x="6165059" y="2455078"/>
          <a:ext cx="300036" cy="295275"/>
        </a:xfrm>
        <a:prstGeom prst="chevron">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chemeClr val="tx1"/>
            </a:solidFill>
          </a:endParaRPr>
        </a:p>
      </xdr:txBody>
    </xdr:sp>
    <xdr:clientData/>
  </xdr:twoCellAnchor>
  <xdr:twoCellAnchor>
    <xdr:from>
      <xdr:col>1</xdr:col>
      <xdr:colOff>1162050</xdr:colOff>
      <xdr:row>28</xdr:row>
      <xdr:rowOff>142876</xdr:rowOff>
    </xdr:from>
    <xdr:to>
      <xdr:col>7</xdr:col>
      <xdr:colOff>266700</xdr:colOff>
      <xdr:row>31</xdr:row>
      <xdr:rowOff>238125</xdr:rowOff>
    </xdr:to>
    <xdr:sp macro="" textlink="">
      <xdr:nvSpPr>
        <xdr:cNvPr id="5" name="Organigramme : Procédé prédéfini 4"/>
        <xdr:cNvSpPr/>
      </xdr:nvSpPr>
      <xdr:spPr>
        <a:xfrm>
          <a:off x="4657725" y="6972301"/>
          <a:ext cx="3267075" cy="904874"/>
        </a:xfrm>
        <a:prstGeom prst="flowChartPredefinedProcess">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FR" sz="2000" b="1">
              <a:solidFill>
                <a:schemeClr val="bg2">
                  <a:lumMod val="50000"/>
                </a:schemeClr>
              </a:solidFill>
            </a:rPr>
            <a:t>+ 568,86 millions d'€</a:t>
          </a:r>
        </a:p>
        <a:p>
          <a:pPr algn="ctr"/>
          <a:r>
            <a:rPr lang="fr-FR" sz="900">
              <a:solidFill>
                <a:sysClr val="windowText" lastClr="000000"/>
              </a:solidFill>
            </a:rPr>
            <a:t>c'est</a:t>
          </a:r>
          <a:r>
            <a:rPr lang="fr-FR" sz="900" baseline="0">
              <a:solidFill>
                <a:sysClr val="windowText" lastClr="000000"/>
              </a:solidFill>
            </a:rPr>
            <a:t> </a:t>
          </a:r>
          <a:r>
            <a:rPr lang="fr-FR" sz="900">
              <a:solidFill>
                <a:sysClr val="windowText" lastClr="000000"/>
              </a:solidFill>
            </a:rPr>
            <a:t>l'augmentation des paiements par la France entre 2012 et 2021</a:t>
          </a:r>
        </a:p>
      </xdr:txBody>
    </xdr:sp>
    <xdr:clientData/>
  </xdr:twoCellAnchor>
  <xdr:twoCellAnchor>
    <xdr:from>
      <xdr:col>4</xdr:col>
      <xdr:colOff>228600</xdr:colOff>
      <xdr:row>32</xdr:row>
      <xdr:rowOff>133355</xdr:rowOff>
    </xdr:from>
    <xdr:to>
      <xdr:col>4</xdr:col>
      <xdr:colOff>523875</xdr:colOff>
      <xdr:row>34</xdr:row>
      <xdr:rowOff>109541</xdr:rowOff>
    </xdr:to>
    <xdr:sp macro="" textlink="">
      <xdr:nvSpPr>
        <xdr:cNvPr id="6" name="Chevron 5"/>
        <xdr:cNvSpPr/>
      </xdr:nvSpPr>
      <xdr:spPr>
        <a:xfrm rot="5400000">
          <a:off x="6117432" y="8074823"/>
          <a:ext cx="423861" cy="295275"/>
        </a:xfrm>
        <a:prstGeom prst="chevron">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chemeClr val="tx1"/>
            </a:solidFill>
          </a:endParaRPr>
        </a:p>
      </xdr:txBody>
    </xdr:sp>
    <xdr:clientData/>
  </xdr:twoCellAnchor>
  <xdr:twoCellAnchor>
    <xdr:from>
      <xdr:col>3</xdr:col>
      <xdr:colOff>104775</xdr:colOff>
      <xdr:row>35</xdr:row>
      <xdr:rowOff>0</xdr:rowOff>
    </xdr:from>
    <xdr:to>
      <xdr:col>5</xdr:col>
      <xdr:colOff>647700</xdr:colOff>
      <xdr:row>36</xdr:row>
      <xdr:rowOff>85725</xdr:rowOff>
    </xdr:to>
    <xdr:sp macro="" textlink="">
      <xdr:nvSpPr>
        <xdr:cNvPr id="7" name="ZoneTexte 6"/>
        <xdr:cNvSpPr txBox="1"/>
      </xdr:nvSpPr>
      <xdr:spPr>
        <a:xfrm>
          <a:off x="5295900" y="8515350"/>
          <a:ext cx="2066925" cy="276225"/>
        </a:xfrm>
        <a:prstGeom prst="rect">
          <a:avLst/>
        </a:prstGeom>
        <a:solidFill>
          <a:schemeClr val="lt1"/>
        </a:solidFill>
        <a:ln w="28575" cmpd="sng">
          <a:solidFill>
            <a:schemeClr val="bg2">
              <a:lumMod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a:t>soit une évolution de :</a:t>
          </a:r>
        </a:p>
      </xdr:txBody>
    </xdr:sp>
    <xdr:clientData/>
  </xdr:twoCellAnchor>
  <xdr:twoCellAnchor>
    <xdr:from>
      <xdr:col>0</xdr:col>
      <xdr:colOff>47625</xdr:colOff>
      <xdr:row>1</xdr:row>
      <xdr:rowOff>19050</xdr:rowOff>
    </xdr:from>
    <xdr:to>
      <xdr:col>0</xdr:col>
      <xdr:colOff>3448050</xdr:colOff>
      <xdr:row>30</xdr:row>
      <xdr:rowOff>76200</xdr:rowOff>
    </xdr:to>
    <xdr:sp macro="" textlink="">
      <xdr:nvSpPr>
        <xdr:cNvPr id="8" name="ZoneTexte 7"/>
        <xdr:cNvSpPr txBox="1"/>
      </xdr:nvSpPr>
      <xdr:spPr>
        <a:xfrm>
          <a:off x="47625" y="95250"/>
          <a:ext cx="3400425" cy="7419975"/>
        </a:xfrm>
        <a:prstGeom prst="rect">
          <a:avLst/>
        </a:prstGeom>
        <a:solidFill>
          <a:schemeClr val="lt1"/>
        </a:solidFill>
        <a:ln w="19050" cmpd="sng">
          <a:solidFill>
            <a:sysClr val="windowText" lastClr="000000"/>
          </a:solidFill>
          <a:prstDash val="dash"/>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2400" b="1">
              <a:solidFill>
                <a:schemeClr val="dk1"/>
              </a:solidFill>
              <a:latin typeface="+mn-lt"/>
              <a:ea typeface="+mn-ea"/>
              <a:cs typeface="+mn-cs"/>
            </a:rPr>
            <a:t>Présentation</a:t>
          </a:r>
        </a:p>
        <a:p>
          <a:pPr algn="just"/>
          <a:r>
            <a:rPr lang="fr-FR" sz="1100">
              <a:solidFill>
                <a:schemeClr val="dk1"/>
              </a:solidFill>
              <a:latin typeface="+mn-lt"/>
              <a:ea typeface="+mn-ea"/>
              <a:cs typeface="+mn-cs"/>
            </a:rPr>
            <a:t> </a:t>
          </a:r>
        </a:p>
        <a:p>
          <a:pPr algn="just"/>
          <a:r>
            <a:rPr lang="fr-FR" sz="1400">
              <a:solidFill>
                <a:schemeClr val="dk1"/>
              </a:solidFill>
              <a:latin typeface="+mn-lt"/>
              <a:ea typeface="+mn-ea"/>
              <a:cs typeface="+mn-cs"/>
            </a:rPr>
            <a:t>Le rapport statistique du Cleiss relatif à l’exercice 2021 se présente en sept parties : </a:t>
          </a:r>
        </a:p>
        <a:p>
          <a:pPr algn="just"/>
          <a:r>
            <a:rPr lang="fr-FR" sz="1400">
              <a:solidFill>
                <a:schemeClr val="dk1"/>
              </a:solidFill>
              <a:latin typeface="+mn-lt"/>
              <a:ea typeface="+mn-ea"/>
              <a:cs typeface="+mn-cs"/>
            </a:rPr>
            <a:t> </a:t>
          </a:r>
        </a:p>
        <a:p>
          <a:pPr lvl="1" algn="just"/>
          <a:r>
            <a:rPr lang="fr-FR" sz="1400">
              <a:solidFill>
                <a:schemeClr val="dk1"/>
              </a:solidFill>
              <a:latin typeface="+mn-lt"/>
              <a:ea typeface="+mn-ea"/>
              <a:cs typeface="+mn-cs"/>
              <a:sym typeface="Wingdings 2"/>
            </a:rPr>
            <a:t></a:t>
          </a:r>
          <a:r>
            <a:rPr lang="fr-FR" sz="1400" baseline="0">
              <a:solidFill>
                <a:schemeClr val="dk1"/>
              </a:solidFill>
              <a:latin typeface="+mn-lt"/>
              <a:ea typeface="+mn-ea"/>
              <a:cs typeface="+mn-cs"/>
            </a:rPr>
            <a:t> </a:t>
          </a:r>
          <a:r>
            <a:rPr lang="fr-FR" sz="1400">
              <a:solidFill>
                <a:schemeClr val="dk1"/>
              </a:solidFill>
              <a:latin typeface="+mn-lt"/>
              <a:ea typeface="+mn-ea"/>
              <a:cs typeface="+mn-cs"/>
            </a:rPr>
            <a:t>les soins de santé et les prestations en espèces des assurances maladie-maternité et/ou paternité et AT-MP ;</a:t>
          </a:r>
        </a:p>
        <a:p>
          <a:pPr lvl="1" algn="just"/>
          <a:endParaRPr lang="fr-FR" sz="1400">
            <a:solidFill>
              <a:schemeClr val="dk1"/>
            </a:solidFill>
            <a:latin typeface="+mn-lt"/>
            <a:ea typeface="+mn-ea"/>
            <a:cs typeface="+mn-cs"/>
          </a:endParaRPr>
        </a:p>
        <a:p>
          <a:pPr lvl="1" algn="just"/>
          <a:r>
            <a:rPr lang="fr-FR" sz="1100">
              <a:solidFill>
                <a:schemeClr val="dk1"/>
              </a:solidFill>
              <a:latin typeface="+mn-lt"/>
              <a:ea typeface="+mn-ea"/>
              <a:cs typeface="+mn-cs"/>
              <a:sym typeface="Wingdings 2"/>
            </a:rPr>
            <a:t> </a:t>
          </a:r>
          <a:r>
            <a:rPr lang="fr-FR" sz="1400">
              <a:solidFill>
                <a:schemeClr val="dk1"/>
              </a:solidFill>
              <a:latin typeface="+mn-lt"/>
              <a:ea typeface="+mn-ea"/>
              <a:cs typeface="+mn-cs"/>
            </a:rPr>
            <a:t>les prestations familiales ;</a:t>
          </a:r>
        </a:p>
        <a:p>
          <a:pPr lvl="1" algn="just"/>
          <a:endParaRPr lang="fr-FR" sz="1400">
            <a:solidFill>
              <a:schemeClr val="dk1"/>
            </a:solidFill>
            <a:latin typeface="+mn-lt"/>
            <a:ea typeface="+mn-ea"/>
            <a:cs typeface="+mn-cs"/>
          </a:endParaRPr>
        </a:p>
        <a:p>
          <a:pPr lvl="1" algn="just"/>
          <a:r>
            <a:rPr lang="fr-FR" sz="1100">
              <a:solidFill>
                <a:schemeClr val="dk1"/>
              </a:solidFill>
              <a:latin typeface="+mn-lt"/>
              <a:ea typeface="+mn-ea"/>
              <a:cs typeface="+mn-cs"/>
              <a:sym typeface="Wingdings 2"/>
            </a:rPr>
            <a:t></a:t>
          </a:r>
          <a:r>
            <a:rPr lang="fr-FR" sz="1100" baseline="0">
              <a:solidFill>
                <a:schemeClr val="dk1"/>
              </a:solidFill>
              <a:latin typeface="+mn-lt"/>
              <a:ea typeface="+mn-ea"/>
              <a:cs typeface="+mn-cs"/>
              <a:sym typeface="Wingdings 2"/>
            </a:rPr>
            <a:t> </a:t>
          </a:r>
          <a:r>
            <a:rPr lang="fr-FR" sz="1400">
              <a:solidFill>
                <a:schemeClr val="dk1"/>
              </a:solidFill>
              <a:latin typeface="+mn-lt"/>
              <a:ea typeface="+mn-ea"/>
              <a:cs typeface="+mn-cs"/>
            </a:rPr>
            <a:t>les rentes d’AT-MP, les pensions d’invalidité et de vieillesse, les allocations veuvage et le capital décès, ainsi que les allocations de retraite complémentaire ;</a:t>
          </a:r>
        </a:p>
        <a:p>
          <a:pPr lvl="1" algn="just"/>
          <a:endParaRPr lang="fr-FR" sz="1400">
            <a:solidFill>
              <a:schemeClr val="dk1"/>
            </a:solidFill>
            <a:latin typeface="+mn-lt"/>
            <a:ea typeface="+mn-ea"/>
            <a:cs typeface="+mn-cs"/>
          </a:endParaRPr>
        </a:p>
        <a:p>
          <a:pPr lvl="1" algn="just"/>
          <a:r>
            <a:rPr lang="fr-FR" sz="1100">
              <a:solidFill>
                <a:schemeClr val="dk1"/>
              </a:solidFill>
              <a:latin typeface="+mn-lt"/>
              <a:ea typeface="+mn-ea"/>
              <a:cs typeface="+mn-cs"/>
              <a:sym typeface="Wingdings 2"/>
            </a:rPr>
            <a:t> </a:t>
          </a:r>
          <a:r>
            <a:rPr lang="fr-FR" sz="1400">
              <a:solidFill>
                <a:schemeClr val="dk1"/>
              </a:solidFill>
              <a:latin typeface="+mn-lt"/>
              <a:ea typeface="+mn-ea"/>
              <a:cs typeface="+mn-cs"/>
            </a:rPr>
            <a:t>les flux financiers de l’étranger vers la France : données statistiques en matière de pensions de vieillesse et d’invalidité en provenance de nos principaux partenaires européens ;</a:t>
          </a:r>
        </a:p>
        <a:p>
          <a:pPr lvl="1" algn="just"/>
          <a:endParaRPr lang="fr-FR" sz="1400">
            <a:solidFill>
              <a:schemeClr val="dk1"/>
            </a:solidFill>
            <a:latin typeface="+mn-lt"/>
            <a:ea typeface="+mn-ea"/>
            <a:cs typeface="+mn-cs"/>
          </a:endParaRPr>
        </a:p>
        <a:p>
          <a:pPr lvl="1" algn="just"/>
          <a:r>
            <a:rPr lang="fr-FR" sz="1100">
              <a:solidFill>
                <a:schemeClr val="dk1"/>
              </a:solidFill>
              <a:latin typeface="+mn-lt"/>
              <a:ea typeface="+mn-ea"/>
              <a:cs typeface="+mn-cs"/>
              <a:sym typeface="Wingdings 2"/>
            </a:rPr>
            <a:t> </a:t>
          </a:r>
          <a:r>
            <a:rPr lang="fr-FR" sz="1400">
              <a:solidFill>
                <a:schemeClr val="dk1"/>
              </a:solidFill>
              <a:latin typeface="+mn-lt"/>
              <a:ea typeface="+mn-ea"/>
              <a:cs typeface="+mn-cs"/>
            </a:rPr>
            <a:t>l’assurance chômage ;</a:t>
          </a:r>
        </a:p>
        <a:p>
          <a:pPr lvl="1" algn="just"/>
          <a:endParaRPr lang="fr-FR" sz="1400">
            <a:solidFill>
              <a:schemeClr val="dk1"/>
            </a:solidFill>
            <a:latin typeface="+mn-lt"/>
            <a:ea typeface="+mn-ea"/>
            <a:cs typeface="+mn-cs"/>
          </a:endParaRPr>
        </a:p>
        <a:p>
          <a:pPr lvl="1" algn="just"/>
          <a:r>
            <a:rPr lang="fr-FR" sz="1100">
              <a:solidFill>
                <a:schemeClr val="dk1"/>
              </a:solidFill>
              <a:latin typeface="+mn-lt"/>
              <a:ea typeface="+mn-ea"/>
              <a:cs typeface="+mn-cs"/>
              <a:sym typeface="Wingdings 2"/>
            </a:rPr>
            <a:t> </a:t>
          </a:r>
          <a:r>
            <a:rPr lang="fr-FR" sz="1400">
              <a:solidFill>
                <a:schemeClr val="dk1"/>
              </a:solidFill>
              <a:latin typeface="+mn-lt"/>
              <a:ea typeface="+mn-ea"/>
              <a:cs typeface="+mn-cs"/>
            </a:rPr>
            <a:t>la législation applicable : Détachements de travailleurs, pluriactivité, accords exceptionnels ;</a:t>
          </a:r>
        </a:p>
        <a:p>
          <a:pPr lvl="1" algn="just"/>
          <a:endParaRPr lang="fr-FR" sz="1400">
            <a:solidFill>
              <a:schemeClr val="dk1"/>
            </a:solidFill>
            <a:latin typeface="+mn-lt"/>
            <a:ea typeface="+mn-ea"/>
            <a:cs typeface="+mn-cs"/>
          </a:endParaRPr>
        </a:p>
        <a:p>
          <a:pPr lvl="1" algn="just"/>
          <a:r>
            <a:rPr lang="fr-FR" sz="1100">
              <a:solidFill>
                <a:schemeClr val="dk1"/>
              </a:solidFill>
              <a:latin typeface="+mn-lt"/>
              <a:ea typeface="+mn-ea"/>
              <a:cs typeface="+mn-cs"/>
              <a:sym typeface="Wingdings 2"/>
            </a:rPr>
            <a:t> </a:t>
          </a:r>
          <a:r>
            <a:rPr lang="fr-FR" sz="1400">
              <a:solidFill>
                <a:schemeClr val="dk1"/>
              </a:solidFill>
              <a:latin typeface="+mn-lt"/>
              <a:ea typeface="+mn-ea"/>
              <a:cs typeface="+mn-cs"/>
            </a:rPr>
            <a:t>les mouvements migratoires.</a:t>
          </a:r>
        </a:p>
        <a:p>
          <a:endParaRPr lang="fr-FR" sz="1100"/>
        </a:p>
      </xdr:txBody>
    </xdr:sp>
    <xdr:clientData/>
  </xdr:twoCellAnchor>
  <xdr:twoCellAnchor>
    <xdr:from>
      <xdr:col>2</xdr:col>
      <xdr:colOff>47625</xdr:colOff>
      <xdr:row>17</xdr:row>
      <xdr:rowOff>95250</xdr:rowOff>
    </xdr:from>
    <xdr:to>
      <xdr:col>6</xdr:col>
      <xdr:colOff>152400</xdr:colOff>
      <xdr:row>18</xdr:row>
      <xdr:rowOff>180975</xdr:rowOff>
    </xdr:to>
    <xdr:sp macro="" textlink="">
      <xdr:nvSpPr>
        <xdr:cNvPr id="9" name="ZoneTexte 8"/>
        <xdr:cNvSpPr txBox="1"/>
      </xdr:nvSpPr>
      <xdr:spPr>
        <a:xfrm>
          <a:off x="5057775" y="3943350"/>
          <a:ext cx="2571750" cy="276225"/>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fr-FR" sz="1400">
              <a:ln>
                <a:noFill/>
              </a:ln>
            </a:rPr>
            <a:t>soit par prestation :</a:t>
          </a:r>
        </a:p>
      </xdr:txBody>
    </xdr:sp>
    <xdr:clientData/>
  </xdr:twoCellAnchor>
  <xdr:twoCellAnchor>
    <xdr:from>
      <xdr:col>1</xdr:col>
      <xdr:colOff>504825</xdr:colOff>
      <xdr:row>16</xdr:row>
      <xdr:rowOff>171450</xdr:rowOff>
    </xdr:from>
    <xdr:to>
      <xdr:col>1</xdr:col>
      <xdr:colOff>1276350</xdr:colOff>
      <xdr:row>19</xdr:row>
      <xdr:rowOff>57150</xdr:rowOff>
    </xdr:to>
    <xdr:sp macro="" textlink="">
      <xdr:nvSpPr>
        <xdr:cNvPr id="10" name="Flèche courbée vers la droite 9"/>
        <xdr:cNvSpPr/>
      </xdr:nvSpPr>
      <xdr:spPr>
        <a:xfrm>
          <a:off x="4000500" y="3724275"/>
          <a:ext cx="771525" cy="561975"/>
        </a:xfrm>
        <a:prstGeom prst="curvedRightArrow">
          <a:avLst>
            <a:gd name="adj1" fmla="val 25000"/>
            <a:gd name="adj2" fmla="val 50000"/>
            <a:gd name="adj3" fmla="val 50424"/>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chemeClr val="tx1"/>
            </a:solidFill>
          </a:endParaRPr>
        </a:p>
      </xdr:txBody>
    </xdr:sp>
    <xdr:clientData/>
  </xdr:twoCellAnchor>
  <xdr:twoCellAnchor>
    <xdr:from>
      <xdr:col>9</xdr:col>
      <xdr:colOff>495300</xdr:colOff>
      <xdr:row>4</xdr:row>
      <xdr:rowOff>133351</xdr:rowOff>
    </xdr:from>
    <xdr:to>
      <xdr:col>13</xdr:col>
      <xdr:colOff>380999</xdr:colOff>
      <xdr:row>10</xdr:row>
      <xdr:rowOff>1</xdr:rowOff>
    </xdr:to>
    <xdr:sp macro="" textlink="">
      <xdr:nvSpPr>
        <xdr:cNvPr id="11" name="Organigramme : Procédé prédéfini 10"/>
        <xdr:cNvSpPr/>
      </xdr:nvSpPr>
      <xdr:spPr>
        <a:xfrm>
          <a:off x="10372725" y="1200151"/>
          <a:ext cx="3124199" cy="1104900"/>
        </a:xfrm>
        <a:prstGeom prst="flowChartPredefinedProcess">
          <a:avLst/>
        </a:prstGeom>
        <a:no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FR" sz="2400" b="1">
              <a:solidFill>
                <a:schemeClr val="accent4">
                  <a:lumMod val="75000"/>
                </a:schemeClr>
              </a:solidFill>
            </a:rPr>
            <a:t>120 462 </a:t>
          </a:r>
        </a:p>
        <a:p>
          <a:pPr algn="ctr"/>
          <a:r>
            <a:rPr lang="fr-FR" sz="1500" b="1">
              <a:solidFill>
                <a:schemeClr val="accent4">
                  <a:lumMod val="75000"/>
                </a:schemeClr>
              </a:solidFill>
            </a:rPr>
            <a:t>formulaires</a:t>
          </a:r>
          <a:r>
            <a:rPr lang="fr-FR" sz="1500" b="1" baseline="0">
              <a:solidFill>
                <a:schemeClr val="accent4">
                  <a:lumMod val="75000"/>
                </a:schemeClr>
              </a:solidFill>
            </a:rPr>
            <a:t> émis e</a:t>
          </a:r>
          <a:r>
            <a:rPr lang="fr-FR" sz="1500" b="1">
              <a:solidFill>
                <a:schemeClr val="accent4">
                  <a:lumMod val="75000"/>
                </a:schemeClr>
              </a:solidFill>
            </a:rPr>
            <a:t>n</a:t>
          </a:r>
          <a:r>
            <a:rPr lang="fr-FR" sz="1500" b="1" baseline="0">
              <a:solidFill>
                <a:schemeClr val="accent4">
                  <a:lumMod val="75000"/>
                </a:schemeClr>
              </a:solidFill>
            </a:rPr>
            <a:t> 2021 </a:t>
          </a:r>
          <a:r>
            <a:rPr lang="fr-FR" sz="900">
              <a:solidFill>
                <a:sysClr val="windowText" lastClr="000000"/>
              </a:solidFill>
            </a:rPr>
            <a:t>par la France au titre du travail détaché à l'étranger </a:t>
          </a:r>
        </a:p>
      </xdr:txBody>
    </xdr:sp>
    <xdr:clientData/>
  </xdr:twoCellAnchor>
  <xdr:twoCellAnchor>
    <xdr:from>
      <xdr:col>9</xdr:col>
      <xdr:colOff>733425</xdr:colOff>
      <xdr:row>22</xdr:row>
      <xdr:rowOff>285750</xdr:rowOff>
    </xdr:from>
    <xdr:to>
      <xdr:col>12</xdr:col>
      <xdr:colOff>495300</xdr:colOff>
      <xdr:row>24</xdr:row>
      <xdr:rowOff>76200</xdr:rowOff>
    </xdr:to>
    <xdr:sp macro="" textlink="">
      <xdr:nvSpPr>
        <xdr:cNvPr id="12" name="ZoneTexte 11"/>
        <xdr:cNvSpPr txBox="1"/>
      </xdr:nvSpPr>
      <xdr:spPr>
        <a:xfrm>
          <a:off x="10610850" y="5295900"/>
          <a:ext cx="2190750" cy="381000"/>
        </a:xfrm>
        <a:prstGeom prst="rect">
          <a:avLst/>
        </a:prstGeom>
        <a:solidFill>
          <a:schemeClr val="lt1"/>
        </a:solidFill>
        <a:ln w="28575" cmpd="sng">
          <a:solidFill>
            <a:schemeClr val="accent4">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fr-FR" sz="1400"/>
            <a:t>Par rapport à 2020 :</a:t>
          </a:r>
        </a:p>
      </xdr:txBody>
    </xdr:sp>
    <xdr:clientData/>
  </xdr:twoCellAnchor>
  <xdr:twoCellAnchor>
    <xdr:from>
      <xdr:col>11</xdr:col>
      <xdr:colOff>214314</xdr:colOff>
      <xdr:row>10</xdr:row>
      <xdr:rowOff>147648</xdr:rowOff>
    </xdr:from>
    <xdr:to>
      <xdr:col>11</xdr:col>
      <xdr:colOff>509589</xdr:colOff>
      <xdr:row>12</xdr:row>
      <xdr:rowOff>66684</xdr:rowOff>
    </xdr:to>
    <xdr:sp macro="" textlink="">
      <xdr:nvSpPr>
        <xdr:cNvPr id="13" name="Chevron 12"/>
        <xdr:cNvSpPr/>
      </xdr:nvSpPr>
      <xdr:spPr>
        <a:xfrm rot="5400000">
          <a:off x="11708609" y="2455078"/>
          <a:ext cx="300036" cy="295275"/>
        </a:xfrm>
        <a:prstGeom prst="chevron">
          <a:avLst/>
        </a:prstGeom>
        <a:no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chemeClr val="tx1"/>
            </a:solidFill>
          </a:endParaRPr>
        </a:p>
      </xdr:txBody>
    </xdr:sp>
    <xdr:clientData/>
  </xdr:twoCellAnchor>
  <xdr:twoCellAnchor>
    <xdr:from>
      <xdr:col>10</xdr:col>
      <xdr:colOff>390525</xdr:colOff>
      <xdr:row>13</xdr:row>
      <xdr:rowOff>9525</xdr:rowOff>
    </xdr:from>
    <xdr:to>
      <xdr:col>12</xdr:col>
      <xdr:colOff>352425</xdr:colOff>
      <xdr:row>15</xdr:row>
      <xdr:rowOff>9525</xdr:rowOff>
    </xdr:to>
    <xdr:sp macro="" textlink="">
      <xdr:nvSpPr>
        <xdr:cNvPr id="14" name="ZoneTexte 13"/>
        <xdr:cNvSpPr txBox="1"/>
      </xdr:nvSpPr>
      <xdr:spPr>
        <a:xfrm>
          <a:off x="11077575" y="2886075"/>
          <a:ext cx="1581150" cy="381000"/>
        </a:xfrm>
        <a:prstGeom prst="rect">
          <a:avLst/>
        </a:prstGeom>
        <a:solidFill>
          <a:schemeClr val="lt1"/>
        </a:solidFill>
        <a:ln w="28575" cmpd="sng">
          <a:solidFill>
            <a:schemeClr val="accent4">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fr-FR" sz="1400"/>
            <a:t>à destination de :</a:t>
          </a:r>
        </a:p>
      </xdr:txBody>
    </xdr:sp>
    <xdr:clientData/>
  </xdr:twoCellAnchor>
  <xdr:twoCellAnchor>
    <xdr:from>
      <xdr:col>9</xdr:col>
      <xdr:colOff>381000</xdr:colOff>
      <xdr:row>15</xdr:row>
      <xdr:rowOff>76200</xdr:rowOff>
    </xdr:from>
    <xdr:to>
      <xdr:col>13</xdr:col>
      <xdr:colOff>266700</xdr:colOff>
      <xdr:row>22</xdr:row>
      <xdr:rowOff>95250</xdr:rowOff>
    </xdr:to>
    <xdr:graphicFrame macro="">
      <xdr:nvGraphicFramePr>
        <xdr:cNvPr id="15" name="Graphique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141312</xdr:colOff>
      <xdr:row>23</xdr:row>
      <xdr:rowOff>128007</xdr:rowOff>
    </xdr:from>
    <xdr:to>
      <xdr:col>6</xdr:col>
      <xdr:colOff>52703</xdr:colOff>
      <xdr:row>25</xdr:row>
      <xdr:rowOff>221324</xdr:rowOff>
    </xdr:to>
    <xdr:grpSp>
      <xdr:nvGrpSpPr>
        <xdr:cNvPr id="16" name="Groupe 15"/>
        <xdr:cNvGrpSpPr/>
      </xdr:nvGrpSpPr>
      <xdr:grpSpPr>
        <a:xfrm>
          <a:off x="5147745" y="5366757"/>
          <a:ext cx="2397184" cy="674110"/>
          <a:chOff x="5151462" y="5366757"/>
          <a:chExt cx="2397416" cy="683867"/>
        </a:xfrm>
      </xdr:grpSpPr>
      <xdr:sp macro="" textlink="">
        <xdr:nvSpPr>
          <xdr:cNvPr id="17" name="Parenthèse fermante 16"/>
          <xdr:cNvSpPr/>
        </xdr:nvSpPr>
        <xdr:spPr>
          <a:xfrm rot="16200000" flipH="1">
            <a:off x="7023884" y="5363669"/>
            <a:ext cx="163467" cy="886520"/>
          </a:xfrm>
          <a:prstGeom prst="rightBracket">
            <a:avLst/>
          </a:prstGeom>
          <a:ln w="2857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fr-FR" sz="1100"/>
          </a:p>
        </xdr:txBody>
      </xdr:sp>
      <xdr:sp macro="" textlink="">
        <xdr:nvSpPr>
          <xdr:cNvPr id="18" name="Parenthèse fermante 17"/>
          <xdr:cNvSpPr/>
        </xdr:nvSpPr>
        <xdr:spPr>
          <a:xfrm rot="16200000" flipH="1">
            <a:off x="5485441" y="5032778"/>
            <a:ext cx="207365" cy="875324"/>
          </a:xfrm>
          <a:prstGeom prst="rightBracket">
            <a:avLst/>
          </a:prstGeom>
          <a:ln w="2857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fr-FR" sz="1100"/>
          </a:p>
        </xdr:txBody>
      </xdr:sp>
      <xdr:sp macro="" textlink="">
        <xdr:nvSpPr>
          <xdr:cNvPr id="19" name="AutoShape 1"/>
          <xdr:cNvSpPr>
            <a:spLocks/>
          </xdr:cNvSpPr>
        </xdr:nvSpPr>
        <xdr:spPr bwMode="auto">
          <a:xfrm rot="16868597">
            <a:off x="6195733" y="5104745"/>
            <a:ext cx="321881" cy="1569878"/>
          </a:xfrm>
          <a:prstGeom prst="leftBrace">
            <a:avLst>
              <a:gd name="adj1" fmla="val 1772"/>
              <a:gd name="adj2" fmla="val 50000"/>
            </a:avLst>
          </a:prstGeom>
          <a:noFill/>
          <a:ln w="28575">
            <a:solidFill>
              <a:schemeClr val="accent1">
                <a:lumMod val="75000"/>
              </a:schemeClr>
            </a:solidFill>
            <a:round/>
            <a:headEnd/>
            <a:tailEnd/>
          </a:ln>
        </xdr:spPr>
      </xdr:sp>
    </xdr:grp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666747</xdr:colOff>
      <xdr:row>23</xdr:row>
      <xdr:rowOff>180973</xdr:rowOff>
    </xdr:from>
    <xdr:to>
      <xdr:col>19</xdr:col>
      <xdr:colOff>0</xdr:colOff>
      <xdr:row>49</xdr:row>
      <xdr:rowOff>180974</xdr:rowOff>
    </xdr:to>
    <xdr:sp macro="" textlink="">
      <xdr:nvSpPr>
        <xdr:cNvPr id="2" name="ZoneTexte 1"/>
        <xdr:cNvSpPr txBox="1"/>
      </xdr:nvSpPr>
      <xdr:spPr>
        <a:xfrm>
          <a:off x="5772147" y="5000623"/>
          <a:ext cx="5486403" cy="4705351"/>
        </a:xfrm>
        <a:custGeom>
          <a:avLst/>
          <a:gdLst>
            <a:gd name="connsiteX0" fmla="*/ 0 w 3962400"/>
            <a:gd name="connsiteY0" fmla="*/ 0 h 3762375"/>
            <a:gd name="connsiteX1" fmla="*/ 3962400 w 3962400"/>
            <a:gd name="connsiteY1" fmla="*/ 0 h 3762375"/>
            <a:gd name="connsiteX2" fmla="*/ 3962400 w 3962400"/>
            <a:gd name="connsiteY2" fmla="*/ 3762375 h 3762375"/>
            <a:gd name="connsiteX3" fmla="*/ 0 w 3962400"/>
            <a:gd name="connsiteY3" fmla="*/ 3762375 h 3762375"/>
            <a:gd name="connsiteX4" fmla="*/ 0 w 3962400"/>
            <a:gd name="connsiteY4" fmla="*/ 0 h 37623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962400" h="3762375">
              <a:moveTo>
                <a:pt x="0" y="0"/>
              </a:moveTo>
              <a:lnTo>
                <a:pt x="3962400" y="0"/>
              </a:lnTo>
              <a:lnTo>
                <a:pt x="3962400" y="3762375"/>
              </a:lnTo>
              <a:lnTo>
                <a:pt x="0" y="3762375"/>
              </a:lnTo>
              <a:lnTo>
                <a:pt x="0" y="0"/>
              </a:lnTo>
              <a:close/>
            </a:path>
          </a:pathLst>
        </a:custGeom>
        <a:ln w="3175"/>
      </xdr:spPr>
      <xdr:style>
        <a:lnRef idx="2">
          <a:schemeClr val="accent1"/>
        </a:lnRef>
        <a:fillRef idx="1">
          <a:schemeClr val="lt1"/>
        </a:fillRef>
        <a:effectRef idx="0">
          <a:schemeClr val="accent1"/>
        </a:effectRef>
        <a:fontRef idx="minor">
          <a:schemeClr val="dk1"/>
        </a:fontRef>
      </xdr:style>
      <xdr:txBody>
        <a:bodyPr vertOverflow="clip" wrap="square" rtlCol="0" anchor="t"/>
        <a:lstStyle/>
        <a:p>
          <a:pPr algn="just" eaLnBrk="1" fontAlgn="auto" latinLnBrk="0" hangingPunct="1"/>
          <a:r>
            <a:rPr lang="fr-FR" sz="1100" b="1" baseline="0">
              <a:solidFill>
                <a:sysClr val="windowText" lastClr="000000"/>
              </a:solidFill>
              <a:latin typeface="Times New Roman" pitchFamily="18" charset="0"/>
              <a:ea typeface="+mn-ea"/>
              <a:cs typeface="Times New Roman" pitchFamily="18" charset="0"/>
            </a:rPr>
            <a:t>57% d</a:t>
          </a:r>
          <a:r>
            <a:rPr lang="fr-FR" sz="1100" b="1">
              <a:solidFill>
                <a:sysClr val="windowText" lastClr="000000"/>
              </a:solidFill>
              <a:latin typeface="Times New Roman" pitchFamily="18" charset="0"/>
              <a:ea typeface="+mn-ea"/>
              <a:cs typeface="Times New Roman" pitchFamily="18" charset="0"/>
            </a:rPr>
            <a:t>es</a:t>
          </a:r>
          <a:r>
            <a:rPr lang="fr-FR" sz="1100" b="1" baseline="0">
              <a:solidFill>
                <a:sysClr val="windowText" lastClr="000000"/>
              </a:solidFill>
              <a:latin typeface="Times New Roman" pitchFamily="18" charset="0"/>
              <a:ea typeface="+mn-ea"/>
              <a:cs typeface="Times New Roman" pitchFamily="18" charset="0"/>
            </a:rPr>
            <a:t> PF o</a:t>
          </a:r>
          <a:r>
            <a:rPr lang="fr-FR" sz="1100" b="1">
              <a:solidFill>
                <a:sysClr val="windowText" lastClr="000000"/>
              </a:solidFill>
              <a:latin typeface="Times New Roman" pitchFamily="18" charset="0"/>
              <a:ea typeface="+mn-ea"/>
              <a:cs typeface="Times New Roman" pitchFamily="18" charset="0"/>
            </a:rPr>
            <a:t>nt été versées</a:t>
          </a:r>
          <a:r>
            <a:rPr lang="fr-FR" sz="1100" b="1" baseline="0">
              <a:solidFill>
                <a:sysClr val="windowText" lastClr="000000"/>
              </a:solidFill>
              <a:latin typeface="Times New Roman" pitchFamily="18" charset="0"/>
              <a:ea typeface="+mn-ea"/>
              <a:cs typeface="Times New Roman" pitchFamily="18" charset="0"/>
            </a:rPr>
            <a:t> p</a:t>
          </a:r>
          <a:r>
            <a:rPr lang="fr-FR" sz="1100" b="1">
              <a:solidFill>
                <a:sysClr val="windowText" lastClr="000000"/>
              </a:solidFill>
              <a:latin typeface="Times New Roman" pitchFamily="18" charset="0"/>
              <a:ea typeface="+mn-ea"/>
              <a:cs typeface="Times New Roman" pitchFamily="18" charset="0"/>
            </a:rPr>
            <a:t>ar le régime général contre 43% par le régime agricole</a:t>
          </a:r>
          <a:r>
            <a:rPr lang="fr-FR" sz="1100" b="0">
              <a:solidFill>
                <a:sysClr val="windowText" lastClr="000000"/>
              </a:solidFill>
              <a:latin typeface="Times New Roman" pitchFamily="18" charset="0"/>
              <a:ea typeface="+mn-ea"/>
              <a:cs typeface="Times New Roman" pitchFamily="18" charset="0"/>
            </a:rPr>
            <a:t>.</a:t>
          </a:r>
          <a:r>
            <a:rPr lang="fr-FR" sz="1100" b="0" baseline="0">
              <a:solidFill>
                <a:sysClr val="windowText" lastClr="000000"/>
              </a:solidFill>
              <a:latin typeface="Times New Roman" pitchFamily="18" charset="0"/>
              <a:ea typeface="+mn-ea"/>
              <a:cs typeface="Times New Roman" pitchFamily="18" charset="0"/>
            </a:rPr>
            <a:t> </a:t>
          </a:r>
          <a:r>
            <a:rPr lang="fr-FR" sz="1100" b="0" baseline="0">
              <a:solidFill>
                <a:srgbClr val="FF0000"/>
              </a:solidFill>
              <a:latin typeface="Times New Roman" pitchFamily="18" charset="0"/>
              <a:ea typeface="+mn-ea"/>
              <a:cs typeface="Times New Roman" pitchFamily="18" charset="0"/>
            </a:rPr>
            <a:t>Dans la zone de résidence ici affichée, la part des </a:t>
          </a:r>
          <a:r>
            <a:rPr lang="fr-FR" sz="1100" b="0">
              <a:solidFill>
                <a:srgbClr val="FF0000"/>
              </a:solidFill>
              <a:latin typeface="Times New Roman" pitchFamily="18" charset="0"/>
              <a:ea typeface="+mn-ea"/>
              <a:cs typeface="Times New Roman" pitchFamily="18" charset="0"/>
            </a:rPr>
            <a:t>paiements</a:t>
          </a:r>
          <a:r>
            <a:rPr lang="fr-FR" sz="1100" b="0" baseline="0">
              <a:solidFill>
                <a:srgbClr val="FF0000"/>
              </a:solidFill>
              <a:latin typeface="Times New Roman" pitchFamily="18" charset="0"/>
              <a:ea typeface="+mn-ea"/>
              <a:cs typeface="Times New Roman" pitchFamily="18" charset="0"/>
            </a:rPr>
            <a:t> distribués par le </a:t>
          </a:r>
          <a:r>
            <a:rPr lang="fr-FR" sz="1100" b="0">
              <a:solidFill>
                <a:srgbClr val="FF0000"/>
              </a:solidFill>
              <a:latin typeface="Times New Roman" pitchFamily="18" charset="0"/>
              <a:ea typeface="+mn-ea"/>
              <a:cs typeface="Times New Roman" pitchFamily="18" charset="0"/>
            </a:rPr>
            <a:t>régime agricole est</a:t>
          </a:r>
          <a:r>
            <a:rPr lang="fr-FR" sz="1100" b="0" baseline="0">
              <a:solidFill>
                <a:srgbClr val="FF0000"/>
              </a:solidFill>
              <a:latin typeface="Times New Roman" pitchFamily="18" charset="0"/>
              <a:ea typeface="+mn-ea"/>
              <a:cs typeface="Times New Roman" pitchFamily="18" charset="0"/>
            </a:rPr>
            <a:t> sensiblement</a:t>
          </a:r>
          <a:r>
            <a:rPr lang="fr-FR" sz="1100" b="0">
              <a:solidFill>
                <a:srgbClr val="FF0000"/>
              </a:solidFill>
              <a:latin typeface="Times New Roman" pitchFamily="18" charset="0"/>
              <a:ea typeface="+mn-ea"/>
              <a:cs typeface="Times New Roman" pitchFamily="18" charset="0"/>
            </a:rPr>
            <a:t> supérieure à celle</a:t>
          </a:r>
          <a:r>
            <a:rPr lang="fr-FR" sz="1100" b="0" baseline="0">
              <a:solidFill>
                <a:srgbClr val="FF0000"/>
              </a:solidFill>
              <a:latin typeface="Times New Roman" pitchFamily="18" charset="0"/>
              <a:ea typeface="+mn-ea"/>
              <a:cs typeface="Times New Roman" pitchFamily="18" charset="0"/>
            </a:rPr>
            <a:t> observée dans la zone de résidence de l'UE-EEE-Suisse (3,5%). Ceci est la conséquence de l'application de deux conventions sur les travailleurs saisonniers liant la France au Maroc (9272 saisonniers en 2021*) et à la Tunisie (1508 en 2021*), et qui concernent essentiellement des ouvriers travaillant dans des exploitations agricoles françaises</a:t>
          </a:r>
          <a:r>
            <a:rPr lang="fr-FR" sz="1100" b="0" baseline="0">
              <a:solidFill>
                <a:sysClr val="windowText" lastClr="000000"/>
              </a:solidFill>
              <a:latin typeface="Times New Roman" pitchFamily="18" charset="0"/>
              <a:ea typeface="+mn-ea"/>
              <a:cs typeface="Times New Roman" pitchFamily="18" charset="0"/>
            </a:rPr>
            <a:t>. D'ailleurs, 91,1% et 80,6% des familles marocaines et tunisiennes ci-contre sont bénéficiaires en 2021 de PF au titre du régime agricole.</a:t>
          </a:r>
        </a:p>
        <a:p>
          <a:pPr algn="just" eaLnBrk="1" fontAlgn="auto" latinLnBrk="0" hangingPunct="1"/>
          <a:endParaRPr lang="fr-FR" sz="1100" b="0" baseline="0">
            <a:solidFill>
              <a:sysClr val="windowText" lastClr="000000"/>
            </a:solidFill>
            <a:latin typeface="Times New Roman" pitchFamily="18" charset="0"/>
            <a:ea typeface="+mn-ea"/>
            <a:cs typeface="Times New Roman" pitchFamily="18" charset="0"/>
          </a:endParaRPr>
        </a:p>
        <a:p>
          <a:pPr algn="just" eaLnBrk="1" fontAlgn="auto" latinLnBrk="0" hangingPunct="1"/>
          <a:r>
            <a:rPr lang="fr-FR" sz="1100" b="0" baseline="0">
              <a:solidFill>
                <a:sysClr val="windowText" lastClr="000000"/>
              </a:solidFill>
              <a:latin typeface="Times New Roman" pitchFamily="18" charset="0"/>
              <a:ea typeface="+mn-ea"/>
              <a:cs typeface="Times New Roman" pitchFamily="18" charset="0"/>
            </a:rPr>
            <a:t>D'autre part, la </a:t>
          </a:r>
          <a:r>
            <a:rPr lang="fr-FR" sz="1100" b="0">
              <a:solidFill>
                <a:sysClr val="windowText" lastClr="000000"/>
              </a:solidFill>
              <a:latin typeface="Times New Roman" pitchFamily="18" charset="0"/>
              <a:ea typeface="+mn-ea"/>
              <a:cs typeface="Times New Roman" pitchFamily="18" charset="0"/>
            </a:rPr>
            <a:t>répartition ci-dessus équivaut également à : </a:t>
          </a:r>
        </a:p>
        <a:p>
          <a:pPr algn="just" eaLnBrk="1" fontAlgn="auto" latinLnBrk="0" hangingPunct="1"/>
          <a:endParaRPr lang="fr-FR" sz="1100" b="0" baseline="0">
            <a:solidFill>
              <a:sysClr val="windowText" lastClr="000000"/>
            </a:solidFill>
            <a:latin typeface="Times New Roman" pitchFamily="18" charset="0"/>
            <a:ea typeface="+mn-ea"/>
            <a:cs typeface="Times New Roman" pitchFamily="18" charset="0"/>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100" b="0" baseline="0">
              <a:solidFill>
                <a:sysClr val="windowText" lastClr="000000"/>
              </a:solidFill>
              <a:latin typeface="Times New Roman" pitchFamily="18" charset="0"/>
              <a:ea typeface="+mn-ea"/>
              <a:cs typeface="Times New Roman" pitchFamily="18" charset="0"/>
            </a:rPr>
            <a:t>- </a:t>
          </a:r>
          <a:r>
            <a:rPr lang="fr-FR" sz="1100" b="1" baseline="0">
              <a:solidFill>
                <a:sysClr val="windowText" lastClr="000000"/>
              </a:solidFill>
              <a:latin typeface="Times New Roman" pitchFamily="18" charset="0"/>
              <a:ea typeface="+mn-ea"/>
              <a:cs typeface="Times New Roman" pitchFamily="18" charset="0"/>
            </a:rPr>
            <a:t>44%</a:t>
          </a:r>
          <a:r>
            <a:rPr lang="fr-FR" sz="1100" b="0" baseline="0">
              <a:solidFill>
                <a:sysClr val="windowText" lastClr="000000"/>
              </a:solidFill>
              <a:latin typeface="Times New Roman" pitchFamily="18" charset="0"/>
              <a:ea typeface="+mn-ea"/>
              <a:cs typeface="Times New Roman" pitchFamily="18" charset="0"/>
            </a:rPr>
            <a:t> du versement des montants selon le </a:t>
          </a:r>
          <a:r>
            <a:rPr lang="fr-FR" sz="1100" b="1" baseline="0">
              <a:solidFill>
                <a:sysClr val="windowText" lastClr="000000"/>
              </a:solidFill>
              <a:latin typeface="Times New Roman" pitchFamily="18" charset="0"/>
              <a:ea typeface="+mn-ea"/>
              <a:cs typeface="Times New Roman" pitchFamily="18" charset="0"/>
            </a:rPr>
            <a:t>système de la participation aux AF</a:t>
          </a:r>
          <a:r>
            <a:rPr lang="fr-FR" sz="1100" b="0" baseline="0">
              <a:solidFill>
                <a:sysClr val="windowText" lastClr="000000"/>
              </a:solidFill>
              <a:latin typeface="Times New Roman" pitchFamily="18" charset="0"/>
              <a:ea typeface="+mn-ea"/>
              <a:cs typeface="Times New Roman" pitchFamily="18" charset="0"/>
            </a:rPr>
            <a:t>, c'est-à-dire que les enfants ayants droit qui résident à l'étranger bénéficient d'AF servies par l'institution de résidence, tandis que les caisses en France versent à l'État de résidence des enfants une participation dont le montant et les conditions de versement sont fixés dans l'accord bilatéral ;</a:t>
          </a:r>
        </a:p>
        <a:p>
          <a:pPr marL="0" marR="0" indent="0" algn="just" defTabSz="914400" eaLnBrk="1" fontAlgn="auto" latinLnBrk="0" hangingPunct="1">
            <a:lnSpc>
              <a:spcPct val="100000"/>
            </a:lnSpc>
            <a:spcBef>
              <a:spcPts val="0"/>
            </a:spcBef>
            <a:spcAft>
              <a:spcPts val="0"/>
            </a:spcAft>
            <a:buClrTx/>
            <a:buSzTx/>
            <a:buFontTx/>
            <a:buNone/>
            <a:tabLst/>
            <a:defRPr/>
          </a:pPr>
          <a:endParaRPr lang="fr-FR" sz="1100" b="0" baseline="0">
            <a:solidFill>
              <a:sysClr val="windowText" lastClr="000000"/>
            </a:solidFill>
            <a:latin typeface="Times New Roman" pitchFamily="18" charset="0"/>
            <a:ea typeface="+mn-ea"/>
            <a:cs typeface="Times New Roman" pitchFamily="18" charset="0"/>
          </a:endParaRPr>
        </a:p>
        <a:p>
          <a:pPr algn="just" eaLnBrk="1" fontAlgn="auto" latinLnBrk="0" hangingPunct="1"/>
          <a:r>
            <a:rPr lang="fr-FR" sz="1100" b="0" baseline="0">
              <a:solidFill>
                <a:sysClr val="windowText" lastClr="000000"/>
              </a:solidFill>
              <a:latin typeface="Times New Roman" pitchFamily="18" charset="0"/>
              <a:ea typeface="+mn-ea"/>
              <a:cs typeface="Times New Roman" pitchFamily="18" charset="0"/>
            </a:rPr>
            <a:t>- </a:t>
          </a:r>
          <a:r>
            <a:rPr lang="fr-FR" sz="1100" b="1" baseline="0">
              <a:solidFill>
                <a:sysClr val="windowText" lastClr="000000"/>
              </a:solidFill>
              <a:latin typeface="Times New Roman" pitchFamily="18" charset="0"/>
              <a:ea typeface="+mn-ea"/>
              <a:cs typeface="Times New Roman" pitchFamily="18" charset="0"/>
            </a:rPr>
            <a:t>53%</a:t>
          </a:r>
          <a:r>
            <a:rPr lang="fr-FR" sz="1100" b="0" baseline="0">
              <a:solidFill>
                <a:sysClr val="windowText" lastClr="000000"/>
              </a:solidFill>
              <a:latin typeface="Times New Roman" pitchFamily="18" charset="0"/>
              <a:ea typeface="+mn-ea"/>
              <a:cs typeface="Times New Roman" pitchFamily="18" charset="0"/>
            </a:rPr>
            <a:t> selon le </a:t>
          </a:r>
          <a:r>
            <a:rPr lang="fr-FR" sz="1100" b="1" baseline="0">
              <a:solidFill>
                <a:sysClr val="windowText" lastClr="000000"/>
              </a:solidFill>
              <a:latin typeface="Times New Roman" pitchFamily="18" charset="0"/>
              <a:ea typeface="+mn-ea"/>
              <a:cs typeface="Times New Roman" pitchFamily="18" charset="0"/>
            </a:rPr>
            <a:t>système des ICF ou allocations transférables</a:t>
          </a:r>
          <a:r>
            <a:rPr lang="fr-FR" sz="1100" b="0" baseline="0">
              <a:solidFill>
                <a:sysClr val="windowText" lastClr="000000"/>
              </a:solidFill>
              <a:latin typeface="Times New Roman" pitchFamily="18" charset="0"/>
              <a:ea typeface="+mn-ea"/>
              <a:cs typeface="Times New Roman" pitchFamily="18" charset="0"/>
            </a:rPr>
            <a:t>, c'est-à-dire que les caisses françaises compétentes (Caf ou CMSA) versent mensuellement à terme échu </a:t>
          </a:r>
          <a:r>
            <a:rPr lang="fr-FR" sz="1100" b="0" u="sng" baseline="0">
              <a:solidFill>
                <a:sysClr val="windowText" lastClr="000000"/>
              </a:solidFill>
              <a:latin typeface="Times New Roman" pitchFamily="18" charset="0"/>
              <a:ea typeface="+mn-ea"/>
              <a:cs typeface="Times New Roman" pitchFamily="18" charset="0"/>
            </a:rPr>
            <a:t>directement à la personne restée à l'étranger</a:t>
          </a:r>
          <a:r>
            <a:rPr lang="fr-FR" sz="1100" b="0" baseline="0">
              <a:solidFill>
                <a:sysClr val="windowText" lastClr="000000"/>
              </a:solidFill>
              <a:latin typeface="Times New Roman" pitchFamily="18" charset="0"/>
              <a:ea typeface="+mn-ea"/>
              <a:cs typeface="Times New Roman" pitchFamily="18" charset="0"/>
            </a:rPr>
            <a:t>, laquelle a été désignée par le travailleur en France, des allocations conventionnelles (ICF ou allocations transférables) pour les enfants ayants droit conformément aux barèmes conventionnels ;</a:t>
          </a:r>
        </a:p>
        <a:p>
          <a:pPr algn="just" eaLnBrk="1" fontAlgn="auto" latinLnBrk="0" hangingPunct="1"/>
          <a:endParaRPr lang="fr-FR" sz="1100" b="0" baseline="0">
            <a:solidFill>
              <a:sysClr val="windowText" lastClr="000000"/>
            </a:solidFill>
            <a:latin typeface="Times New Roman" pitchFamily="18" charset="0"/>
            <a:ea typeface="+mn-ea"/>
            <a:cs typeface="Times New Roman" pitchFamily="18" charset="0"/>
          </a:endParaRPr>
        </a:p>
        <a:p>
          <a:pPr algn="just" eaLnBrk="1" fontAlgn="auto" latinLnBrk="0" hangingPunct="1"/>
          <a:r>
            <a:rPr lang="fr-FR" sz="1100" b="0" baseline="0">
              <a:solidFill>
                <a:sysClr val="windowText" lastClr="000000"/>
              </a:solidFill>
              <a:latin typeface="Times New Roman" pitchFamily="18" charset="0"/>
              <a:ea typeface="+mn-ea"/>
              <a:cs typeface="Times New Roman" pitchFamily="18" charset="0"/>
            </a:rPr>
            <a:t>- </a:t>
          </a:r>
          <a:r>
            <a:rPr lang="fr-FR" sz="1100" b="1" baseline="0">
              <a:solidFill>
                <a:sysClr val="windowText" lastClr="000000"/>
              </a:solidFill>
              <a:latin typeface="Times New Roman" pitchFamily="18" charset="0"/>
              <a:ea typeface="+mn-ea"/>
              <a:cs typeface="Times New Roman" pitchFamily="18" charset="0"/>
            </a:rPr>
            <a:t>3% </a:t>
          </a:r>
          <a:r>
            <a:rPr lang="fr-FR" sz="1100" b="0" baseline="0">
              <a:solidFill>
                <a:sysClr val="windowText" lastClr="000000"/>
              </a:solidFill>
              <a:latin typeface="Times New Roman" pitchFamily="18" charset="0"/>
              <a:ea typeface="+mn-ea"/>
              <a:cs typeface="Times New Roman" pitchFamily="18" charset="0"/>
            </a:rPr>
            <a:t>des paiements pour les </a:t>
          </a:r>
          <a:r>
            <a:rPr lang="fr-FR" sz="1100" b="1" baseline="0">
              <a:solidFill>
                <a:sysClr val="windowText" lastClr="000000"/>
              </a:solidFill>
              <a:latin typeface="Times New Roman" pitchFamily="18" charset="0"/>
              <a:ea typeface="+mn-ea"/>
              <a:cs typeface="Times New Roman" pitchFamily="18" charset="0"/>
            </a:rPr>
            <a:t>travailleurs en détachement </a:t>
          </a:r>
          <a:r>
            <a:rPr lang="fr-FR" sz="1100" b="0" baseline="0">
              <a:solidFill>
                <a:sysClr val="windowText" lastClr="000000"/>
              </a:solidFill>
              <a:latin typeface="Times New Roman" pitchFamily="18" charset="0"/>
              <a:ea typeface="+mn-ea"/>
              <a:cs typeface="Times New Roman" pitchFamily="18" charset="0"/>
            </a:rPr>
            <a:t>à l'étranger qui sont accompgnés de leurs enfants, et dont le service des PF est assuré directement par les caisses françaises, et ne concerne, dans cette situation, que les allocations familiales et la prime à la naissance ou à l'adoption de la prestation d'accueil du jeune enfant (Paje).</a:t>
          </a:r>
          <a:endParaRPr lang="fr-FR" sz="1100" baseline="0">
            <a:solidFill>
              <a:srgbClr val="FF0000"/>
            </a:solidFill>
            <a:latin typeface="Times New Roman" pitchFamily="18" charset="0"/>
            <a:ea typeface="+mn-ea"/>
            <a:cs typeface="Times New Roman" pitchFamily="18" charset="0"/>
          </a:endParaRPr>
        </a:p>
        <a:p>
          <a:pPr algn="just" eaLnBrk="1" fontAlgn="base" latinLnBrk="0" hangingPunct="1"/>
          <a:endParaRPr lang="fr-FR" sz="1100" baseline="0">
            <a:solidFill>
              <a:schemeClr val="dk1"/>
            </a:solidFill>
            <a:latin typeface="Times New Roman" pitchFamily="18" charset="0"/>
            <a:ea typeface="+mn-ea"/>
            <a:cs typeface="Times New Roman" pitchFamily="18" charset="0"/>
          </a:endParaRPr>
        </a:p>
        <a:p>
          <a:r>
            <a:rPr lang="fr-FR" sz="800" i="1">
              <a:latin typeface="Times New Roman" pitchFamily="18" charset="0"/>
              <a:cs typeface="Times New Roman" pitchFamily="18" charset="0"/>
            </a:rPr>
            <a:t>* Source : Office français de l'immigration et de l'intégration (OFII)</a:t>
          </a:r>
        </a:p>
      </xdr:txBody>
    </xdr:sp>
    <xdr:clientData/>
  </xdr:twoCellAnchor>
  <xdr:twoCellAnchor>
    <xdr:from>
      <xdr:col>4</xdr:col>
      <xdr:colOff>0</xdr:colOff>
      <xdr:row>23</xdr:row>
      <xdr:rowOff>180973</xdr:rowOff>
    </xdr:from>
    <xdr:to>
      <xdr:col>11</xdr:col>
      <xdr:colOff>0</xdr:colOff>
      <xdr:row>45</xdr:row>
      <xdr:rowOff>180974</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46</xdr:row>
      <xdr:rowOff>0</xdr:rowOff>
    </xdr:from>
    <xdr:to>
      <xdr:col>11</xdr:col>
      <xdr:colOff>0</xdr:colOff>
      <xdr:row>50</xdr:row>
      <xdr:rowOff>0</xdr:rowOff>
    </xdr:to>
    <xdr:sp macro="" textlink="">
      <xdr:nvSpPr>
        <xdr:cNvPr id="4" name="ZoneTexte 3"/>
        <xdr:cNvSpPr txBox="1"/>
      </xdr:nvSpPr>
      <xdr:spPr>
        <a:xfrm>
          <a:off x="971550" y="8982075"/>
          <a:ext cx="4800600"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900" i="1" u="sng">
              <a:latin typeface="Times New Roman" pitchFamily="18" charset="0"/>
              <a:cs typeface="Times New Roman" pitchFamily="18" charset="0"/>
            </a:rPr>
            <a:t>Participation aux AF </a:t>
          </a:r>
          <a:r>
            <a:rPr lang="fr-FR" sz="900" i="1">
              <a:latin typeface="Times New Roman" pitchFamily="18" charset="0"/>
              <a:cs typeface="Times New Roman" pitchFamily="18" charset="0"/>
            </a:rPr>
            <a:t>(Participation</a:t>
          </a:r>
          <a:r>
            <a:rPr lang="fr-FR" sz="900" i="1" baseline="0">
              <a:latin typeface="Times New Roman" pitchFamily="18" charset="0"/>
              <a:cs typeface="Times New Roman" pitchFamily="18" charset="0"/>
            </a:rPr>
            <a:t> aux a</a:t>
          </a:r>
          <a:r>
            <a:rPr lang="fr-FR" sz="900" i="1">
              <a:latin typeface="Times New Roman" pitchFamily="18" charset="0"/>
              <a:cs typeface="Times New Roman" pitchFamily="18" charset="0"/>
            </a:rPr>
            <a:t>llocations familiales) : Algérie, Mali, Mauritanie et Sénégal ;</a:t>
          </a:r>
          <a:r>
            <a:rPr lang="fr-FR" sz="900" i="1" baseline="0">
              <a:latin typeface="Times New Roman" pitchFamily="18" charset="0"/>
              <a:cs typeface="Times New Roman" pitchFamily="18" charset="0"/>
            </a:rPr>
            <a:t> </a:t>
          </a:r>
          <a:r>
            <a:rPr lang="fr-FR" sz="900" i="1" u="sng" baseline="0">
              <a:latin typeface="Times New Roman" pitchFamily="18" charset="0"/>
              <a:cs typeface="Times New Roman" pitchFamily="18" charset="0"/>
            </a:rPr>
            <a:t>ICF</a:t>
          </a:r>
          <a:r>
            <a:rPr lang="fr-FR" sz="900" i="1" baseline="0">
              <a:latin typeface="Times New Roman" pitchFamily="18" charset="0"/>
              <a:cs typeface="Times New Roman" pitchFamily="18" charset="0"/>
            </a:rPr>
            <a:t> (Indemnités pour charges de familles) : Maroc, Tunisie et Turquie ; </a:t>
          </a:r>
          <a:r>
            <a:rPr lang="fr-FR" sz="900" i="1" u="sng" baseline="0">
              <a:latin typeface="Times New Roman" pitchFamily="18" charset="0"/>
              <a:cs typeface="Times New Roman" pitchFamily="18" charset="0"/>
            </a:rPr>
            <a:t>PF aux détachés </a:t>
          </a:r>
          <a:r>
            <a:rPr lang="fr-FR" sz="900" i="1" baseline="0">
              <a:latin typeface="Times New Roman" pitchFamily="18" charset="0"/>
              <a:cs typeface="Times New Roman" pitchFamily="18" charset="0"/>
            </a:rPr>
            <a:t>(Prestations familiales versées aux travailleurs détachés) : Canada, Pays hors EEE-Suisse non distingués.</a:t>
          </a:r>
          <a:endParaRPr lang="fr-FR" sz="900" i="1">
            <a:latin typeface="Times New Roman" pitchFamily="18" charset="0"/>
            <a:cs typeface="Times New Roman" pitchFamily="18" charset="0"/>
          </a:endParaRPr>
        </a:p>
      </xdr:txBody>
    </xdr:sp>
    <xdr:clientData/>
  </xdr:twoCellAnchor>
  <xdr:twoCellAnchor>
    <xdr:from>
      <xdr:col>10</xdr:col>
      <xdr:colOff>0</xdr:colOff>
      <xdr:row>3</xdr:row>
      <xdr:rowOff>0</xdr:rowOff>
    </xdr:from>
    <xdr:to>
      <xdr:col>23</xdr:col>
      <xdr:colOff>0</xdr:colOff>
      <xdr:row>20</xdr:row>
      <xdr:rowOff>0</xdr:rowOff>
    </xdr:to>
    <xdr:sp macro="" textlink="">
      <xdr:nvSpPr>
        <xdr:cNvPr id="5" name="ZoneTexte 4"/>
        <xdr:cNvSpPr txBox="1"/>
      </xdr:nvSpPr>
      <xdr:spPr>
        <a:xfrm>
          <a:off x="5105400" y="952500"/>
          <a:ext cx="6772275" cy="3314700"/>
        </a:xfrm>
        <a:custGeom>
          <a:avLst/>
          <a:gdLst>
            <a:gd name="connsiteX0" fmla="*/ 0 w 3962400"/>
            <a:gd name="connsiteY0" fmla="*/ 0 h 3762375"/>
            <a:gd name="connsiteX1" fmla="*/ 3962400 w 3962400"/>
            <a:gd name="connsiteY1" fmla="*/ 0 h 3762375"/>
            <a:gd name="connsiteX2" fmla="*/ 3962400 w 3962400"/>
            <a:gd name="connsiteY2" fmla="*/ 3762375 h 3762375"/>
            <a:gd name="connsiteX3" fmla="*/ 0 w 3962400"/>
            <a:gd name="connsiteY3" fmla="*/ 3762375 h 3762375"/>
            <a:gd name="connsiteX4" fmla="*/ 0 w 3962400"/>
            <a:gd name="connsiteY4" fmla="*/ 0 h 37623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962400" h="3762375">
              <a:moveTo>
                <a:pt x="0" y="0"/>
              </a:moveTo>
              <a:lnTo>
                <a:pt x="3962400" y="0"/>
              </a:lnTo>
              <a:lnTo>
                <a:pt x="3962400" y="3762375"/>
              </a:lnTo>
              <a:lnTo>
                <a:pt x="0" y="3762375"/>
              </a:lnTo>
              <a:lnTo>
                <a:pt x="0" y="0"/>
              </a:lnTo>
              <a:close/>
            </a:path>
          </a:pathLst>
        </a:custGeom>
        <a:ln w="19050">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pPr algn="just" eaLnBrk="1" fontAlgn="auto" latinLnBrk="0" hangingPunct="1"/>
          <a:r>
            <a:rPr lang="fr-FR" sz="1300" b="1">
              <a:solidFill>
                <a:sysClr val="windowText" lastClr="000000"/>
              </a:solidFill>
              <a:latin typeface="Times New Roman" pitchFamily="18" charset="0"/>
              <a:ea typeface="+mn-ea"/>
              <a:cs typeface="Times New Roman" pitchFamily="18" charset="0"/>
            </a:rPr>
            <a:t>Ce qu'il faut retenir de l'année 2021</a:t>
          </a:r>
        </a:p>
        <a:p>
          <a:pPr algn="just" eaLnBrk="1" fontAlgn="auto" latinLnBrk="0" hangingPunct="1"/>
          <a:endParaRPr lang="fr-FR" sz="1100">
            <a:solidFill>
              <a:sysClr val="windowText" lastClr="000000"/>
            </a:solidFill>
            <a:latin typeface="Times New Roman" pitchFamily="18" charset="0"/>
            <a:ea typeface="+mn-ea"/>
            <a:cs typeface="Times New Roman" pitchFamily="18" charset="0"/>
          </a:endParaRPr>
        </a:p>
        <a:p>
          <a:pPr algn="just" eaLnBrk="1" fontAlgn="auto" latinLnBrk="0" hangingPunct="1"/>
          <a:r>
            <a:rPr lang="fr-FR" sz="1100">
              <a:solidFill>
                <a:sysClr val="windowText" lastClr="000000"/>
              </a:solidFill>
              <a:latin typeface="Times New Roman" pitchFamily="18" charset="0"/>
              <a:ea typeface="+mn-ea"/>
              <a:cs typeface="Times New Roman" pitchFamily="18" charset="0"/>
            </a:rPr>
            <a:t>Plus</a:t>
          </a:r>
          <a:r>
            <a:rPr lang="fr-FR" sz="1100" baseline="0">
              <a:solidFill>
                <a:sysClr val="windowText" lastClr="000000"/>
              </a:solidFill>
              <a:latin typeface="Times New Roman" pitchFamily="18" charset="0"/>
              <a:ea typeface="+mn-ea"/>
              <a:cs typeface="Times New Roman" pitchFamily="18" charset="0"/>
            </a:rPr>
            <a:t> de </a:t>
          </a:r>
          <a:r>
            <a:rPr lang="fr-FR" sz="1100" b="1" baseline="0">
              <a:solidFill>
                <a:sysClr val="windowText" lastClr="000000"/>
              </a:solidFill>
              <a:latin typeface="Times New Roman" pitchFamily="18" charset="0"/>
              <a:ea typeface="+mn-ea"/>
              <a:cs typeface="Times New Roman" pitchFamily="18" charset="0"/>
            </a:rPr>
            <a:t>2,66 millions d'€ de prestations familiales (PF) ont été payés en 2021 vers les pays liés à la France par un accord bilatéral de sécurité sociale. </a:t>
          </a:r>
          <a:r>
            <a:rPr lang="fr-FR" sz="1100" b="0" baseline="0">
              <a:solidFill>
                <a:sysClr val="windowText" lastClr="000000"/>
              </a:solidFill>
              <a:latin typeface="Times New Roman" pitchFamily="18" charset="0"/>
              <a:ea typeface="+mn-ea"/>
              <a:cs typeface="Times New Roman" pitchFamily="18" charset="0"/>
            </a:rPr>
            <a:t>Ces PF ont été versées </a:t>
          </a:r>
          <a:r>
            <a:rPr lang="fr-FR" sz="1100" baseline="0">
              <a:solidFill>
                <a:sysClr val="windowText" lastClr="000000"/>
              </a:solidFill>
              <a:latin typeface="Times New Roman" pitchFamily="18" charset="0"/>
              <a:ea typeface="+mn-ea"/>
              <a:cs typeface="Times New Roman" pitchFamily="18" charset="0"/>
            </a:rPr>
            <a:t>par les caisses du régime général (</a:t>
          </a:r>
          <a:r>
            <a:rPr lang="fr-FR" sz="1100">
              <a:solidFill>
                <a:sysClr val="windowText" lastClr="000000"/>
              </a:solidFill>
              <a:latin typeface="Times New Roman" pitchFamily="18" charset="0"/>
              <a:ea typeface="+mn-ea"/>
              <a:cs typeface="Times New Roman" pitchFamily="18" charset="0"/>
            </a:rPr>
            <a:t>les Caf : Caisses d'allocations</a:t>
          </a:r>
          <a:r>
            <a:rPr lang="fr-FR" sz="1100" baseline="0">
              <a:solidFill>
                <a:sysClr val="windowText" lastClr="000000"/>
              </a:solidFill>
              <a:latin typeface="Times New Roman" pitchFamily="18" charset="0"/>
              <a:ea typeface="+mn-ea"/>
              <a:cs typeface="Times New Roman" pitchFamily="18" charset="0"/>
            </a:rPr>
            <a:t> familiales) et du régime agricole (les MSA : Mutualités sociales agricoles) pour les enfants de </a:t>
          </a:r>
          <a:r>
            <a:rPr lang="fr-FR" sz="1100" b="0" u="sng" baseline="0">
              <a:solidFill>
                <a:sysClr val="windowText" lastClr="000000"/>
              </a:solidFill>
              <a:latin typeface="Times New Roman" pitchFamily="18" charset="0"/>
              <a:ea typeface="+mn-ea"/>
              <a:cs typeface="Times New Roman" pitchFamily="18" charset="0"/>
            </a:rPr>
            <a:t>5.632 familles qui résident à l'étranger</a:t>
          </a:r>
          <a:r>
            <a:rPr lang="fr-FR" sz="1100" baseline="0">
              <a:solidFill>
                <a:sysClr val="windowText" lastClr="000000"/>
              </a:solidFill>
              <a:latin typeface="Times New Roman" pitchFamily="18" charset="0"/>
              <a:ea typeface="+mn-ea"/>
              <a:cs typeface="Times New Roman" pitchFamily="18" charset="0"/>
            </a:rPr>
            <a:t>, et dont l'un des membres (selon les conventions bilatérales : travailleur, chômeur, pensionné ou rentier) est occupé en France. Parmi ces familles, sont incluses également celles qui accompagnent à l'étranger les travailleurs des régimes français lors d'un détachement (2,69%) et qui sont bénéficiaires de PF. En dix ans, le nombre de familles bénéficiaires et le montant total des PF ont évolué de </a:t>
          </a:r>
          <a:r>
            <a:rPr lang="fr-FR" sz="1100" b="1" baseline="0">
              <a:solidFill>
                <a:sysClr val="windowText" lastClr="000000"/>
              </a:solidFill>
              <a:latin typeface="Times New Roman" pitchFamily="18" charset="0"/>
              <a:ea typeface="+mn-ea"/>
              <a:cs typeface="Times New Roman" pitchFamily="18" charset="0"/>
            </a:rPr>
            <a:t>-4.524 familles et -2,14 millions d'€</a:t>
          </a:r>
          <a:r>
            <a:rPr lang="fr-FR" sz="1100" baseline="0">
              <a:solidFill>
                <a:sysClr val="windowText" lastClr="000000"/>
              </a:solidFill>
              <a:latin typeface="Times New Roman" pitchFamily="18" charset="0"/>
              <a:ea typeface="+mn-ea"/>
              <a:cs typeface="Times New Roman" pitchFamily="18" charset="0"/>
            </a:rPr>
            <a:t>, la diminution des bénéficiaires ayant été accentuée, à compter de l'exercice 2018, par la refonte du système de gestion des paiements de la Cnaf (voir "BON À SAVOIR" dans la synthèse).</a:t>
          </a:r>
          <a:r>
            <a:rPr lang="fr-FR" sz="1100" b="0" baseline="0">
              <a:solidFill>
                <a:schemeClr val="dk1"/>
              </a:solidFill>
              <a:latin typeface="+mn-lt"/>
              <a:ea typeface="+mn-ea"/>
              <a:cs typeface="+mn-cs"/>
            </a:rPr>
            <a:t> </a:t>
          </a:r>
          <a:r>
            <a:rPr lang="fr-FR" sz="1100" baseline="0">
              <a:solidFill>
                <a:sysClr val="windowText" lastClr="000000"/>
              </a:solidFill>
              <a:latin typeface="Times New Roman" pitchFamily="18" charset="0"/>
              <a:ea typeface="+mn-ea"/>
              <a:cs typeface="Times New Roman" pitchFamily="18" charset="0"/>
            </a:rPr>
            <a:t>En 2021, </a:t>
          </a:r>
          <a:r>
            <a:rPr lang="fr-FR" sz="1100" b="1" baseline="0">
              <a:solidFill>
                <a:sysClr val="windowText" lastClr="000000"/>
              </a:solidFill>
              <a:latin typeface="Times New Roman" pitchFamily="18" charset="0"/>
              <a:ea typeface="+mn-ea"/>
              <a:cs typeface="Times New Roman" pitchFamily="18" charset="0"/>
            </a:rPr>
            <a:t>le Maroc et le Mali représentent à eux seuls autour de 80% des familles bénéficiaires et des montants versés</a:t>
          </a:r>
          <a:r>
            <a:rPr lang="fr-FR" sz="1100" baseline="0">
              <a:solidFill>
                <a:sysClr val="windowText" lastClr="000000"/>
              </a:solidFill>
              <a:latin typeface="Times New Roman" pitchFamily="18" charset="0"/>
              <a:ea typeface="+mn-ea"/>
              <a:cs typeface="Times New Roman" pitchFamily="18" charset="0"/>
            </a:rPr>
            <a:t>. </a:t>
          </a:r>
          <a:r>
            <a:rPr lang="fr-FR" sz="1100" baseline="0">
              <a:solidFill>
                <a:schemeClr val="dk1"/>
              </a:solidFill>
              <a:latin typeface="Times New Roman" pitchFamily="18" charset="0"/>
              <a:ea typeface="+mn-ea"/>
              <a:cs typeface="Times New Roman" pitchFamily="18" charset="0"/>
            </a:rPr>
            <a:t>Ils représentaient déjà en 2012 60% des familles bénéficiaires et 70% des paiements.</a:t>
          </a:r>
        </a:p>
        <a:p>
          <a:pPr algn="just" eaLnBrk="1" fontAlgn="auto" latinLnBrk="0" hangingPunct="1"/>
          <a:r>
            <a:rPr lang="fr-FR" sz="1100" baseline="0">
              <a:solidFill>
                <a:sysClr val="windowText" lastClr="000000"/>
              </a:solidFill>
              <a:latin typeface="Times New Roman" pitchFamily="18" charset="0"/>
              <a:ea typeface="+mn-ea"/>
              <a:cs typeface="Times New Roman" pitchFamily="18" charset="0"/>
            </a:rPr>
            <a:t>Par ailleurs, le montant total des paiements en 2021 est </a:t>
          </a:r>
          <a:r>
            <a:rPr lang="fr-FR" sz="1100" b="1" baseline="0">
              <a:solidFill>
                <a:sysClr val="windowText" lastClr="000000"/>
              </a:solidFill>
              <a:latin typeface="Times New Roman" pitchFamily="18" charset="0"/>
              <a:ea typeface="+mn-ea"/>
              <a:cs typeface="Times New Roman" pitchFamily="18" charset="0"/>
            </a:rPr>
            <a:t>en baisse de 15,25% </a:t>
          </a:r>
          <a:r>
            <a:rPr lang="fr-FR" sz="1100" b="0" baseline="0">
              <a:solidFill>
                <a:sysClr val="windowText" lastClr="000000"/>
              </a:solidFill>
              <a:latin typeface="Times New Roman" pitchFamily="18" charset="0"/>
              <a:ea typeface="+mn-ea"/>
              <a:cs typeface="Times New Roman" pitchFamily="18" charset="0"/>
            </a:rPr>
            <a:t>par rapport à 2020. Cette diminution des p</a:t>
          </a:r>
          <a:r>
            <a:rPr lang="fr-FR" sz="1100" baseline="0">
              <a:solidFill>
                <a:sysClr val="windowText" lastClr="000000"/>
              </a:solidFill>
              <a:latin typeface="Times New Roman" pitchFamily="18" charset="0"/>
              <a:ea typeface="+mn-ea"/>
              <a:cs typeface="Times New Roman" pitchFamily="18" charset="0"/>
            </a:rPr>
            <a:t>restations payées en 2021 est presque entièrement due au recul des paiements vers le Mali et le total des "pays non distingués", les hausses concernant le Maroc, la Tunisie, la Turquie et la Mauritanie étant trop faibles pour la</a:t>
          </a:r>
          <a:r>
            <a:rPr lang="fr-FR" sz="1100" baseline="0">
              <a:solidFill>
                <a:srgbClr val="FF0000"/>
              </a:solidFill>
              <a:latin typeface="Times New Roman" pitchFamily="18" charset="0"/>
              <a:ea typeface="+mn-ea"/>
              <a:cs typeface="Times New Roman" pitchFamily="18" charset="0"/>
            </a:rPr>
            <a:t> </a:t>
          </a:r>
          <a:r>
            <a:rPr lang="fr-FR" sz="1100" baseline="0">
              <a:solidFill>
                <a:sysClr val="windowText" lastClr="000000"/>
              </a:solidFill>
              <a:latin typeface="Times New Roman" pitchFamily="18" charset="0"/>
              <a:ea typeface="+mn-ea"/>
              <a:cs typeface="Times New Roman" pitchFamily="18" charset="0"/>
            </a:rPr>
            <a:t>contenir</a:t>
          </a:r>
          <a:r>
            <a:rPr lang="fr-FR" sz="1100" baseline="0">
              <a:solidFill>
                <a:srgbClr val="FF0000"/>
              </a:solidFill>
              <a:latin typeface="Times New Roman" pitchFamily="18" charset="0"/>
              <a:ea typeface="+mn-ea"/>
              <a:cs typeface="Times New Roman" pitchFamily="18" charset="0"/>
            </a:rPr>
            <a:t>.</a:t>
          </a:r>
          <a:r>
            <a:rPr lang="fr-FR" sz="1100" baseline="0">
              <a:solidFill>
                <a:sysClr val="windowText" lastClr="000000"/>
              </a:solidFill>
              <a:latin typeface="Times New Roman" pitchFamily="18" charset="0"/>
              <a:ea typeface="+mn-ea"/>
              <a:cs typeface="Times New Roman" pitchFamily="18" charset="0"/>
            </a:rPr>
            <a:t> En 2021, avec la nouvelle phase de la crise sanitaire, les dispositifs de contrôles aux frontières ont été maintenus, ce qui a limité l'emploi de travailleurs étrangers et les recours annuels aux travailleurs saisonniers dont la main-d'oeuvre est essentiellement marocaine et tunisienne.</a:t>
          </a:r>
        </a:p>
        <a:p>
          <a:pPr algn="just" eaLnBrk="1" fontAlgn="auto" latinLnBrk="0" hangingPunct="1"/>
          <a:endParaRPr lang="fr-FR" sz="1100" baseline="0">
            <a:solidFill>
              <a:sysClr val="windowText" lastClr="000000"/>
            </a:solidFill>
            <a:latin typeface="Times New Roman" pitchFamily="18" charset="0"/>
            <a:ea typeface="+mn-ea"/>
            <a:cs typeface="Times New Roman" pitchFamily="18" charset="0"/>
          </a:endParaRPr>
        </a:p>
        <a:p>
          <a:pPr algn="just" eaLnBrk="1" fontAlgn="base" latinLnBrk="0" hangingPunct="1"/>
          <a:endParaRPr lang="fr-FR" sz="1100" baseline="0">
            <a:solidFill>
              <a:schemeClr val="dk1"/>
            </a:solidFill>
            <a:latin typeface="Times New Roman" pitchFamily="18" charset="0"/>
            <a:ea typeface="+mn-ea"/>
            <a:cs typeface="Times New Roman" pitchFamily="18" charset="0"/>
          </a:endParaRPr>
        </a:p>
        <a:p>
          <a:endParaRPr lang="fr-FR" sz="1100">
            <a:latin typeface="Times New Roman" pitchFamily="18" charset="0"/>
            <a:cs typeface="Times New Roman" pitchFamily="18" charset="0"/>
          </a:endParaRPr>
        </a:p>
      </xdr:txBody>
    </xdr:sp>
    <xdr:clientData/>
  </xdr:twoCellAnchor>
  <xdr:twoCellAnchor editAs="oneCell">
    <xdr:from>
      <xdr:col>23</xdr:col>
      <xdr:colOff>0</xdr:colOff>
      <xdr:row>5</xdr:row>
      <xdr:rowOff>88650</xdr:rowOff>
    </xdr:from>
    <xdr:to>
      <xdr:col>23</xdr:col>
      <xdr:colOff>540000</xdr:colOff>
      <xdr:row>7</xdr:row>
      <xdr:rowOff>0</xdr:rowOff>
    </xdr:to>
    <xdr:pic>
      <xdr:nvPicPr>
        <xdr:cNvPr id="6" name="Image 5" descr="Plus1.png"/>
        <xdr:cNvPicPr>
          <a:picLocks noChangeAspect="1"/>
        </xdr:cNvPicPr>
      </xdr:nvPicPr>
      <xdr:blipFill>
        <a:blip xmlns:r="http://schemas.openxmlformats.org/officeDocument/2006/relationships" r:embed="rId2" cstate="print"/>
        <a:stretch>
          <a:fillRect/>
        </a:stretch>
      </xdr:blipFill>
      <xdr:spPr>
        <a:xfrm>
          <a:off x="11877675" y="1336425"/>
          <a:ext cx="540000" cy="540000"/>
        </a:xfrm>
        <a:prstGeom prst="rect">
          <a:avLst/>
        </a:prstGeom>
      </xdr:spPr>
    </xdr:pic>
    <xdr:clientData/>
  </xdr:twoCellAnchor>
  <xdr:twoCellAnchor>
    <xdr:from>
      <xdr:col>24</xdr:col>
      <xdr:colOff>1</xdr:colOff>
      <xdr:row>5</xdr:row>
      <xdr:rowOff>38098</xdr:rowOff>
    </xdr:from>
    <xdr:to>
      <xdr:col>28</xdr:col>
      <xdr:colOff>0</xdr:colOff>
      <xdr:row>23</xdr:row>
      <xdr:rowOff>0</xdr:rowOff>
    </xdr:to>
    <xdr:sp macro="" textlink="">
      <xdr:nvSpPr>
        <xdr:cNvPr id="7" name="ZoneTexte 6"/>
        <xdr:cNvSpPr txBox="1"/>
      </xdr:nvSpPr>
      <xdr:spPr>
        <a:xfrm>
          <a:off x="12449176" y="1285873"/>
          <a:ext cx="3314699" cy="3533777"/>
        </a:xfrm>
        <a:custGeom>
          <a:avLst/>
          <a:gdLst>
            <a:gd name="connsiteX0" fmla="*/ 0 w 3962400"/>
            <a:gd name="connsiteY0" fmla="*/ 0 h 3762375"/>
            <a:gd name="connsiteX1" fmla="*/ 3962400 w 3962400"/>
            <a:gd name="connsiteY1" fmla="*/ 0 h 3762375"/>
            <a:gd name="connsiteX2" fmla="*/ 3962400 w 3962400"/>
            <a:gd name="connsiteY2" fmla="*/ 3762375 h 3762375"/>
            <a:gd name="connsiteX3" fmla="*/ 0 w 3962400"/>
            <a:gd name="connsiteY3" fmla="*/ 3762375 h 3762375"/>
            <a:gd name="connsiteX4" fmla="*/ 0 w 3962400"/>
            <a:gd name="connsiteY4" fmla="*/ 0 h 37623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962400" h="3762375">
              <a:moveTo>
                <a:pt x="0" y="0"/>
              </a:moveTo>
              <a:lnTo>
                <a:pt x="3962400" y="0"/>
              </a:lnTo>
              <a:lnTo>
                <a:pt x="3962400" y="3762375"/>
              </a:lnTo>
              <a:lnTo>
                <a:pt x="0" y="3762375"/>
              </a:lnTo>
              <a:lnTo>
                <a:pt x="0" y="0"/>
              </a:lnTo>
              <a:close/>
            </a:path>
          </a:pathLst>
        </a:custGeom>
        <a:ln w="19050">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pPr algn="just" eaLnBrk="1" fontAlgn="auto" latinLnBrk="0" hangingPunct="1"/>
          <a:r>
            <a:rPr lang="fr-FR" sz="1100" baseline="0">
              <a:solidFill>
                <a:sysClr val="windowText" lastClr="000000"/>
              </a:solidFill>
              <a:latin typeface="Times New Roman" pitchFamily="18" charset="0"/>
              <a:ea typeface="+mn-ea"/>
              <a:cs typeface="Times New Roman" pitchFamily="18" charset="0"/>
            </a:rPr>
            <a:t>En plus des PF exportées dans les pays hors UE-EEE-Suisse, </a:t>
          </a:r>
          <a:r>
            <a:rPr lang="fr-FR" sz="1100" b="1" baseline="0">
              <a:solidFill>
                <a:sysClr val="windowText" lastClr="000000"/>
              </a:solidFill>
              <a:latin typeface="Times New Roman" pitchFamily="18" charset="0"/>
              <a:ea typeface="+mn-ea"/>
              <a:cs typeface="Times New Roman" pitchFamily="18" charset="0"/>
            </a:rPr>
            <a:t>les Caf françaises ont versé en 2021 plus de 3,6 millions d'€ d'allocations différentielles (ADI)</a:t>
          </a:r>
          <a:r>
            <a:rPr lang="fr-FR" sz="1100" b="0" baseline="0">
              <a:solidFill>
                <a:sysClr val="windowText" lastClr="000000"/>
              </a:solidFill>
              <a:latin typeface="Times New Roman" pitchFamily="18" charset="0"/>
              <a:ea typeface="+mn-ea"/>
              <a:cs typeface="Times New Roman" pitchFamily="18" charset="0"/>
            </a:rPr>
            <a:t> </a:t>
          </a:r>
          <a:r>
            <a:rPr lang="fr-FR" sz="1100" b="1" baseline="0">
              <a:solidFill>
                <a:sysClr val="windowText" lastClr="000000"/>
              </a:solidFill>
              <a:latin typeface="Times New Roman" pitchFamily="18" charset="0"/>
              <a:ea typeface="+mn-ea"/>
              <a:cs typeface="Times New Roman" pitchFamily="18" charset="0"/>
            </a:rPr>
            <a:t>à 1.379 familles en France</a:t>
          </a:r>
          <a:r>
            <a:rPr lang="fr-FR" sz="1100" b="0" baseline="0">
              <a:solidFill>
                <a:sysClr val="windowText" lastClr="000000"/>
              </a:solidFill>
              <a:latin typeface="Times New Roman" pitchFamily="18" charset="0"/>
              <a:ea typeface="+mn-ea"/>
              <a:cs typeface="Times New Roman" pitchFamily="18" charset="0"/>
            </a:rPr>
            <a:t>, </a:t>
          </a:r>
          <a:r>
            <a:rPr lang="fr-FR" sz="1100" baseline="0">
              <a:solidFill>
                <a:sysClr val="windowText" lastClr="000000"/>
              </a:solidFill>
              <a:latin typeface="Times New Roman" pitchFamily="18" charset="0"/>
              <a:ea typeface="+mn-ea"/>
              <a:cs typeface="Times New Roman" pitchFamily="18" charset="0"/>
            </a:rPr>
            <a:t>principalement des familles de travailleurs dans l'une des situations suivantes :</a:t>
          </a:r>
        </a:p>
        <a:p>
          <a:pPr lvl="1" algn="just" eaLnBrk="1" fontAlgn="auto" latinLnBrk="0" hangingPunct="1"/>
          <a:r>
            <a:rPr lang="fr-FR" sz="1100" baseline="0">
              <a:solidFill>
                <a:sysClr val="windowText" lastClr="000000"/>
              </a:solidFill>
              <a:latin typeface="Times New Roman" pitchFamily="18" charset="0"/>
              <a:ea typeface="+mn-ea"/>
              <a:cs typeface="Times New Roman" pitchFamily="18" charset="0"/>
            </a:rPr>
            <a:t>- vivant seuls (séparés des conjoints) </a:t>
          </a:r>
          <a:r>
            <a:rPr lang="fr-FR" sz="1100" u="sng" baseline="0">
              <a:solidFill>
                <a:sysClr val="windowText" lastClr="000000"/>
              </a:solidFill>
              <a:latin typeface="Times New Roman" pitchFamily="18" charset="0"/>
              <a:ea typeface="+mn-ea"/>
              <a:cs typeface="Times New Roman" pitchFamily="18" charset="0"/>
            </a:rPr>
            <a:t>en France</a:t>
          </a:r>
          <a:r>
            <a:rPr lang="fr-FR" sz="1100" u="none" baseline="0">
              <a:solidFill>
                <a:sysClr val="windowText" lastClr="000000"/>
              </a:solidFill>
              <a:latin typeface="Times New Roman" pitchFamily="18" charset="0"/>
              <a:ea typeface="+mn-ea"/>
              <a:cs typeface="Times New Roman" pitchFamily="18" charset="0"/>
            </a:rPr>
            <a:t> </a:t>
          </a:r>
          <a:r>
            <a:rPr lang="fr-FR" sz="1100" baseline="0">
              <a:solidFill>
                <a:sysClr val="windowText" lastClr="000000"/>
              </a:solidFill>
              <a:latin typeface="Times New Roman" pitchFamily="18" charset="0"/>
              <a:ea typeface="+mn-ea"/>
              <a:cs typeface="Times New Roman" pitchFamily="18" charset="0"/>
            </a:rPr>
            <a:t>et travaillant à l'étranger ; </a:t>
          </a:r>
        </a:p>
        <a:p>
          <a:pPr lvl="1" algn="just" eaLnBrk="1" fontAlgn="auto" latinLnBrk="0" hangingPunct="1"/>
          <a:r>
            <a:rPr lang="fr-FR" sz="1100" baseline="0">
              <a:solidFill>
                <a:sysClr val="windowText" lastClr="000000"/>
              </a:solidFill>
              <a:latin typeface="Times New Roman" pitchFamily="18" charset="0"/>
              <a:ea typeface="+mn-ea"/>
              <a:cs typeface="Times New Roman" pitchFamily="18" charset="0"/>
            </a:rPr>
            <a:t>- ou vivant en couple </a:t>
          </a:r>
          <a:r>
            <a:rPr lang="fr-FR" sz="1100" u="sng" baseline="0">
              <a:solidFill>
                <a:sysClr val="windowText" lastClr="000000"/>
              </a:solidFill>
              <a:latin typeface="Times New Roman" pitchFamily="18" charset="0"/>
              <a:ea typeface="+mn-ea"/>
              <a:cs typeface="Times New Roman" pitchFamily="18" charset="0"/>
            </a:rPr>
            <a:t>en France</a:t>
          </a:r>
          <a:r>
            <a:rPr lang="fr-FR" sz="1100" u="none" baseline="0">
              <a:solidFill>
                <a:sysClr val="windowText" lastClr="000000"/>
              </a:solidFill>
              <a:latin typeface="Times New Roman" pitchFamily="18" charset="0"/>
              <a:ea typeface="+mn-ea"/>
              <a:cs typeface="Times New Roman" pitchFamily="18" charset="0"/>
            </a:rPr>
            <a:t>, </a:t>
          </a:r>
          <a:r>
            <a:rPr lang="fr-FR" sz="1100" baseline="0">
              <a:solidFill>
                <a:sysClr val="windowText" lastClr="000000"/>
              </a:solidFill>
              <a:latin typeface="Times New Roman" pitchFamily="18" charset="0"/>
              <a:ea typeface="+mn-ea"/>
              <a:cs typeface="Times New Roman" pitchFamily="18" charset="0"/>
            </a:rPr>
            <a:t>les deux membres travaillant</a:t>
          </a:r>
          <a:r>
            <a:rPr lang="fr-FR" sz="1100" baseline="0">
              <a:solidFill>
                <a:srgbClr val="FF0000"/>
              </a:solidFill>
              <a:latin typeface="Times New Roman" pitchFamily="18" charset="0"/>
              <a:ea typeface="+mn-ea"/>
              <a:cs typeface="Times New Roman" pitchFamily="18" charset="0"/>
            </a:rPr>
            <a:t> </a:t>
          </a:r>
          <a:r>
            <a:rPr lang="fr-FR" sz="1100" baseline="0">
              <a:solidFill>
                <a:sysClr val="windowText" lastClr="000000"/>
              </a:solidFill>
              <a:latin typeface="Times New Roman" pitchFamily="18" charset="0"/>
              <a:ea typeface="+mn-ea"/>
              <a:cs typeface="Times New Roman" pitchFamily="18" charset="0"/>
            </a:rPr>
            <a:t>à l'étranger ; </a:t>
          </a:r>
        </a:p>
        <a:p>
          <a:pPr lvl="1" algn="just" eaLnBrk="1" fontAlgn="auto" latinLnBrk="0" hangingPunct="1"/>
          <a:r>
            <a:rPr lang="fr-FR" sz="1100" baseline="0">
              <a:solidFill>
                <a:sysClr val="windowText" lastClr="000000"/>
              </a:solidFill>
              <a:latin typeface="Times New Roman" pitchFamily="18" charset="0"/>
              <a:ea typeface="+mn-ea"/>
              <a:cs typeface="Times New Roman" pitchFamily="18" charset="0"/>
            </a:rPr>
            <a:t>- ou vivant en couple </a:t>
          </a:r>
          <a:r>
            <a:rPr lang="fr-FR" sz="1100" u="sng" baseline="0">
              <a:solidFill>
                <a:sysClr val="windowText" lastClr="000000"/>
              </a:solidFill>
              <a:latin typeface="Times New Roman" pitchFamily="18" charset="0"/>
              <a:ea typeface="+mn-ea"/>
              <a:cs typeface="Times New Roman" pitchFamily="18" charset="0"/>
            </a:rPr>
            <a:t>en France</a:t>
          </a:r>
          <a:r>
            <a:rPr lang="fr-FR" sz="1100" u="none" baseline="0">
              <a:solidFill>
                <a:sysClr val="windowText" lastClr="000000"/>
              </a:solidFill>
              <a:latin typeface="Times New Roman" pitchFamily="18" charset="0"/>
              <a:ea typeface="+mn-ea"/>
              <a:cs typeface="Times New Roman" pitchFamily="18" charset="0"/>
            </a:rPr>
            <a:t> </a:t>
          </a:r>
          <a:r>
            <a:rPr lang="fr-FR" sz="1100" baseline="0">
              <a:solidFill>
                <a:sysClr val="windowText" lastClr="000000"/>
              </a:solidFill>
              <a:latin typeface="Times New Roman" pitchFamily="18" charset="0"/>
              <a:ea typeface="+mn-ea"/>
              <a:cs typeface="Times New Roman" pitchFamily="18" charset="0"/>
            </a:rPr>
            <a:t>et l'un des membres du couple travaillant à l'étranger, l'autre ne travaillant pas et ne percevant pas de revenus de remplacement en France.</a:t>
          </a:r>
        </a:p>
        <a:p>
          <a:pPr lvl="0" algn="just" eaLnBrk="1" fontAlgn="auto" latinLnBrk="0" hangingPunct="1"/>
          <a:endParaRPr lang="fr-FR" sz="1100" baseline="0">
            <a:solidFill>
              <a:sysClr val="windowText" lastClr="000000"/>
            </a:solidFill>
            <a:latin typeface="Times New Roman" pitchFamily="18" charset="0"/>
            <a:ea typeface="+mn-ea"/>
            <a:cs typeface="Times New Roman" pitchFamily="18" charset="0"/>
          </a:endParaRPr>
        </a:p>
        <a:p>
          <a:pPr lvl="0" algn="just" eaLnBrk="1" fontAlgn="auto" latinLnBrk="0" hangingPunct="1"/>
          <a:r>
            <a:rPr lang="fr-FR" sz="1100" baseline="0">
              <a:solidFill>
                <a:sysClr val="windowText" lastClr="000000"/>
              </a:solidFill>
              <a:latin typeface="Times New Roman" pitchFamily="18" charset="0"/>
              <a:ea typeface="+mn-ea"/>
              <a:cs typeface="Times New Roman" pitchFamily="18" charset="0"/>
            </a:rPr>
            <a:t>En fonction de la situation familiale et professionnelle des travailleurs et de la réglementation française et celle en vigueur dans les pays d'emploi, il est possible de recevoir mensuellement des prestations des Caf étrangères, et l'Adi trimestriellement des Caf françaises : 99,1% du paiement des Adi 2021 concerne des travailleurs à Monaco.</a:t>
          </a:r>
        </a:p>
        <a:p>
          <a:endParaRPr lang="fr-FR" sz="1100">
            <a:latin typeface="Times New Roman" pitchFamily="18" charset="0"/>
            <a:cs typeface="Times New Roman"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85725</xdr:colOff>
      <xdr:row>15</xdr:row>
      <xdr:rowOff>142875</xdr:rowOff>
    </xdr:from>
    <xdr:to>
      <xdr:col>6</xdr:col>
      <xdr:colOff>514350</xdr:colOff>
      <xdr:row>37</xdr:row>
      <xdr:rowOff>0</xdr:rowOff>
    </xdr:to>
    <xdr:graphicFrame macro="">
      <xdr:nvGraphicFramePr>
        <xdr:cNvPr id="2"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352425</xdr:colOff>
      <xdr:row>1</xdr:row>
      <xdr:rowOff>57150</xdr:rowOff>
    </xdr:from>
    <xdr:to>
      <xdr:col>14</xdr:col>
      <xdr:colOff>533399</xdr:colOff>
      <xdr:row>29</xdr:row>
      <xdr:rowOff>133350</xdr:rowOff>
    </xdr:to>
    <xdr:sp macro="" textlink="">
      <xdr:nvSpPr>
        <xdr:cNvPr id="3" name="ZoneTexte 2"/>
        <xdr:cNvSpPr txBox="1"/>
      </xdr:nvSpPr>
      <xdr:spPr>
        <a:xfrm>
          <a:off x="6753225" y="247650"/>
          <a:ext cx="4781549" cy="5648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200" b="1">
              <a:latin typeface="Calibri (corps)"/>
            </a:rPr>
            <a:t>Ce qu'il faut retenir de l'année 2020</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tx1"/>
              </a:solidFill>
              <a:latin typeface="+mn-lt"/>
              <a:ea typeface="+mn-ea"/>
              <a:cs typeface="+mn-cs"/>
            </a:rPr>
            <a:t>En 2021, les régimes français de sécurité sociale ont versé à leurs assurés qui résident à l'étranger 6,45 milliards d'euros de rentes, pensions et allocations. Par rapport à l'exercice 2020, cela représente une baisse de 3,5%.</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tx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tx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tx1"/>
              </a:solidFill>
              <a:latin typeface="+mn-lt"/>
              <a:ea typeface="+mn-ea"/>
              <a:cs typeface="+mn-cs"/>
            </a:rPr>
            <a:t>Le flux </a:t>
          </a:r>
          <a:r>
            <a:rPr lang="fr-FR" sz="1000" b="0" baseline="0">
              <a:solidFill>
                <a:sysClr val="windowText" lastClr="000000"/>
              </a:solidFill>
              <a:latin typeface="+mn-lt"/>
              <a:ea typeface="+mn-ea"/>
              <a:cs typeface="+mn-cs"/>
            </a:rPr>
            <a:t>financier vers l'Algérie impacte le plus fortement à la baisse les chiffres avec -152,6 millions d'euros versés. C'est le cas, dans une moindre mesure, de </a:t>
          </a:r>
          <a:r>
            <a:rPr lang="fr-FR" sz="1000" b="0" baseline="0">
              <a:solidFill>
                <a:schemeClr val="tx1"/>
              </a:solidFill>
              <a:latin typeface="+mn-lt"/>
              <a:ea typeface="+mn-ea"/>
              <a:cs typeface="+mn-cs"/>
            </a:rPr>
            <a:t>l'Espagne, l'Italie, le Maroc, le Portugal et la Tunisie soit en cumulé pour ces cinq pays de résidence : -100,8 millions d'euros versés.</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ysClr val="windowText" lastClr="00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ysClr val="windowText" lastClr="000000"/>
              </a:solidFill>
              <a:latin typeface="+mn-lt"/>
              <a:ea typeface="+mn-ea"/>
              <a:cs typeface="+mn-cs"/>
            </a:rPr>
            <a:t>Le groupe des sept pays ou territoires de résidence suivants : Monaco, Sénégal, Israël, Nouvelle-Calédonie, Polynésie française, États-Unis et Royaume-Uni, avec un cumul de +33,5 millions d'euros, réduit marginalement cette tendance baissière.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tx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tx1"/>
              </a:solidFill>
              <a:latin typeface="+mn-lt"/>
              <a:ea typeface="+mn-ea"/>
              <a:cs typeface="+mn-cs"/>
            </a:rPr>
            <a:t>Les trois premiers pays de </a:t>
          </a:r>
          <a:r>
            <a:rPr lang="fr-FR" sz="1000" b="0" baseline="0">
              <a:solidFill>
                <a:sysClr val="windowText" lastClr="000000"/>
              </a:solidFill>
              <a:latin typeface="+mn-lt"/>
              <a:ea typeface="+mn-ea"/>
              <a:cs typeface="+mn-cs"/>
            </a:rPr>
            <a:t>résidence (Algérie, Portugal et Espagne) </a:t>
          </a:r>
          <a:r>
            <a:rPr lang="fr-FR" sz="1000" b="0" baseline="0">
              <a:solidFill>
                <a:schemeClr val="tx1"/>
              </a:solidFill>
              <a:latin typeface="+mn-lt"/>
              <a:ea typeface="+mn-ea"/>
              <a:cs typeface="+mn-cs"/>
            </a:rPr>
            <a:t>reçoivent à eux seuls 54% du montant total versé et les trois pays suivants (Maroc, Belgique et Italie) 17% .</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tx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tx1"/>
              </a:solidFill>
              <a:latin typeface="+mn-lt"/>
              <a:ea typeface="+mn-ea"/>
              <a:cs typeface="+mn-cs"/>
            </a:rPr>
            <a:t>Le poste "retraite" (pension de vieillesse + allocation de retraite complémentaire) représente plus de 97% des transferts financiers des régimes français, celui sur les rentes d'AT-MP un peu plus de 2% et les autres prestations (pension d'invalidité, capital décès et allocation de veuvage) moins de 1%.</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tx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1" baseline="0">
              <a:solidFill>
                <a:schemeClr val="tx1"/>
              </a:solidFill>
              <a:latin typeface="+mn-lt"/>
              <a:ea typeface="+mn-ea"/>
              <a:cs typeface="+mn-cs"/>
            </a:rPr>
            <a:t>Pour information, en 2021, la Cnav n'a pas été en mesure de nous communiquer ses données en matière d'allocations veuvage.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1" baseline="0">
            <a:solidFill>
              <a:schemeClr val="tx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tx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rgbClr val="FF0000"/>
            </a:solidFill>
            <a:latin typeface="+mn-lt"/>
            <a:ea typeface="+mn-ea"/>
            <a:cs typeface="+mn-c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r>
            <a:rPr lang="fr-FR" sz="1000" b="0" baseline="0">
              <a:solidFill>
                <a:srgbClr val="FF0000"/>
              </a:solidFill>
              <a:latin typeface="Calibri (Corps)"/>
              <a:ea typeface="+mn-ea"/>
              <a:cs typeface="+mn-cs"/>
            </a:rPr>
            <a:t>.</a:t>
          </a: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a:latin typeface="Calibri (corps)"/>
          </a:endParaRPr>
        </a:p>
        <a:p>
          <a:endParaRPr lang="fr-FR" sz="1100" b="1"/>
        </a:p>
      </xdr:txBody>
    </xdr:sp>
    <xdr:clientData/>
  </xdr:twoCellAnchor>
  <xdr:twoCellAnchor>
    <xdr:from>
      <xdr:col>8</xdr:col>
      <xdr:colOff>342900</xdr:colOff>
      <xdr:row>25</xdr:row>
      <xdr:rowOff>133349</xdr:rowOff>
    </xdr:from>
    <xdr:to>
      <xdr:col>13</xdr:col>
      <xdr:colOff>800101</xdr:colOff>
      <xdr:row>57</xdr:row>
      <xdr:rowOff>0</xdr:rowOff>
    </xdr:to>
    <xdr:sp macro="" textlink="">
      <xdr:nvSpPr>
        <xdr:cNvPr id="4" name="ZoneTexte 3"/>
        <xdr:cNvSpPr txBox="1"/>
      </xdr:nvSpPr>
      <xdr:spPr>
        <a:xfrm>
          <a:off x="6743700" y="5133974"/>
          <a:ext cx="4114801" cy="5962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rgbClr val="FF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tx1"/>
              </a:solidFill>
              <a:latin typeface="+mn-lt"/>
              <a:ea typeface="+mn-ea"/>
              <a:cs typeface="+mn-cs"/>
            </a:rPr>
            <a:t>L'historique relatif aux montants des rentes, pensions et allocations est difficile à appréhender dans son évolution du fait notamment de deux ruptures de séries : tout d'abord, en 2014, avec une homogénéisation des systèmes de collecte d'information à l'Agirc-Arrco qui a permis d'améliorer la complétude de l'indicateur sur les montants versés puis, en 2018, avec une refonte du système d'information </a:t>
          </a:r>
          <a:r>
            <a:rPr lang="fr-FR" sz="1000" b="0" baseline="0">
              <a:solidFill>
                <a:sysClr val="windowText" lastClr="000000"/>
              </a:solidFill>
              <a:latin typeface="+mn-lt"/>
              <a:ea typeface="+mn-ea"/>
              <a:cs typeface="+mn-cs"/>
            </a:rPr>
            <a:t>de l'Agirc-Arrco qui a permis un saut qualitatif. Autrement dit, la hausse de 3% </a:t>
          </a:r>
          <a:r>
            <a:rPr lang="fr-FR" sz="1000" b="0" baseline="0">
              <a:solidFill>
                <a:schemeClr val="tx1"/>
              </a:solidFill>
              <a:latin typeface="+mn-lt"/>
              <a:ea typeface="+mn-ea"/>
              <a:cs typeface="+mn-cs"/>
            </a:rPr>
            <a:t>des montants versés, sur dix ans, est en partie liée aux évolutions qualitatives des outils de récupération des données en matière d'allocations de retraite complémentaire.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tx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tx1"/>
              </a:solidFill>
              <a:latin typeface="+mn-lt"/>
              <a:ea typeface="+mn-ea"/>
              <a:cs typeface="+mn-cs"/>
            </a:rPr>
            <a:t>Hors ces facteurs </a:t>
          </a:r>
          <a:r>
            <a:rPr lang="fr-FR" sz="1000" b="0" baseline="0">
              <a:solidFill>
                <a:sysClr val="windowText" lastClr="000000"/>
              </a:solidFill>
              <a:latin typeface="+mn-lt"/>
              <a:ea typeface="+mn-ea"/>
              <a:cs typeface="+mn-cs"/>
            </a:rPr>
            <a:t>exogènes, on </a:t>
          </a:r>
          <a:r>
            <a:rPr lang="fr-FR" sz="1000" b="0" baseline="0">
              <a:solidFill>
                <a:schemeClr val="tx1"/>
              </a:solidFill>
              <a:latin typeface="+mn-lt"/>
              <a:ea typeface="+mn-ea"/>
              <a:cs typeface="+mn-cs"/>
            </a:rPr>
            <a:t>constate qu'un basculement de tendance est en cours depuis quelques années, du fait essentiellement de la baisse des prestations qui sont versées aux assurés qui résident dans des pays ayant connu par le passé des vagues migratoires importantes vers la France, à savoir l'Algérie, le Maroc, la Tunisie, le Portugal, l'Espagne et l'Italie. La comparaison des données des deux derniers exercices, qui n'est pas biaisée par les ruptures statistiques citées ci-dessus, montre ainsi que ces six pays ont reçu en moyenne en 2021 5% de prestations en moins par rapport à 2020, soit en valeur -253 millions d'euros.</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tx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a:solidFill>
                <a:schemeClr val="dk1"/>
              </a:solidFill>
              <a:latin typeface="+mn-lt"/>
              <a:ea typeface="+mn-ea"/>
              <a:cs typeface="+mn-cs"/>
            </a:rPr>
            <a:t>La</a:t>
          </a:r>
          <a:r>
            <a:rPr lang="fr-FR" sz="1000" baseline="0">
              <a:solidFill>
                <a:schemeClr val="dk1"/>
              </a:solidFill>
              <a:latin typeface="+mn-lt"/>
              <a:ea typeface="+mn-ea"/>
              <a:cs typeface="+mn-cs"/>
            </a:rPr>
            <a:t> </a:t>
          </a:r>
          <a:r>
            <a:rPr lang="fr-FR" sz="1000">
              <a:solidFill>
                <a:schemeClr val="dk1"/>
              </a:solidFill>
              <a:latin typeface="+mn-lt"/>
              <a:ea typeface="+mn-ea"/>
              <a:cs typeface="+mn-cs"/>
            </a:rPr>
            <a:t>moins grande </a:t>
          </a:r>
          <a:r>
            <a:rPr lang="fr-FR" sz="1000">
              <a:solidFill>
                <a:sysClr val="windowText" lastClr="000000"/>
              </a:solidFill>
              <a:latin typeface="+mn-lt"/>
              <a:ea typeface="+mn-ea"/>
              <a:cs typeface="+mn-cs"/>
            </a:rPr>
            <a:t>tendance</a:t>
          </a:r>
          <a:r>
            <a:rPr lang="fr-FR" sz="1000">
              <a:solidFill>
                <a:schemeClr val="dk1"/>
              </a:solidFill>
              <a:latin typeface="+mn-lt"/>
              <a:ea typeface="+mn-ea"/>
              <a:cs typeface="+mn-cs"/>
            </a:rPr>
            <a:t> à l'immigration du travail, hors Union européenne, peut expliquer cette tendance à la baisse</a:t>
          </a:r>
          <a:r>
            <a:rPr lang="fr-FR" sz="1000" baseline="0">
              <a:solidFill>
                <a:schemeClr val="dk1"/>
              </a:solidFill>
              <a:latin typeface="+mn-lt"/>
              <a:ea typeface="+mn-ea"/>
              <a:cs typeface="+mn-cs"/>
            </a:rPr>
            <a:t> pour les trois pays du Maghreb cités plus haut.</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aseline="0">
            <a:solidFill>
              <a:schemeClr val="dk1"/>
            </a:solidFill>
            <a:latin typeface="+mn-lt"/>
            <a:ea typeface="+mn-ea"/>
            <a:cs typeface="+mn-cs"/>
          </a:endParaRPr>
        </a:p>
        <a:p>
          <a:pPr algn="just"/>
          <a:r>
            <a:rPr lang="fr-FR" sz="1000" b="0" baseline="0">
              <a:solidFill>
                <a:schemeClr val="tx1"/>
              </a:solidFill>
              <a:latin typeface="+mn-lt"/>
              <a:ea typeface="+mn-ea"/>
              <a:cs typeface="+mn-cs"/>
            </a:rPr>
            <a:t>Enfin, sur la décennie, la répartition par </a:t>
          </a:r>
          <a:r>
            <a:rPr lang="fr-FR" sz="1000" b="0" baseline="0">
              <a:solidFill>
                <a:sysClr val="windowText" lastClr="000000"/>
              </a:solidFill>
              <a:latin typeface="+mn-lt"/>
              <a:ea typeface="+mn-ea"/>
              <a:cs typeface="+mn-cs"/>
            </a:rPr>
            <a:t>zone de résidence des assurés et par type de prestations du montant total </a:t>
          </a:r>
          <a:r>
            <a:rPr lang="fr-FR" sz="1000" b="0" baseline="0">
              <a:solidFill>
                <a:schemeClr val="tx1"/>
              </a:solidFill>
              <a:latin typeface="+mn-lt"/>
              <a:ea typeface="+mn-ea"/>
              <a:cs typeface="+mn-cs"/>
            </a:rPr>
            <a:t>exporté par la France </a:t>
          </a:r>
          <a:r>
            <a:rPr lang="fr-FR" sz="1000" b="0" baseline="0">
              <a:solidFill>
                <a:sysClr val="windowText" lastClr="000000"/>
              </a:solidFill>
              <a:latin typeface="+mn-lt"/>
              <a:ea typeface="+mn-ea"/>
              <a:cs typeface="+mn-cs"/>
            </a:rPr>
            <a:t>est restée </a:t>
          </a:r>
          <a:r>
            <a:rPr lang="fr-FR" sz="1000" b="0" baseline="0">
              <a:solidFill>
                <a:schemeClr val="tx1"/>
              </a:solidFill>
              <a:latin typeface="+mn-lt"/>
              <a:ea typeface="+mn-ea"/>
              <a:cs typeface="+mn-cs"/>
            </a:rPr>
            <a:t>stable :</a:t>
          </a:r>
        </a:p>
        <a:p>
          <a:pPr algn="just"/>
          <a:r>
            <a:rPr lang="fr-FR" sz="1000" b="0" baseline="0">
              <a:solidFill>
                <a:schemeClr val="tx1"/>
              </a:solidFill>
              <a:latin typeface="+mn-lt"/>
              <a:ea typeface="+mn-ea"/>
              <a:cs typeface="+mn-cs"/>
            </a:rPr>
            <a:t>- les pays qui appliquent les règlements européens de coordination représentent entre 50 et 52% de ce montant, les pays liés à la France par des accords bilatéraux entre 45 et 48%  et les pays sans accords bilatéraux 3%  ;</a:t>
          </a:r>
        </a:p>
        <a:p>
          <a:pPr algn="just"/>
          <a:r>
            <a:rPr lang="fr-FR" sz="1000" b="0" baseline="0">
              <a:solidFill>
                <a:sysClr val="windowText" lastClr="000000"/>
              </a:solidFill>
              <a:latin typeface="+mn-lt"/>
              <a:ea typeface="+mn-ea"/>
              <a:cs typeface="+mn-cs"/>
            </a:rPr>
            <a:t>- le poste relatif à la retraite (pension de vieillesse + allocation de retraite complémentaire) équivaut à 97% de ce montant total exporté, et ce lors de chaque exercice de la période 2012-2021.</a:t>
          </a:r>
        </a:p>
        <a:p>
          <a:endParaRPr lang="fr-FR" sz="1000" b="0" baseline="0">
            <a:solidFill>
              <a:srgbClr val="FF0000"/>
            </a:solidFill>
            <a:latin typeface="+mn-lt"/>
            <a:ea typeface="+mn-ea"/>
            <a:cs typeface="+mn-cs"/>
          </a:endParaRPr>
        </a:p>
        <a:p>
          <a:endParaRPr lang="fr-FR" sz="1000" b="0" baseline="0">
            <a:solidFill>
              <a:srgbClr val="FF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rgbClr val="FF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rgbClr val="FF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rgbClr val="FF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rgbClr val="FF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rgbClr val="FF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rgbClr val="FF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rgbClr val="FF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rgbClr val="FF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a:p>
        <a:p>
          <a:pPr marL="0" marR="0" indent="0" algn="just" defTabSz="914400" eaLnBrk="1" fontAlgn="auto" latinLnBrk="0" hangingPunct="1">
            <a:lnSpc>
              <a:spcPct val="100000"/>
            </a:lnSpc>
            <a:spcBef>
              <a:spcPts val="0"/>
            </a:spcBef>
            <a:spcAft>
              <a:spcPts val="0"/>
            </a:spcAft>
            <a:buClrTx/>
            <a:buSzTx/>
            <a:buFontTx/>
            <a:buNone/>
            <a:tabLst/>
            <a:defRPr/>
          </a:pPr>
          <a:endParaRPr lang="fr-FR" sz="1000"/>
        </a:p>
        <a:p>
          <a:pPr algn="just"/>
          <a:endParaRPr lang="fr-FR" sz="1000" baseline="0"/>
        </a:p>
        <a:p>
          <a:pPr algn="just"/>
          <a:endParaRPr lang="fr-FR" sz="1000" baseline="0"/>
        </a:p>
        <a:p>
          <a:pPr algn="just"/>
          <a:endParaRPr lang="fr-FR" sz="1000" baseline="0"/>
        </a:p>
        <a:p>
          <a:pPr algn="just"/>
          <a:endParaRPr lang="fr-FR" sz="1000" baseline="0"/>
        </a:p>
        <a:p>
          <a:pPr algn="just"/>
          <a:r>
            <a:rPr lang="fr-FR" sz="1000" baseline="0"/>
            <a:t>	</a:t>
          </a:r>
        </a:p>
        <a:p>
          <a:pPr algn="just"/>
          <a:endParaRPr lang="fr-FR" sz="1000" baseline="0"/>
        </a:p>
      </xdr:txBody>
    </xdr:sp>
    <xdr:clientData/>
  </xdr:twoCellAnchor>
  <xdr:twoCellAnchor>
    <xdr:from>
      <xdr:col>8</xdr:col>
      <xdr:colOff>447676</xdr:colOff>
      <xdr:row>26</xdr:row>
      <xdr:rowOff>104775</xdr:rowOff>
    </xdr:from>
    <xdr:to>
      <xdr:col>9</xdr:col>
      <xdr:colOff>371475</xdr:colOff>
      <xdr:row>26</xdr:row>
      <xdr:rowOff>104776</xdr:rowOff>
    </xdr:to>
    <xdr:cxnSp macro="">
      <xdr:nvCxnSpPr>
        <xdr:cNvPr id="5" name="Connecteur droit 4"/>
        <xdr:cNvCxnSpPr/>
      </xdr:nvCxnSpPr>
      <xdr:spPr>
        <a:xfrm flipH="1">
          <a:off x="6848476" y="5295900"/>
          <a:ext cx="457199" cy="1"/>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3</xdr:row>
      <xdr:rowOff>66675</xdr:rowOff>
    </xdr:from>
    <xdr:to>
      <xdr:col>7</xdr:col>
      <xdr:colOff>266700</xdr:colOff>
      <xdr:row>22</xdr:row>
      <xdr:rowOff>123825</xdr:rowOff>
    </xdr:to>
    <xdr:sp macro="" textlink="">
      <xdr:nvSpPr>
        <xdr:cNvPr id="2" name="Rectangle 1"/>
        <xdr:cNvSpPr/>
      </xdr:nvSpPr>
      <xdr:spPr>
        <a:xfrm>
          <a:off x="76200" y="657225"/>
          <a:ext cx="6696075" cy="367665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1</xdr:col>
      <xdr:colOff>19048</xdr:colOff>
      <xdr:row>23</xdr:row>
      <xdr:rowOff>76198</xdr:rowOff>
    </xdr:from>
    <xdr:to>
      <xdr:col>4</xdr:col>
      <xdr:colOff>866775</xdr:colOff>
      <xdr:row>36</xdr:row>
      <xdr:rowOff>0</xdr:rowOff>
    </xdr:to>
    <xdr:sp macro="" textlink="">
      <xdr:nvSpPr>
        <xdr:cNvPr id="3" name="ZoneTexte 2"/>
        <xdr:cNvSpPr txBox="1"/>
      </xdr:nvSpPr>
      <xdr:spPr>
        <a:xfrm>
          <a:off x="123823" y="4476748"/>
          <a:ext cx="3562352" cy="24003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fr-FR" sz="1200" b="1"/>
            <a:t>L'Europe</a:t>
          </a:r>
          <a:r>
            <a:rPr lang="fr-FR" sz="1000" b="0"/>
            <a:t>,</a:t>
          </a:r>
          <a:r>
            <a:rPr lang="fr-FR" sz="1000" b="1" baseline="0"/>
            <a:t> </a:t>
          </a:r>
          <a:r>
            <a:rPr lang="fr-FR" sz="1000" b="0"/>
            <a:t>1er continent de</a:t>
          </a:r>
          <a:r>
            <a:rPr lang="fr-FR" sz="1000" b="0" baseline="0"/>
            <a:t> résidence des assurés des régimes français</a:t>
          </a:r>
          <a:r>
            <a:rPr lang="fr-FR" sz="1000" b="0"/>
            <a:t>,</a:t>
          </a:r>
          <a:r>
            <a:rPr lang="fr-FR" sz="1000" b="0" baseline="0"/>
            <a:t> reçoit plus de </a:t>
          </a:r>
          <a:r>
            <a:rPr lang="fr-FR" sz="1200" b="1" baseline="0"/>
            <a:t>54% </a:t>
          </a:r>
          <a:r>
            <a:rPr lang="fr-FR" sz="1000" b="0" baseline="0"/>
            <a:t>des transferts </a:t>
          </a:r>
          <a:r>
            <a:rPr lang="fr-FR" sz="1000" b="0" baseline="0">
              <a:solidFill>
                <a:sysClr val="windowText" lastClr="000000"/>
              </a:solidFill>
            </a:rPr>
            <a:t>financiers bruts de la sécurité sociale française à l'étranger, </a:t>
          </a:r>
          <a:r>
            <a:rPr lang="fr-FR" sz="1000" u="none">
              <a:solidFill>
                <a:sysClr val="windowText" lastClr="000000"/>
              </a:solidFill>
            </a:rPr>
            <a:t>soit 3,5</a:t>
          </a:r>
          <a:r>
            <a:rPr lang="fr-FR" sz="1000" u="none" baseline="0">
              <a:solidFill>
                <a:sysClr val="windowText" lastClr="000000"/>
              </a:solidFill>
            </a:rPr>
            <a:t> milliards d'euros.</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aseline="0">
              <a:solidFill>
                <a:sysClr val="windowText" lastClr="000000"/>
              </a:solidFill>
            </a:rPr>
            <a:t>96% du flux est dirigé vers les pays qui appliquent les règlements européens de coordination.</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aseline="0">
              <a:solidFill>
                <a:sysClr val="windowText" lastClr="000000"/>
              </a:solidFill>
            </a:rPr>
            <a:t>On s'aperçoit que le Portugal et l'Espagne absorbent à eux seuls 62% de ce flux. Monaco et la Serbie ne font pas partie de l'UE-EEE-Suisse. Cependant, parmi les pays du continent avec un accord bilatéral, ils sont les mieux placés (8ème et 10ème rangs en Europe).  Par ailleurs, premier</a:t>
          </a:r>
          <a:r>
            <a:rPr lang="fr-FR" sz="1000" baseline="0">
              <a:solidFill>
                <a:sysClr val="windowText" lastClr="000000"/>
              </a:solidFill>
              <a:latin typeface="+mn-lt"/>
              <a:ea typeface="+mn-ea"/>
              <a:cs typeface="+mn-cs"/>
            </a:rPr>
            <a:t> pays de résidence</a:t>
          </a:r>
          <a:r>
            <a:rPr lang="fr-FR" sz="1000" baseline="0">
              <a:solidFill>
                <a:sysClr val="windowText" lastClr="000000"/>
              </a:solidFill>
            </a:rPr>
            <a:t> parmi les pays sans aucun accord, la Russie se situe </a:t>
          </a:r>
          <a:r>
            <a:rPr lang="fr-FR" sz="1000" baseline="0"/>
            <a:t>au 28ème rang du continent.</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aseline="0"/>
        </a:p>
        <a:p>
          <a:pPr algn="just"/>
          <a:endParaRPr lang="fr-FR" sz="1000" baseline="0"/>
        </a:p>
        <a:p>
          <a:pPr algn="just"/>
          <a:endParaRPr lang="fr-FR" sz="1000" b="0" baseline="0"/>
        </a:p>
        <a:p>
          <a:pPr algn="just"/>
          <a:endParaRPr lang="fr-FR" sz="1000" b="0" baseline="0"/>
        </a:p>
        <a:p>
          <a:pPr algn="just"/>
          <a:endParaRPr lang="fr-FR" sz="1000" baseline="0"/>
        </a:p>
        <a:p>
          <a:pPr algn="just"/>
          <a:endParaRPr lang="fr-FR" sz="1000" baseline="0"/>
        </a:p>
        <a:p>
          <a:pPr algn="just"/>
          <a:endParaRPr lang="fr-FR" sz="1000" baseline="0"/>
        </a:p>
        <a:p>
          <a:pPr algn="just"/>
          <a:endParaRPr lang="fr-FR" sz="1000"/>
        </a:p>
      </xdr:txBody>
    </xdr:sp>
    <xdr:clientData/>
  </xdr:twoCellAnchor>
  <xdr:twoCellAnchor>
    <xdr:from>
      <xdr:col>0</xdr:col>
      <xdr:colOff>95250</xdr:colOff>
      <xdr:row>35</xdr:row>
      <xdr:rowOff>0</xdr:rowOff>
    </xdr:from>
    <xdr:to>
      <xdr:col>4</xdr:col>
      <xdr:colOff>733425</xdr:colOff>
      <xdr:row>44</xdr:row>
      <xdr:rowOff>95250</xdr:rowOff>
    </xdr:to>
    <xdr:graphicFrame macro="">
      <xdr:nvGraphicFramePr>
        <xdr:cNvPr id="4"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847723</xdr:colOff>
      <xdr:row>23</xdr:row>
      <xdr:rowOff>114296</xdr:rowOff>
    </xdr:from>
    <xdr:to>
      <xdr:col>8</xdr:col>
      <xdr:colOff>276225</xdr:colOff>
      <xdr:row>34</xdr:row>
      <xdr:rowOff>38100</xdr:rowOff>
    </xdr:to>
    <xdr:sp macro="" textlink="">
      <xdr:nvSpPr>
        <xdr:cNvPr id="5" name="ZoneTexte 4"/>
        <xdr:cNvSpPr txBox="1"/>
      </xdr:nvSpPr>
      <xdr:spPr>
        <a:xfrm>
          <a:off x="3667123" y="4514846"/>
          <a:ext cx="3648077" cy="20193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fr-FR" sz="1200" b="1"/>
            <a:t>L'Afrique</a:t>
          </a:r>
          <a:r>
            <a:rPr lang="fr-FR" sz="1000" b="0"/>
            <a:t>,</a:t>
          </a:r>
          <a:r>
            <a:rPr lang="fr-FR" sz="1000" b="1" baseline="0"/>
            <a:t> </a:t>
          </a:r>
          <a:r>
            <a:rPr lang="fr-FR" sz="1000" b="0" baseline="0"/>
            <a:t>2e</a:t>
          </a:r>
          <a:r>
            <a:rPr lang="fr-FR" sz="1000" b="0"/>
            <a:t> continent de</a:t>
          </a:r>
          <a:r>
            <a:rPr lang="fr-FR" sz="1000" b="0" baseline="0"/>
            <a:t> résidence</a:t>
          </a:r>
          <a:r>
            <a:rPr lang="fr-FR" sz="1000" b="0"/>
            <a:t>,</a:t>
          </a:r>
          <a:r>
            <a:rPr lang="fr-FR" sz="1000" b="0" baseline="0"/>
            <a:t> reçoit plus de </a:t>
          </a:r>
          <a:r>
            <a:rPr lang="fr-FR" sz="1200" b="1" baseline="0"/>
            <a:t>33% </a:t>
          </a:r>
          <a:r>
            <a:rPr lang="fr-FR" sz="1000" b="0" baseline="0"/>
            <a:t>du flux financier total, soit 2,15 milliards d'euros.</a:t>
          </a:r>
          <a:endParaRPr lang="fr-FR" sz="1000" baseline="0"/>
        </a:p>
        <a:p>
          <a:pPr algn="just"/>
          <a:r>
            <a:rPr lang="fr-FR" sz="1000" baseline="0"/>
            <a:t>98% du flux est dirigé vers les pays qui sont liés à la France par des accords bilatéraux de sécurité sociale.</a:t>
          </a:r>
        </a:p>
        <a:p>
          <a:pPr algn="just"/>
          <a:r>
            <a:rPr lang="fr-FR" sz="1000" baseline="0">
              <a:solidFill>
                <a:sysClr val="windowText" lastClr="000000"/>
              </a:solidFill>
            </a:rPr>
            <a:t>On constate que trois pays du Maghreb </a:t>
          </a:r>
          <a:r>
            <a:rPr lang="fr-FR" sz="1000" baseline="0"/>
            <a:t>absorbent à eux seuls 93% de ce flux (62% pour l'Algérie, 22% pour le Maroc et 9% pour la Tunisie). </a:t>
          </a:r>
        </a:p>
        <a:p>
          <a:pPr algn="just"/>
          <a:r>
            <a:rPr lang="fr-FR" sz="1000" b="0" baseline="0"/>
            <a:t>Le Sénégal, 4ème pays de résidence africain, reçoit un peu plus de 2% des transferts financiers de la France en Afrique et l'Ile Maurice est le seul pays du continent sans accord bilatéral à intégrer le top 10 (8ème rang).</a:t>
          </a:r>
        </a:p>
        <a:p>
          <a:pPr algn="just"/>
          <a:endParaRPr lang="fr-FR" sz="1000" baseline="0"/>
        </a:p>
        <a:p>
          <a:pPr algn="just"/>
          <a:endParaRPr lang="fr-FR" sz="1000" baseline="0"/>
        </a:p>
        <a:p>
          <a:pPr algn="just"/>
          <a:endParaRPr lang="fr-FR" sz="1000" baseline="0"/>
        </a:p>
        <a:p>
          <a:pPr algn="just"/>
          <a:endParaRPr lang="fr-FR" sz="1000"/>
        </a:p>
      </xdr:txBody>
    </xdr:sp>
    <xdr:clientData/>
  </xdr:twoCellAnchor>
  <xdr:twoCellAnchor>
    <xdr:from>
      <xdr:col>4</xdr:col>
      <xdr:colOff>962025</xdr:colOff>
      <xdr:row>33</xdr:row>
      <xdr:rowOff>123825</xdr:rowOff>
    </xdr:from>
    <xdr:to>
      <xdr:col>8</xdr:col>
      <xdr:colOff>200025</xdr:colOff>
      <xdr:row>43</xdr:row>
      <xdr:rowOff>104775</xdr:rowOff>
    </xdr:to>
    <xdr:graphicFrame macro="">
      <xdr:nvGraphicFramePr>
        <xdr:cNvPr id="6"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133350</xdr:colOff>
      <xdr:row>44</xdr:row>
      <xdr:rowOff>114298</xdr:rowOff>
    </xdr:from>
    <xdr:to>
      <xdr:col>4</xdr:col>
      <xdr:colOff>704852</xdr:colOff>
      <xdr:row>57</xdr:row>
      <xdr:rowOff>19050</xdr:rowOff>
    </xdr:to>
    <xdr:sp macro="" textlink="">
      <xdr:nvSpPr>
        <xdr:cNvPr id="7" name="ZoneTexte 6"/>
        <xdr:cNvSpPr txBox="1"/>
      </xdr:nvSpPr>
      <xdr:spPr>
        <a:xfrm>
          <a:off x="238125" y="8515348"/>
          <a:ext cx="3286127" cy="23812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fr-FR" sz="1200" b="1"/>
            <a:t>L'Asie (dont Proche-Moyen Orient),</a:t>
          </a:r>
          <a:r>
            <a:rPr lang="fr-FR" sz="1000" b="1" baseline="0"/>
            <a:t> </a:t>
          </a:r>
          <a:r>
            <a:rPr lang="fr-FR" sz="1000" b="0"/>
            <a:t>3e continent de</a:t>
          </a:r>
          <a:r>
            <a:rPr lang="fr-FR" sz="1000" b="0" baseline="0"/>
            <a:t> résidence</a:t>
          </a:r>
          <a:r>
            <a:rPr lang="fr-FR" sz="1000" b="0"/>
            <a:t>,</a:t>
          </a:r>
          <a:r>
            <a:rPr lang="fr-FR" sz="1000" b="0" baseline="0"/>
            <a:t> </a:t>
          </a:r>
          <a:r>
            <a:rPr lang="fr-FR" sz="1000" b="0">
              <a:solidFill>
                <a:schemeClr val="dk1"/>
              </a:solidFill>
              <a:latin typeface="+mn-lt"/>
              <a:ea typeface="+mn-ea"/>
              <a:cs typeface="+mn-cs"/>
            </a:rPr>
            <a:t>reçoit plus de </a:t>
          </a:r>
          <a:r>
            <a:rPr lang="fr-FR" sz="1200" b="1">
              <a:solidFill>
                <a:schemeClr val="tx1"/>
              </a:solidFill>
              <a:latin typeface="+mn-lt"/>
              <a:ea typeface="+mn-ea"/>
              <a:cs typeface="+mn-cs"/>
            </a:rPr>
            <a:t>5%</a:t>
          </a:r>
          <a:r>
            <a:rPr lang="fr-FR" sz="1000" b="0">
              <a:solidFill>
                <a:schemeClr val="tx1"/>
              </a:solidFill>
              <a:latin typeface="+mn-lt"/>
              <a:ea typeface="+mn-ea"/>
              <a:cs typeface="+mn-cs"/>
            </a:rPr>
            <a:t> </a:t>
          </a:r>
          <a:r>
            <a:rPr lang="fr-FR" sz="1000" baseline="0">
              <a:solidFill>
                <a:schemeClr val="dk1"/>
              </a:solidFill>
              <a:latin typeface="+mn-lt"/>
              <a:ea typeface="+mn-ea"/>
              <a:cs typeface="+mn-cs"/>
            </a:rPr>
            <a:t>du flux financier total, soit 330,85 millions d'euros.</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aseline="0">
              <a:solidFill>
                <a:schemeClr val="dk1"/>
              </a:solidFill>
              <a:latin typeface="+mn-lt"/>
              <a:ea typeface="+mn-ea"/>
              <a:cs typeface="+mn-cs"/>
            </a:rPr>
            <a:t>70% du flux est dirigé vers les pays qui sont liés à la France par des accords bilatéraux de sécurité sociale.</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aseline="0">
              <a:solidFill>
                <a:sysClr val="windowText" lastClr="000000"/>
              </a:solidFill>
              <a:latin typeface="+mn-lt"/>
              <a:ea typeface="+mn-ea"/>
              <a:cs typeface="+mn-cs"/>
            </a:rPr>
            <a:t>On</a:t>
          </a:r>
          <a:r>
            <a:rPr lang="fr-FR" sz="1000" baseline="0">
              <a:solidFill>
                <a:schemeClr val="dk1"/>
              </a:solidFill>
              <a:latin typeface="+mn-lt"/>
              <a:ea typeface="+mn-ea"/>
              <a:cs typeface="+mn-cs"/>
            </a:rPr>
            <a:t> constate qu'Israël se détache particulièrement des autres pays asiatiques avec près de 45% des transferts financiers versés en Asie (la Turquie, qui occupe le 2ème rang en Asie, n'en recevant que 17%).</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aseline="0">
              <a:solidFill>
                <a:schemeClr val="dk1"/>
              </a:solidFill>
              <a:latin typeface="+mn-lt"/>
              <a:ea typeface="+mn-ea"/>
              <a:cs typeface="+mn-cs"/>
            </a:rPr>
            <a:t>Notons enfin que parmi les cinq premiers pays asiatiques de résidence,  deux sont non signataires d'un accord bilatéral avec la France (Thaïlande et Liban, aux 3ème et 5ème rangs).</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a:solidFill>
              <a:schemeClr val="dk1"/>
            </a:solidFill>
            <a:latin typeface="+mn-lt"/>
            <a:ea typeface="+mn-ea"/>
            <a:cs typeface="+mn-cs"/>
          </a:endParaRPr>
        </a:p>
        <a:p>
          <a:pPr algn="just"/>
          <a:endParaRPr lang="fr-FR" sz="1000" baseline="0"/>
        </a:p>
        <a:p>
          <a:pPr algn="just"/>
          <a:endParaRPr lang="fr-FR" sz="1000" b="0" baseline="0"/>
        </a:p>
        <a:p>
          <a:pPr algn="just"/>
          <a:endParaRPr lang="fr-FR" sz="1000" b="0" baseline="0"/>
        </a:p>
        <a:p>
          <a:pPr algn="just"/>
          <a:endParaRPr lang="fr-FR" sz="1000" baseline="0"/>
        </a:p>
        <a:p>
          <a:pPr algn="just"/>
          <a:endParaRPr lang="fr-FR" sz="1000" baseline="0"/>
        </a:p>
        <a:p>
          <a:pPr algn="just"/>
          <a:endParaRPr lang="fr-FR" sz="1000" baseline="0"/>
        </a:p>
        <a:p>
          <a:pPr algn="just"/>
          <a:endParaRPr lang="fr-FR" sz="1000"/>
        </a:p>
      </xdr:txBody>
    </xdr:sp>
    <xdr:clientData/>
  </xdr:twoCellAnchor>
  <xdr:twoCellAnchor>
    <xdr:from>
      <xdr:col>0</xdr:col>
      <xdr:colOff>66675</xdr:colOff>
      <xdr:row>57</xdr:row>
      <xdr:rowOff>47625</xdr:rowOff>
    </xdr:from>
    <xdr:to>
      <xdr:col>4</xdr:col>
      <xdr:colOff>914400</xdr:colOff>
      <xdr:row>67</xdr:row>
      <xdr:rowOff>66675</xdr:rowOff>
    </xdr:to>
    <xdr:graphicFrame macro="">
      <xdr:nvGraphicFramePr>
        <xdr:cNvPr id="8"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800100</xdr:colOff>
      <xdr:row>44</xdr:row>
      <xdr:rowOff>123824</xdr:rowOff>
    </xdr:from>
    <xdr:to>
      <xdr:col>8</xdr:col>
      <xdr:colOff>114300</xdr:colOff>
      <xdr:row>58</xdr:row>
      <xdr:rowOff>152400</xdr:rowOff>
    </xdr:to>
    <xdr:sp macro="" textlink="">
      <xdr:nvSpPr>
        <xdr:cNvPr id="9" name="ZoneTexte 8"/>
        <xdr:cNvSpPr txBox="1"/>
      </xdr:nvSpPr>
      <xdr:spPr>
        <a:xfrm>
          <a:off x="3619500" y="8524874"/>
          <a:ext cx="3533775" cy="2695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fr-FR" sz="1200" b="1"/>
            <a:t>L'Amérique</a:t>
          </a:r>
          <a:r>
            <a:rPr lang="fr-FR" sz="1000" b="0"/>
            <a:t>,</a:t>
          </a:r>
          <a:r>
            <a:rPr lang="fr-FR" sz="1000" b="1" baseline="0"/>
            <a:t> </a:t>
          </a:r>
          <a:r>
            <a:rPr lang="fr-FR" sz="1000" b="0" baseline="0"/>
            <a:t>4e</a:t>
          </a:r>
          <a:r>
            <a:rPr lang="fr-FR" sz="1000" b="0"/>
            <a:t> continent</a:t>
          </a:r>
          <a:r>
            <a:rPr lang="fr-FR" sz="1000" b="0" baseline="0"/>
            <a:t> de résidence</a:t>
          </a:r>
          <a:r>
            <a:rPr lang="fr-FR" sz="1000" b="0"/>
            <a:t>,</a:t>
          </a:r>
          <a:r>
            <a:rPr lang="fr-FR" sz="1000" b="0" baseline="0"/>
            <a:t> reçoit plus de </a:t>
          </a:r>
          <a:r>
            <a:rPr lang="fr-FR" sz="1200" b="1" baseline="0"/>
            <a:t>4% </a:t>
          </a:r>
          <a:r>
            <a:rPr lang="fr-FR" sz="1000" b="0" baseline="0"/>
            <a:t>du flux financier total, soit 269,2 millions d'euros.</a:t>
          </a:r>
          <a:endParaRPr lang="fr-FR" sz="1000" baseline="0"/>
        </a:p>
        <a:p>
          <a:pPr marL="0" marR="0" indent="0" algn="just" defTabSz="914400" eaLnBrk="1" fontAlgn="auto" latinLnBrk="0" hangingPunct="1">
            <a:lnSpc>
              <a:spcPct val="100000"/>
            </a:lnSpc>
            <a:spcBef>
              <a:spcPts val="0"/>
            </a:spcBef>
            <a:spcAft>
              <a:spcPts val="0"/>
            </a:spcAft>
            <a:buClrTx/>
            <a:buSzTx/>
            <a:buFontTx/>
            <a:buNone/>
            <a:tabLst/>
            <a:defRPr/>
          </a:pPr>
          <a:r>
            <a:rPr lang="fr-FR" sz="1000" baseline="0">
              <a:solidFill>
                <a:schemeClr val="dk1"/>
              </a:solidFill>
              <a:latin typeface="+mn-lt"/>
              <a:ea typeface="+mn-ea"/>
              <a:cs typeface="+mn-cs"/>
            </a:rPr>
            <a:t>83% du flux est dirigé vers les pays qui sont liés à la France par des accords bilatéraux de sécurité sociale.</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aseline="0">
              <a:solidFill>
                <a:sysClr val="windowText" lastClr="000000"/>
              </a:solidFill>
              <a:latin typeface="+mn-lt"/>
              <a:ea typeface="+mn-ea"/>
              <a:cs typeface="+mn-cs"/>
            </a:rPr>
            <a:t>On constate que les États-Unis et le Canada absorbent à eux seuls près de 70% de ce flux (38% pour les USA et 31% pour le Canada). </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aseline="0"/>
        </a:p>
        <a:p>
          <a:pPr algn="just"/>
          <a:endParaRPr lang="fr-FR" sz="1000" baseline="0"/>
        </a:p>
        <a:p>
          <a:pPr algn="just"/>
          <a:endParaRPr lang="fr-FR" sz="1000" b="0" baseline="0"/>
        </a:p>
        <a:p>
          <a:pPr algn="just"/>
          <a:endParaRPr lang="fr-FR" sz="1000" b="0" baseline="0"/>
        </a:p>
        <a:p>
          <a:pPr algn="just"/>
          <a:endParaRPr lang="fr-FR" sz="1000" baseline="0"/>
        </a:p>
        <a:p>
          <a:pPr algn="just"/>
          <a:endParaRPr lang="fr-FR" sz="1000" baseline="0"/>
        </a:p>
        <a:p>
          <a:pPr algn="just"/>
          <a:endParaRPr lang="fr-FR" sz="1000" baseline="0"/>
        </a:p>
        <a:p>
          <a:pPr algn="just"/>
          <a:endParaRPr lang="fr-FR" sz="1000"/>
        </a:p>
      </xdr:txBody>
    </xdr:sp>
    <xdr:clientData/>
  </xdr:twoCellAnchor>
  <xdr:twoCellAnchor>
    <xdr:from>
      <xdr:col>4</xdr:col>
      <xdr:colOff>704850</xdr:colOff>
      <xdr:row>57</xdr:row>
      <xdr:rowOff>28575</xdr:rowOff>
    </xdr:from>
    <xdr:to>
      <xdr:col>8</xdr:col>
      <xdr:colOff>238125</xdr:colOff>
      <xdr:row>67</xdr:row>
      <xdr:rowOff>142875</xdr:rowOff>
    </xdr:to>
    <xdr:graphicFrame macro="">
      <xdr:nvGraphicFramePr>
        <xdr:cNvPr id="10"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990600</xdr:colOff>
      <xdr:row>5</xdr:row>
      <xdr:rowOff>190499</xdr:rowOff>
    </xdr:from>
    <xdr:to>
      <xdr:col>5</xdr:col>
      <xdr:colOff>733425</xdr:colOff>
      <xdr:row>14</xdr:row>
      <xdr:rowOff>142875</xdr:rowOff>
    </xdr:to>
    <xdr:sp macro="" textlink="">
      <xdr:nvSpPr>
        <xdr:cNvPr id="11" name="ZoneTexte 10"/>
        <xdr:cNvSpPr txBox="1"/>
      </xdr:nvSpPr>
      <xdr:spPr>
        <a:xfrm>
          <a:off x="2447925" y="1162049"/>
          <a:ext cx="2495550" cy="1666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t>6,45</a:t>
          </a:r>
          <a:r>
            <a:rPr lang="fr-FR" sz="1400" b="1" baseline="0"/>
            <a:t> milliards d'euros</a:t>
          </a:r>
          <a:endParaRPr lang="fr-FR" sz="1400" b="1"/>
        </a:p>
        <a:p>
          <a:pPr algn="just"/>
          <a:r>
            <a:rPr lang="fr-FR" sz="1000"/>
            <a:t>de rentes, pensions et allocations ont été versées par la sécurité sociale française à ses</a:t>
          </a:r>
          <a:r>
            <a:rPr lang="fr-FR" sz="1000" baseline="0"/>
            <a:t> </a:t>
          </a:r>
          <a:r>
            <a:rPr lang="fr-FR" sz="1000"/>
            <a:t>assurés</a:t>
          </a:r>
          <a:r>
            <a:rPr lang="fr-FR" sz="1000" baseline="0"/>
            <a:t> qui résident à l'étranger.</a:t>
          </a:r>
          <a:endParaRPr lang="fr-FR" sz="1000"/>
        </a:p>
        <a:p>
          <a:pPr algn="just"/>
          <a:r>
            <a:rPr lang="fr-FR" sz="1000" b="0"/>
            <a:t>soit</a:t>
          </a:r>
          <a:r>
            <a:rPr lang="fr-FR" sz="1000" b="1"/>
            <a:t> </a:t>
          </a:r>
          <a:r>
            <a:rPr lang="fr-FR" sz="1200" b="1"/>
            <a:t>-3,5% </a:t>
          </a:r>
          <a:r>
            <a:rPr lang="fr-FR" sz="1000" b="0"/>
            <a:t>par rapport à 2020.</a:t>
          </a:r>
        </a:p>
        <a:p>
          <a:pPr algn="just"/>
          <a:endParaRPr lang="fr-FR" sz="1200" b="1"/>
        </a:p>
        <a:p>
          <a:pPr algn="just"/>
          <a:r>
            <a:rPr lang="fr-FR" sz="1200" b="1"/>
            <a:t>Près</a:t>
          </a:r>
          <a:r>
            <a:rPr lang="fr-FR" sz="1200" b="1" baseline="0"/>
            <a:t> de 55% </a:t>
          </a:r>
          <a:r>
            <a:rPr lang="fr-FR" sz="1000">
              <a:solidFill>
                <a:schemeClr val="dk1"/>
              </a:solidFill>
              <a:latin typeface="+mn-lt"/>
              <a:ea typeface="+mn-ea"/>
              <a:cs typeface="+mn-cs"/>
            </a:rPr>
            <a:t>de ce flux financier a pour destination les trois pays de résidence suivants (Algérie,  Portugal et Espagne).</a:t>
          </a:r>
        </a:p>
      </xdr:txBody>
    </xdr:sp>
    <xdr:clientData/>
  </xdr:twoCellAnchor>
  <xdr:twoCellAnchor>
    <xdr:from>
      <xdr:col>1</xdr:col>
      <xdr:colOff>209550</xdr:colOff>
      <xdr:row>5</xdr:row>
      <xdr:rowOff>142874</xdr:rowOff>
    </xdr:from>
    <xdr:to>
      <xdr:col>3</xdr:col>
      <xdr:colOff>323850</xdr:colOff>
      <xdr:row>12</xdr:row>
      <xdr:rowOff>152399</xdr:rowOff>
    </xdr:to>
    <xdr:sp macro="" textlink="">
      <xdr:nvSpPr>
        <xdr:cNvPr id="12" name="ZoneTexte 11"/>
        <xdr:cNvSpPr txBox="1"/>
      </xdr:nvSpPr>
      <xdr:spPr>
        <a:xfrm>
          <a:off x="314325" y="1114424"/>
          <a:ext cx="1466850" cy="1343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Prestations versées :</a:t>
          </a:r>
        </a:p>
        <a:p>
          <a:r>
            <a:rPr lang="fr-FR" sz="1100"/>
            <a:t>&gt;500</a:t>
          </a:r>
          <a:r>
            <a:rPr lang="fr-FR" sz="1100" baseline="0"/>
            <a:t>M€</a:t>
          </a:r>
          <a:endParaRPr lang="fr-FR" sz="1100"/>
        </a:p>
        <a:p>
          <a:r>
            <a:rPr lang="fr-FR" sz="1100"/>
            <a:t>&gt; 1</a:t>
          </a:r>
          <a:r>
            <a:rPr lang="fr-FR" sz="1100" baseline="0"/>
            <a:t>00M€</a:t>
          </a:r>
        </a:p>
        <a:p>
          <a:r>
            <a:rPr lang="fr-FR" sz="1100"/>
            <a:t>&gt; 10M€</a:t>
          </a:r>
        </a:p>
        <a:p>
          <a:r>
            <a:rPr lang="fr-FR" sz="1100"/>
            <a:t>&gt;1M€</a:t>
          </a:r>
        </a:p>
        <a:p>
          <a:r>
            <a:rPr lang="fr-FR" sz="1100"/>
            <a:t>&lt;1</a:t>
          </a:r>
          <a:r>
            <a:rPr lang="fr-FR" sz="1100" baseline="0"/>
            <a:t>M€</a:t>
          </a:r>
          <a:endParaRPr lang="fr-FR" sz="1100"/>
        </a:p>
      </xdr:txBody>
    </xdr:sp>
    <xdr:clientData/>
  </xdr:twoCellAnchor>
  <xdr:twoCellAnchor>
    <xdr:from>
      <xdr:col>5</xdr:col>
      <xdr:colOff>1209675</xdr:colOff>
      <xdr:row>4</xdr:row>
      <xdr:rowOff>76200</xdr:rowOff>
    </xdr:from>
    <xdr:to>
      <xdr:col>6</xdr:col>
      <xdr:colOff>581025</xdr:colOff>
      <xdr:row>6</xdr:row>
      <xdr:rowOff>171450</xdr:rowOff>
    </xdr:to>
    <xdr:sp macro="" textlink="">
      <xdr:nvSpPr>
        <xdr:cNvPr id="13" name="ZoneTexte 12"/>
        <xdr:cNvSpPr txBox="1"/>
      </xdr:nvSpPr>
      <xdr:spPr>
        <a:xfrm>
          <a:off x="5419725" y="857250"/>
          <a:ext cx="63817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Afrique </a:t>
          </a:r>
        </a:p>
        <a:p>
          <a:r>
            <a:rPr lang="fr-FR" sz="1100"/>
            <a:t>33,3%</a:t>
          </a:r>
        </a:p>
      </xdr:txBody>
    </xdr:sp>
    <xdr:clientData/>
  </xdr:twoCellAnchor>
  <xdr:twoCellAnchor>
    <xdr:from>
      <xdr:col>5</xdr:col>
      <xdr:colOff>1209674</xdr:colOff>
      <xdr:row>7</xdr:row>
      <xdr:rowOff>114299</xdr:rowOff>
    </xdr:from>
    <xdr:to>
      <xdr:col>6</xdr:col>
      <xdr:colOff>733424</xdr:colOff>
      <xdr:row>10</xdr:row>
      <xdr:rowOff>28574</xdr:rowOff>
    </xdr:to>
    <xdr:sp macro="" textlink="">
      <xdr:nvSpPr>
        <xdr:cNvPr id="14" name="ZoneTexte 13"/>
        <xdr:cNvSpPr txBox="1"/>
      </xdr:nvSpPr>
      <xdr:spPr>
        <a:xfrm>
          <a:off x="5419724" y="1466849"/>
          <a:ext cx="790575"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Amérique</a:t>
          </a:r>
        </a:p>
        <a:p>
          <a:r>
            <a:rPr lang="fr-FR" sz="1100"/>
            <a:t>4,2%</a:t>
          </a:r>
        </a:p>
      </xdr:txBody>
    </xdr:sp>
    <xdr:clientData/>
  </xdr:twoCellAnchor>
  <xdr:twoCellAnchor>
    <xdr:from>
      <xdr:col>5</xdr:col>
      <xdr:colOff>1209675</xdr:colOff>
      <xdr:row>10</xdr:row>
      <xdr:rowOff>142875</xdr:rowOff>
    </xdr:from>
    <xdr:to>
      <xdr:col>6</xdr:col>
      <xdr:colOff>581025</xdr:colOff>
      <xdr:row>13</xdr:row>
      <xdr:rowOff>47625</xdr:rowOff>
    </xdr:to>
    <xdr:sp macro="" textlink="">
      <xdr:nvSpPr>
        <xdr:cNvPr id="15" name="ZoneTexte 14"/>
        <xdr:cNvSpPr txBox="1"/>
      </xdr:nvSpPr>
      <xdr:spPr>
        <a:xfrm>
          <a:off x="5419725" y="2066925"/>
          <a:ext cx="63817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Asie</a:t>
          </a:r>
        </a:p>
        <a:p>
          <a:r>
            <a:rPr lang="fr-FR" sz="1100"/>
            <a:t>5,1%</a:t>
          </a:r>
        </a:p>
      </xdr:txBody>
    </xdr:sp>
    <xdr:clientData/>
  </xdr:twoCellAnchor>
  <xdr:twoCellAnchor>
    <xdr:from>
      <xdr:col>5</xdr:col>
      <xdr:colOff>1209675</xdr:colOff>
      <xdr:row>13</xdr:row>
      <xdr:rowOff>171450</xdr:rowOff>
    </xdr:from>
    <xdr:to>
      <xdr:col>6</xdr:col>
      <xdr:colOff>581025</xdr:colOff>
      <xdr:row>16</xdr:row>
      <xdr:rowOff>76200</xdr:rowOff>
    </xdr:to>
    <xdr:sp macro="" textlink="">
      <xdr:nvSpPr>
        <xdr:cNvPr id="16" name="ZoneTexte 15"/>
        <xdr:cNvSpPr txBox="1"/>
      </xdr:nvSpPr>
      <xdr:spPr>
        <a:xfrm>
          <a:off x="5419725" y="2667000"/>
          <a:ext cx="63817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a:t>Europe</a:t>
          </a:r>
        </a:p>
        <a:p>
          <a:r>
            <a:rPr lang="fr-FR"/>
            <a:t>54,3</a:t>
          </a:r>
        </a:p>
        <a:p>
          <a:r>
            <a:rPr lang="fr-FR"/>
            <a:t>%</a:t>
          </a:r>
        </a:p>
      </xdr:txBody>
    </xdr:sp>
    <xdr:clientData/>
  </xdr:twoCellAnchor>
  <xdr:twoCellAnchor>
    <xdr:from>
      <xdr:col>5</xdr:col>
      <xdr:colOff>1228725</xdr:colOff>
      <xdr:row>17</xdr:row>
      <xdr:rowOff>57150</xdr:rowOff>
    </xdr:from>
    <xdr:to>
      <xdr:col>6</xdr:col>
      <xdr:colOff>819150</xdr:colOff>
      <xdr:row>20</xdr:row>
      <xdr:rowOff>133350</xdr:rowOff>
    </xdr:to>
    <xdr:sp macro="" textlink="">
      <xdr:nvSpPr>
        <xdr:cNvPr id="17" name="ZoneTexte 16"/>
        <xdr:cNvSpPr txBox="1"/>
      </xdr:nvSpPr>
      <xdr:spPr>
        <a:xfrm>
          <a:off x="5438775" y="3314700"/>
          <a:ext cx="8572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a:t>Océanie </a:t>
          </a:r>
        </a:p>
        <a:p>
          <a:r>
            <a:rPr lang="fr-FR"/>
            <a:t>3,1%</a:t>
          </a:r>
        </a:p>
      </xdr:txBody>
    </xdr:sp>
    <xdr:clientData/>
  </xdr:twoCellAnchor>
  <xdr:twoCellAnchor>
    <xdr:from>
      <xdr:col>2</xdr:col>
      <xdr:colOff>0</xdr:colOff>
      <xdr:row>68</xdr:row>
      <xdr:rowOff>0</xdr:rowOff>
    </xdr:from>
    <xdr:to>
      <xdr:col>8</xdr:col>
      <xdr:colOff>0</xdr:colOff>
      <xdr:row>71</xdr:row>
      <xdr:rowOff>0</xdr:rowOff>
    </xdr:to>
    <xdr:sp macro="" textlink="">
      <xdr:nvSpPr>
        <xdr:cNvPr id="18" name="ZoneTexte 17"/>
        <xdr:cNvSpPr txBox="1"/>
      </xdr:nvSpPr>
      <xdr:spPr>
        <a:xfrm>
          <a:off x="409575" y="12973050"/>
          <a:ext cx="6629400" cy="571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fr-FR" sz="1000" b="1" baseline="0">
              <a:solidFill>
                <a:schemeClr val="dk1"/>
              </a:solidFill>
              <a:latin typeface="+mn-lt"/>
              <a:ea typeface="+mn-ea"/>
              <a:cs typeface="+mn-cs"/>
            </a:rPr>
            <a:t>L'Océanie</a:t>
          </a:r>
          <a:r>
            <a:rPr lang="fr-FR" sz="1000" b="0" baseline="0">
              <a:solidFill>
                <a:schemeClr val="dk1"/>
              </a:solidFill>
              <a:latin typeface="+mn-lt"/>
              <a:ea typeface="+mn-ea"/>
              <a:cs typeface="+mn-cs"/>
            </a:rPr>
            <a:t>, dernier continent de résidence, </a:t>
          </a:r>
          <a:r>
            <a:rPr lang="fr-FR" sz="1000" b="0" baseline="0">
              <a:solidFill>
                <a:sysClr val="windowText" lastClr="000000"/>
              </a:solidFill>
              <a:latin typeface="+mn-lt"/>
              <a:ea typeface="+mn-ea"/>
              <a:cs typeface="+mn-cs"/>
            </a:rPr>
            <a:t>reçoit environ 204 millions d'euros de prestations dont </a:t>
          </a:r>
          <a:r>
            <a:rPr lang="fr-FR" sz="1000" b="0" baseline="0">
              <a:solidFill>
                <a:schemeClr val="dk1"/>
              </a:solidFill>
              <a:latin typeface="+mn-lt"/>
              <a:ea typeface="+mn-ea"/>
              <a:cs typeface="+mn-cs"/>
            </a:rPr>
            <a:t>près de 70% sont destinés à la Nouvelle-Calédonie, 20% à la Polynésie française et 9% à l'Australie.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aseline="0"/>
        </a:p>
        <a:p>
          <a:pPr algn="just"/>
          <a:endParaRPr lang="fr-FR" sz="1000" baseline="0"/>
        </a:p>
        <a:p>
          <a:pPr algn="just"/>
          <a:endParaRPr lang="fr-FR" sz="1000" b="0" baseline="0"/>
        </a:p>
        <a:p>
          <a:pPr algn="just"/>
          <a:endParaRPr lang="fr-FR" sz="1000" b="0" baseline="0"/>
        </a:p>
        <a:p>
          <a:pPr algn="just"/>
          <a:endParaRPr lang="fr-FR" sz="1000" baseline="0"/>
        </a:p>
        <a:p>
          <a:pPr algn="just"/>
          <a:endParaRPr lang="fr-FR" sz="1000" baseline="0"/>
        </a:p>
        <a:p>
          <a:pPr algn="just"/>
          <a:endParaRPr lang="fr-FR" sz="1000" baseline="0"/>
        </a:p>
        <a:p>
          <a:pPr algn="just"/>
          <a:endParaRPr lang="fr-FR" sz="10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495300</xdr:colOff>
      <xdr:row>7</xdr:row>
      <xdr:rowOff>104775</xdr:rowOff>
    </xdr:from>
    <xdr:to>
      <xdr:col>4</xdr:col>
      <xdr:colOff>447675</xdr:colOff>
      <xdr:row>17</xdr:row>
      <xdr:rowOff>161925</xdr:rowOff>
    </xdr:to>
    <xdr:graphicFrame macro="">
      <xdr:nvGraphicFramePr>
        <xdr:cNvPr id="2" name="Diagramme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4</xdr:col>
      <xdr:colOff>323850</xdr:colOff>
      <xdr:row>5</xdr:row>
      <xdr:rowOff>66675</xdr:rowOff>
    </xdr:from>
    <xdr:to>
      <xdr:col>5</xdr:col>
      <xdr:colOff>571500</xdr:colOff>
      <xdr:row>10</xdr:row>
      <xdr:rowOff>123825</xdr:rowOff>
    </xdr:to>
    <xdr:pic>
      <xdr:nvPicPr>
        <xdr:cNvPr id="3" name="Picture 37"/>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duotone>
            <a:schemeClr val="accent2">
              <a:shade val="45000"/>
              <a:satMod val="135000"/>
            </a:schemeClr>
            <a:prstClr val="white"/>
          </a:duotone>
        </a:blip>
        <a:srcRect/>
        <a:stretch>
          <a:fillRect/>
        </a:stretch>
      </xdr:blipFill>
      <xdr:spPr bwMode="auto">
        <a:xfrm>
          <a:off x="3371850" y="1114425"/>
          <a:ext cx="1009650" cy="1009650"/>
        </a:xfrm>
        <a:prstGeom prst="rect">
          <a:avLst/>
        </a:prstGeom>
        <a:noFill/>
        <a:ln w="1">
          <a:noFill/>
          <a:miter lim="800000"/>
          <a:headEnd/>
          <a:tailEnd type="none" w="med" len="med"/>
        </a:ln>
        <a:effectLst/>
      </xdr:spPr>
    </xdr:pic>
    <xdr:clientData/>
  </xdr:twoCellAnchor>
  <xdr:twoCellAnchor>
    <xdr:from>
      <xdr:col>1</xdr:col>
      <xdr:colOff>171444</xdr:colOff>
      <xdr:row>5</xdr:row>
      <xdr:rowOff>95250</xdr:rowOff>
    </xdr:from>
    <xdr:to>
      <xdr:col>4</xdr:col>
      <xdr:colOff>523875</xdr:colOff>
      <xdr:row>10</xdr:row>
      <xdr:rowOff>123825</xdr:rowOff>
    </xdr:to>
    <xdr:sp macro="" textlink="">
      <xdr:nvSpPr>
        <xdr:cNvPr id="4" name="ZoneTexte 3"/>
        <xdr:cNvSpPr txBox="1"/>
      </xdr:nvSpPr>
      <xdr:spPr>
        <a:xfrm>
          <a:off x="933444" y="1143000"/>
          <a:ext cx="2638431" cy="981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endParaRPr lang="fr-FR" sz="1100" b="1"/>
        </a:p>
        <a:p>
          <a:pPr algn="just"/>
          <a:r>
            <a:rPr lang="fr-FR" sz="1100" b="1">
              <a:solidFill>
                <a:schemeClr val="accent2">
                  <a:lumMod val="75000"/>
                </a:schemeClr>
              </a:solidFill>
            </a:rPr>
            <a:t>Pays de résidence des assurés</a:t>
          </a:r>
        </a:p>
        <a:p>
          <a:pPr algn="just"/>
          <a:r>
            <a:rPr lang="fr-FR" sz="1100" b="1"/>
            <a:t>Le top 5 des pays de résidence</a:t>
          </a:r>
          <a:r>
            <a:rPr lang="fr-FR" sz="1100" b="1" baseline="0"/>
            <a:t> </a:t>
          </a:r>
          <a:r>
            <a:rPr lang="fr-FR" sz="1100"/>
            <a:t>représente</a:t>
          </a:r>
          <a:r>
            <a:rPr lang="fr-FR" sz="1100" baseline="0"/>
            <a:t> </a:t>
          </a:r>
          <a:r>
            <a:rPr lang="fr-FR" sz="1100" b="0"/>
            <a:t>73% </a:t>
          </a:r>
          <a:r>
            <a:rPr lang="fr-FR" sz="1100"/>
            <a:t>des</a:t>
          </a:r>
          <a:r>
            <a:rPr lang="fr-FR" sz="1100" baseline="0"/>
            <a:t> paiements </a:t>
          </a:r>
          <a:r>
            <a:rPr lang="fr-FR" sz="1100"/>
            <a:t>réalisés par la France</a:t>
          </a:r>
          <a:r>
            <a:rPr lang="fr-FR" sz="1100" baseline="0"/>
            <a:t> à l'étranger.</a:t>
          </a:r>
          <a:endParaRPr lang="fr-FR" sz="1100"/>
        </a:p>
      </xdr:txBody>
    </xdr:sp>
    <xdr:clientData/>
  </xdr:twoCellAnchor>
  <xdr:twoCellAnchor>
    <xdr:from>
      <xdr:col>2</xdr:col>
      <xdr:colOff>609601</xdr:colOff>
      <xdr:row>22</xdr:row>
      <xdr:rowOff>171450</xdr:rowOff>
    </xdr:from>
    <xdr:to>
      <xdr:col>4</xdr:col>
      <xdr:colOff>504824</xdr:colOff>
      <xdr:row>37</xdr:row>
      <xdr:rowOff>133350</xdr:rowOff>
    </xdr:to>
    <xdr:sp macro="" textlink="">
      <xdr:nvSpPr>
        <xdr:cNvPr id="5" name="ZoneTexte 4"/>
        <xdr:cNvSpPr txBox="1"/>
      </xdr:nvSpPr>
      <xdr:spPr>
        <a:xfrm>
          <a:off x="2133601" y="4457700"/>
          <a:ext cx="1419223" cy="281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100" b="1">
              <a:ln>
                <a:noFill/>
              </a:ln>
              <a:solidFill>
                <a:schemeClr val="accent2">
                  <a:lumMod val="75000"/>
                </a:schemeClr>
              </a:solidFill>
            </a:rPr>
            <a:t>Types de pensions versées aux assurés</a:t>
          </a:r>
        </a:p>
        <a:p>
          <a:pPr algn="just"/>
          <a:r>
            <a:rPr lang="fr-FR" sz="1100" b="1">
              <a:ln>
                <a:noFill/>
              </a:ln>
            </a:rPr>
            <a:t>Les </a:t>
          </a:r>
          <a:r>
            <a:rPr lang="fr-FR" sz="1100" b="1" baseline="0">
              <a:ln>
                <a:noFill/>
              </a:ln>
            </a:rPr>
            <a:t> pensions servies au titre des accords</a:t>
          </a:r>
        </a:p>
        <a:p>
          <a:pPr algn="just"/>
          <a:r>
            <a:rPr lang="fr-FR" sz="1100" b="1" baseline="0">
              <a:ln>
                <a:noFill/>
              </a:ln>
            </a:rPr>
            <a:t>internationaux </a:t>
          </a:r>
          <a:r>
            <a:rPr lang="fr-FR" sz="1100" b="0" baseline="0">
              <a:ln>
                <a:noFill/>
              </a:ln>
            </a:rPr>
            <a:t>représentent seulement 18% contre 82% au titre de la seule législation française</a:t>
          </a:r>
          <a:r>
            <a:rPr lang="fr-FR" sz="1100" b="0" baseline="0">
              <a:ln>
                <a:noFill/>
              </a:ln>
              <a:solidFill>
                <a:sysClr val="windowText" lastClr="000000"/>
              </a:solidFill>
            </a:rPr>
            <a:t>.</a:t>
          </a:r>
        </a:p>
        <a:p>
          <a:pPr algn="just"/>
          <a:endParaRPr lang="fr-FR" sz="1100" b="0" baseline="0">
            <a:ln>
              <a:noFill/>
            </a:ln>
            <a:solidFill>
              <a:sysClr val="windowText" lastClr="000000"/>
            </a:solidFill>
          </a:endParaRPr>
        </a:p>
        <a:p>
          <a:pPr algn="just"/>
          <a:r>
            <a:rPr lang="fr-FR" sz="1000" b="1" i="1" baseline="0">
              <a:ln>
                <a:noFill/>
              </a:ln>
              <a:solidFill>
                <a:schemeClr val="tx1"/>
              </a:solidFill>
            </a:rPr>
            <a:t>Pour plus de détails, voir pages suivantes.</a:t>
          </a:r>
        </a:p>
        <a:p>
          <a:pPr algn="just"/>
          <a:endParaRPr lang="fr-FR" sz="1100" b="0">
            <a:ln>
              <a:noFill/>
            </a:ln>
            <a:solidFill>
              <a:sysClr val="windowText" lastClr="000000"/>
            </a:solidFill>
          </a:endParaRPr>
        </a:p>
      </xdr:txBody>
    </xdr:sp>
    <xdr:clientData/>
  </xdr:twoCellAnchor>
  <xdr:twoCellAnchor editAs="oneCell">
    <xdr:from>
      <xdr:col>3</xdr:col>
      <xdr:colOff>228599</xdr:colOff>
      <xdr:row>18</xdr:row>
      <xdr:rowOff>152400</xdr:rowOff>
    </xdr:from>
    <xdr:to>
      <xdr:col>4</xdr:col>
      <xdr:colOff>466725</xdr:colOff>
      <xdr:row>24</xdr:row>
      <xdr:rowOff>9526</xdr:rowOff>
    </xdr:to>
    <xdr:pic>
      <xdr:nvPicPr>
        <xdr:cNvPr id="6" name="Picture 383"/>
        <xdr:cNvPicPr>
          <a:picLocks noChangeAspect="1" noChangeArrowheads="1"/>
        </xdr:cNvPicPr>
      </xdr:nvPicPr>
      <xdr:blipFill>
        <a:blip xmlns:r="http://schemas.openxmlformats.org/officeDocument/2006/relationships" r:embed="rId7" cstate="print">
          <a:clrChange>
            <a:clrFrom>
              <a:srgbClr val="FFFFFF"/>
            </a:clrFrom>
            <a:clrTo>
              <a:srgbClr val="FFFFFF">
                <a:alpha val="0"/>
              </a:srgbClr>
            </a:clrTo>
          </a:clrChange>
          <a:duotone>
            <a:schemeClr val="accent2">
              <a:shade val="45000"/>
              <a:satMod val="135000"/>
            </a:schemeClr>
            <a:prstClr val="white"/>
          </a:duotone>
        </a:blip>
        <a:srcRect/>
        <a:stretch>
          <a:fillRect/>
        </a:stretch>
      </xdr:blipFill>
      <xdr:spPr bwMode="auto">
        <a:xfrm>
          <a:off x="2514599" y="3676650"/>
          <a:ext cx="1000126" cy="1000126"/>
        </a:xfrm>
        <a:prstGeom prst="rect">
          <a:avLst/>
        </a:prstGeom>
        <a:noFill/>
        <a:ln w="1">
          <a:noFill/>
          <a:miter lim="800000"/>
          <a:headEnd/>
          <a:tailEnd type="none" w="med" len="med"/>
        </a:ln>
        <a:effectLst/>
      </xdr:spPr>
    </xdr:pic>
    <xdr:clientData/>
  </xdr:twoCellAnchor>
  <xdr:twoCellAnchor>
    <xdr:from>
      <xdr:col>0</xdr:col>
      <xdr:colOff>0</xdr:colOff>
      <xdr:row>23</xdr:row>
      <xdr:rowOff>133350</xdr:rowOff>
    </xdr:from>
    <xdr:to>
      <xdr:col>3</xdr:col>
      <xdr:colOff>276225</xdr:colOff>
      <xdr:row>33</xdr:row>
      <xdr:rowOff>28576</xdr:rowOff>
    </xdr:to>
    <xdr:graphicFrame macro="">
      <xdr:nvGraphicFramePr>
        <xdr:cNvPr id="7" name="Diagramme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 r:lo="rId9" r:qs="rId10" r:cs="rId11"/>
        </a:graphicData>
      </a:graphic>
    </xdr:graphicFrame>
    <xdr:clientData/>
  </xdr:twoCellAnchor>
  <xdr:twoCellAnchor editAs="oneCell">
    <xdr:from>
      <xdr:col>4</xdr:col>
      <xdr:colOff>0</xdr:colOff>
      <xdr:row>37</xdr:row>
      <xdr:rowOff>104775</xdr:rowOff>
    </xdr:from>
    <xdr:to>
      <xdr:col>5</xdr:col>
      <xdr:colOff>276225</xdr:colOff>
      <xdr:row>43</xdr:row>
      <xdr:rowOff>0</xdr:rowOff>
    </xdr:to>
    <xdr:pic>
      <xdr:nvPicPr>
        <xdr:cNvPr id="8" name="Picture 104"/>
        <xdr:cNvPicPr>
          <a:picLocks noChangeAspect="1" noChangeArrowheads="1"/>
        </xdr:cNvPicPr>
      </xdr:nvPicPr>
      <xdr:blipFill>
        <a:blip xmlns:r="http://schemas.openxmlformats.org/officeDocument/2006/relationships" r:embed="rId13" cstate="print">
          <a:clrChange>
            <a:clrFrom>
              <a:srgbClr val="FFFFFF"/>
            </a:clrFrom>
            <a:clrTo>
              <a:srgbClr val="FFFFFF">
                <a:alpha val="0"/>
              </a:srgbClr>
            </a:clrTo>
          </a:clrChange>
          <a:duotone>
            <a:schemeClr val="accent2">
              <a:shade val="45000"/>
              <a:satMod val="135000"/>
            </a:schemeClr>
            <a:prstClr val="white"/>
          </a:duotone>
        </a:blip>
        <a:srcRect/>
        <a:stretch>
          <a:fillRect/>
        </a:stretch>
      </xdr:blipFill>
      <xdr:spPr bwMode="auto">
        <a:xfrm>
          <a:off x="3048000" y="7248525"/>
          <a:ext cx="1038225" cy="1038225"/>
        </a:xfrm>
        <a:prstGeom prst="rect">
          <a:avLst/>
        </a:prstGeom>
        <a:noFill/>
        <a:ln w="1">
          <a:noFill/>
          <a:miter lim="800000"/>
          <a:headEnd/>
          <a:tailEnd type="none" w="med" len="med"/>
        </a:ln>
        <a:effectLst/>
      </xdr:spPr>
    </xdr:pic>
    <xdr:clientData/>
  </xdr:twoCellAnchor>
  <xdr:twoCellAnchor>
    <xdr:from>
      <xdr:col>1</xdr:col>
      <xdr:colOff>0</xdr:colOff>
      <xdr:row>38</xdr:row>
      <xdr:rowOff>0</xdr:rowOff>
    </xdr:from>
    <xdr:to>
      <xdr:col>4</xdr:col>
      <xdr:colOff>152400</xdr:colOff>
      <xdr:row>43</xdr:row>
      <xdr:rowOff>47625</xdr:rowOff>
    </xdr:to>
    <xdr:sp macro="" textlink="">
      <xdr:nvSpPr>
        <xdr:cNvPr id="9" name="ZoneTexte 8"/>
        <xdr:cNvSpPr txBox="1"/>
      </xdr:nvSpPr>
      <xdr:spPr>
        <a:xfrm>
          <a:off x="762000" y="7334250"/>
          <a:ext cx="2438400"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100" b="1">
              <a:solidFill>
                <a:schemeClr val="accent2">
                  <a:lumMod val="75000"/>
                </a:schemeClr>
              </a:solidFill>
            </a:rPr>
            <a:t>Types de droits ouverts</a:t>
          </a:r>
        </a:p>
        <a:p>
          <a:pPr algn="just"/>
          <a:r>
            <a:rPr lang="fr-FR" sz="1100" b="0"/>
            <a:t>Répartition des pensions françaises servies à l'étranger .</a:t>
          </a:r>
        </a:p>
        <a:p>
          <a:pPr algn="just"/>
          <a:endParaRPr lang="fr-FR" sz="1100" b="0" baseline="0"/>
        </a:p>
        <a:p>
          <a:pPr algn="just"/>
          <a:r>
            <a:rPr lang="fr-FR" sz="1000" b="1" i="1" baseline="0">
              <a:solidFill>
                <a:schemeClr val="tx1"/>
              </a:solidFill>
            </a:rPr>
            <a:t>Pour plus de détails, voir pages suivantes.</a:t>
          </a:r>
        </a:p>
      </xdr:txBody>
    </xdr:sp>
    <xdr:clientData/>
  </xdr:twoCellAnchor>
  <xdr:twoCellAnchor>
    <xdr:from>
      <xdr:col>1</xdr:col>
      <xdr:colOff>76200</xdr:colOff>
      <xdr:row>41</xdr:row>
      <xdr:rowOff>66675</xdr:rowOff>
    </xdr:from>
    <xdr:to>
      <xdr:col>3</xdr:col>
      <xdr:colOff>657225</xdr:colOff>
      <xdr:row>52</xdr:row>
      <xdr:rowOff>0</xdr:rowOff>
    </xdr:to>
    <xdr:graphicFrame macro="">
      <xdr:nvGraphicFramePr>
        <xdr:cNvPr id="10" name="Diagramme 9"/>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4" r:lo="rId15" r:qs="rId16" r:cs="rId17"/>
        </a:graphicData>
      </a:graphic>
    </xdr:graphicFrame>
    <xdr:clientData/>
  </xdr:twoCellAnchor>
  <xdr:twoCellAnchor editAs="oneCell">
    <xdr:from>
      <xdr:col>12</xdr:col>
      <xdr:colOff>0</xdr:colOff>
      <xdr:row>6</xdr:row>
      <xdr:rowOff>125320</xdr:rowOff>
    </xdr:from>
    <xdr:to>
      <xdr:col>13</xdr:col>
      <xdr:colOff>200025</xdr:colOff>
      <xdr:row>12</xdr:row>
      <xdr:rowOff>0</xdr:rowOff>
    </xdr:to>
    <xdr:pic>
      <xdr:nvPicPr>
        <xdr:cNvPr id="11" name="Picture 16"/>
        <xdr:cNvPicPr>
          <a:picLocks noChangeAspect="1" noChangeArrowheads="1"/>
        </xdr:cNvPicPr>
      </xdr:nvPicPr>
      <xdr:blipFill>
        <a:blip xmlns:r="http://schemas.openxmlformats.org/officeDocument/2006/relationships" r:embed="rId19" cstate="print">
          <a:clrChange>
            <a:clrFrom>
              <a:srgbClr val="F1F3F2"/>
            </a:clrFrom>
            <a:clrTo>
              <a:srgbClr val="F1F3F2">
                <a:alpha val="0"/>
              </a:srgbClr>
            </a:clrTo>
          </a:clrChange>
          <a:duotone>
            <a:schemeClr val="accent2">
              <a:shade val="45000"/>
              <a:satMod val="135000"/>
            </a:schemeClr>
            <a:prstClr val="white"/>
          </a:duotone>
        </a:blip>
        <a:srcRect l="33010" t="29370" r="27832" b="35165"/>
        <a:stretch>
          <a:fillRect/>
        </a:stretch>
      </xdr:blipFill>
      <xdr:spPr bwMode="auto">
        <a:xfrm>
          <a:off x="9144000" y="1363570"/>
          <a:ext cx="962025" cy="1017680"/>
        </a:xfrm>
        <a:prstGeom prst="rect">
          <a:avLst/>
        </a:prstGeom>
        <a:noFill/>
        <a:ln w="1">
          <a:noFill/>
          <a:miter lim="800000"/>
          <a:headEnd/>
          <a:tailEnd type="none" w="med" len="med"/>
        </a:ln>
        <a:effectLst/>
      </xdr:spPr>
    </xdr:pic>
    <xdr:clientData/>
  </xdr:twoCellAnchor>
  <xdr:twoCellAnchor>
    <xdr:from>
      <xdr:col>13</xdr:col>
      <xdr:colOff>9525</xdr:colOff>
      <xdr:row>7</xdr:row>
      <xdr:rowOff>38100</xdr:rowOff>
    </xdr:from>
    <xdr:to>
      <xdr:col>16</xdr:col>
      <xdr:colOff>523875</xdr:colOff>
      <xdr:row>14</xdr:row>
      <xdr:rowOff>66675</xdr:rowOff>
    </xdr:to>
    <xdr:sp macro="" textlink="">
      <xdr:nvSpPr>
        <xdr:cNvPr id="12" name="ZoneTexte 11"/>
        <xdr:cNvSpPr txBox="1"/>
      </xdr:nvSpPr>
      <xdr:spPr>
        <a:xfrm>
          <a:off x="9915525" y="1466850"/>
          <a:ext cx="2800350" cy="1362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endParaRPr lang="fr-FR" sz="1100" b="1" baseline="0">
            <a:solidFill>
              <a:sysClr val="windowText" lastClr="00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400" b="1" baseline="0">
              <a:solidFill>
                <a:sysClr val="windowText" lastClr="000000"/>
              </a:solidFill>
              <a:latin typeface="+mn-lt"/>
              <a:ea typeface="+mn-ea"/>
              <a:cs typeface="+mn-cs"/>
            </a:rPr>
            <a:t>-5,3% </a:t>
          </a:r>
          <a:r>
            <a:rPr lang="fr-FR" sz="1100" b="0" baseline="0">
              <a:solidFill>
                <a:sysClr val="windowText" lastClr="000000"/>
              </a:solidFill>
              <a:latin typeface="+mn-lt"/>
              <a:ea typeface="+mn-ea"/>
              <a:cs typeface="+mn-cs"/>
            </a:rPr>
            <a:t>soit l'évolution à la baisse constatée sur les paiements de pensions de vieillesse en comparaison de l'exercice 2020.</a:t>
          </a:r>
        </a:p>
        <a:p>
          <a:pPr algn="just"/>
          <a:endParaRPr lang="fr-FR" sz="1000" b="0" baseline="0">
            <a:solidFill>
              <a:schemeClr val="tx1"/>
            </a:solidFill>
            <a:latin typeface="Calibri (Corp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1" i="1" baseline="0">
              <a:solidFill>
                <a:schemeClr val="dk1"/>
              </a:solidFill>
              <a:latin typeface="+mn-lt"/>
              <a:ea typeface="+mn-ea"/>
              <a:cs typeface="+mn-cs"/>
            </a:rPr>
            <a:t>Pour plus de détails, voir pages suivantes.</a:t>
          </a:r>
          <a:endParaRPr lang="fr-FR" sz="1000"/>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i="1" baseline="0">
            <a:solidFill>
              <a:srgbClr val="FF0000"/>
            </a:solidFill>
            <a:latin typeface="Calibri (Corps)"/>
          </a:endParaRPr>
        </a:p>
        <a:p>
          <a:pPr algn="l"/>
          <a:endParaRPr lang="fr-FR" sz="1000" b="0" i="1" baseline="0">
            <a:solidFill>
              <a:srgbClr val="FF0000"/>
            </a:solidFill>
            <a:latin typeface="Calibri (Corps)"/>
          </a:endParaRPr>
        </a:p>
        <a:p>
          <a:pPr algn="l"/>
          <a:endParaRPr lang="fr-FR" sz="1000" b="0" i="1" baseline="0">
            <a:solidFill>
              <a:srgbClr val="FF0000"/>
            </a:solidFill>
            <a:latin typeface="Calibri (Corps)"/>
          </a:endParaRPr>
        </a:p>
        <a:p>
          <a:pPr algn="l"/>
          <a:endParaRPr lang="fr-FR" sz="1000" b="0" i="1" baseline="0">
            <a:solidFill>
              <a:srgbClr val="FF0000"/>
            </a:solidFill>
            <a:latin typeface="Calibri (Corps)"/>
          </a:endParaRPr>
        </a:p>
        <a:p>
          <a:pPr algn="just"/>
          <a:endParaRPr lang="fr-FR" sz="1000" b="0" i="1" baseline="0">
            <a:solidFill>
              <a:srgbClr val="FF0000"/>
            </a:solidFill>
            <a:latin typeface="Calibri (Corps)"/>
          </a:endParaRPr>
        </a:p>
        <a:p>
          <a:pPr algn="just"/>
          <a:endParaRPr lang="fr-FR" sz="1000" b="0" i="1" baseline="0">
            <a:solidFill>
              <a:srgbClr val="FF0000"/>
            </a:solidFill>
            <a:latin typeface="Calibri (Corps)"/>
          </a:endParaRPr>
        </a:p>
        <a:p>
          <a:pPr algn="just"/>
          <a:endParaRPr lang="fr-FR" sz="1000" b="0" i="1"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r>
            <a:rPr lang="fr-FR" sz="1000" b="0" baseline="0">
              <a:solidFill>
                <a:srgbClr val="FF0000"/>
              </a:solidFill>
              <a:latin typeface="Calibri (Corps)"/>
              <a:ea typeface="+mn-ea"/>
              <a:cs typeface="+mn-cs"/>
            </a:rPr>
            <a:t>.</a:t>
          </a: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a:latin typeface="Calibri (corps)"/>
          </a:endParaRPr>
        </a:p>
        <a:p>
          <a:endParaRPr lang="fr-FR" sz="1100" b="1"/>
        </a:p>
      </xdr:txBody>
    </xdr:sp>
    <xdr:clientData/>
  </xdr:twoCellAnchor>
  <xdr:twoCellAnchor>
    <xdr:from>
      <xdr:col>15</xdr:col>
      <xdr:colOff>171450</xdr:colOff>
      <xdr:row>18</xdr:row>
      <xdr:rowOff>0</xdr:rowOff>
    </xdr:from>
    <xdr:to>
      <xdr:col>18</xdr:col>
      <xdr:colOff>0</xdr:colOff>
      <xdr:row>24</xdr:row>
      <xdr:rowOff>152400</xdr:rowOff>
    </xdr:to>
    <xdr:graphicFrame macro="">
      <xdr:nvGraphicFramePr>
        <xdr:cNvPr id="13" name="Diagramme 12"/>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0" r:lo="rId21" r:qs="rId22" r:cs="rId23"/>
        </a:graphicData>
      </a:graphic>
    </xdr:graphicFrame>
    <xdr:clientData/>
  </xdr:twoCellAnchor>
  <xdr:twoCellAnchor>
    <xdr:from>
      <xdr:col>15</xdr:col>
      <xdr:colOff>171450</xdr:colOff>
      <xdr:row>25</xdr:row>
      <xdr:rowOff>0</xdr:rowOff>
    </xdr:from>
    <xdr:to>
      <xdr:col>18</xdr:col>
      <xdr:colOff>0</xdr:colOff>
      <xdr:row>30</xdr:row>
      <xdr:rowOff>152400</xdr:rowOff>
    </xdr:to>
    <xdr:graphicFrame macro="">
      <xdr:nvGraphicFramePr>
        <xdr:cNvPr id="14" name="Diagramme 13"/>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5" r:lo="rId26" r:qs="rId27" r:cs="rId28"/>
        </a:graphicData>
      </a:graphic>
    </xdr:graphicFrame>
    <xdr:clientData/>
  </xdr:twoCellAnchor>
  <xdr:twoCellAnchor>
    <xdr:from>
      <xdr:col>15</xdr:col>
      <xdr:colOff>600075</xdr:colOff>
      <xdr:row>16</xdr:row>
      <xdr:rowOff>142875</xdr:rowOff>
    </xdr:from>
    <xdr:to>
      <xdr:col>17</xdr:col>
      <xdr:colOff>752475</xdr:colOff>
      <xdr:row>19</xdr:row>
      <xdr:rowOff>47625</xdr:rowOff>
    </xdr:to>
    <xdr:sp macro="" textlink="">
      <xdr:nvSpPr>
        <xdr:cNvPr id="15" name="ZoneTexte 14"/>
        <xdr:cNvSpPr txBox="1"/>
      </xdr:nvSpPr>
      <xdr:spPr>
        <a:xfrm>
          <a:off x="12030075" y="3286125"/>
          <a:ext cx="16764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a:solidFill>
                <a:srgbClr val="00B050"/>
              </a:solidFill>
            </a:rPr>
            <a:t>Principaux pays à la hausse</a:t>
          </a:r>
        </a:p>
      </xdr:txBody>
    </xdr:sp>
    <xdr:clientData/>
  </xdr:twoCellAnchor>
  <xdr:twoCellAnchor>
    <xdr:from>
      <xdr:col>15</xdr:col>
      <xdr:colOff>590550</xdr:colOff>
      <xdr:row>29</xdr:row>
      <xdr:rowOff>152400</xdr:rowOff>
    </xdr:from>
    <xdr:to>
      <xdr:col>18</xdr:col>
      <xdr:colOff>0</xdr:colOff>
      <xdr:row>32</xdr:row>
      <xdr:rowOff>19050</xdr:rowOff>
    </xdr:to>
    <xdr:sp macro="" textlink="">
      <xdr:nvSpPr>
        <xdr:cNvPr id="16" name="ZoneTexte 15"/>
        <xdr:cNvSpPr txBox="1"/>
      </xdr:nvSpPr>
      <xdr:spPr>
        <a:xfrm>
          <a:off x="12020550" y="5772150"/>
          <a:ext cx="169545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a:solidFill>
                <a:schemeClr val="accent2">
                  <a:lumMod val="75000"/>
                </a:schemeClr>
              </a:solidFill>
            </a:rPr>
            <a:t>Principaux pays à la baisse</a:t>
          </a:r>
        </a:p>
      </xdr:txBody>
    </xdr:sp>
    <xdr:clientData/>
  </xdr:twoCellAnchor>
  <xdr:twoCellAnchor>
    <xdr:from>
      <xdr:col>11</xdr:col>
      <xdr:colOff>304800</xdr:colOff>
      <xdr:row>40</xdr:row>
      <xdr:rowOff>47625</xdr:rowOff>
    </xdr:from>
    <xdr:to>
      <xdr:col>15</xdr:col>
      <xdr:colOff>352425</xdr:colOff>
      <xdr:row>48</xdr:row>
      <xdr:rowOff>38100</xdr:rowOff>
    </xdr:to>
    <xdr:graphicFrame macro="">
      <xdr:nvGraphicFramePr>
        <xdr:cNvPr id="17" name="Diagramme 1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0" r:lo="rId31" r:qs="rId32" r:cs="rId33"/>
        </a:graphicData>
      </a:graphic>
    </xdr:graphicFrame>
    <xdr:clientData/>
  </xdr:twoCellAnchor>
  <xdr:twoCellAnchor editAs="oneCell">
    <xdr:from>
      <xdr:col>13</xdr:col>
      <xdr:colOff>304800</xdr:colOff>
      <xdr:row>36</xdr:row>
      <xdr:rowOff>188901</xdr:rowOff>
    </xdr:from>
    <xdr:to>
      <xdr:col>14</xdr:col>
      <xdr:colOff>314325</xdr:colOff>
      <xdr:row>40</xdr:row>
      <xdr:rowOff>171450</xdr:rowOff>
    </xdr:to>
    <xdr:pic>
      <xdr:nvPicPr>
        <xdr:cNvPr id="18" name="Image 17" descr="noun-aging-2029855.png"/>
        <xdr:cNvPicPr>
          <a:picLocks noChangeAspect="1"/>
        </xdr:cNvPicPr>
      </xdr:nvPicPr>
      <xdr:blipFill>
        <a:blip xmlns:r="http://schemas.openxmlformats.org/officeDocument/2006/relationships" r:embed="rId35" cstate="print">
          <a:duotone>
            <a:schemeClr val="accent2">
              <a:shade val="45000"/>
              <a:satMod val="135000"/>
            </a:schemeClr>
            <a:prstClr val="white"/>
          </a:duotone>
        </a:blip>
        <a:stretch>
          <a:fillRect/>
        </a:stretch>
      </xdr:blipFill>
      <xdr:spPr>
        <a:xfrm>
          <a:off x="10210800" y="7142151"/>
          <a:ext cx="771525" cy="744549"/>
        </a:xfrm>
        <a:prstGeom prst="rect">
          <a:avLst/>
        </a:prstGeom>
        <a:noFill/>
      </xdr:spPr>
    </xdr:pic>
    <xdr:clientData/>
  </xdr:twoCellAnchor>
  <xdr:twoCellAnchor>
    <xdr:from>
      <xdr:col>14</xdr:col>
      <xdr:colOff>476249</xdr:colOff>
      <xdr:row>37</xdr:row>
      <xdr:rowOff>104776</xdr:rowOff>
    </xdr:from>
    <xdr:to>
      <xdr:col>18</xdr:col>
      <xdr:colOff>0</xdr:colOff>
      <xdr:row>50</xdr:row>
      <xdr:rowOff>0</xdr:rowOff>
    </xdr:to>
    <xdr:sp macro="" textlink="">
      <xdr:nvSpPr>
        <xdr:cNvPr id="19" name="ZoneTexte 18"/>
        <xdr:cNvSpPr txBox="1"/>
      </xdr:nvSpPr>
      <xdr:spPr>
        <a:xfrm>
          <a:off x="11144249" y="7248526"/>
          <a:ext cx="2571751" cy="2371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050" b="1" baseline="0">
              <a:solidFill>
                <a:schemeClr val="accent2">
                  <a:lumMod val="75000"/>
                </a:schemeClr>
              </a:solidFill>
            </a:rPr>
            <a:t>Répartition des pensions par tranches d'âge</a:t>
          </a:r>
        </a:p>
        <a:p>
          <a:pPr algn="just"/>
          <a:r>
            <a:rPr lang="fr-FR" sz="1050" b="1" baseline="0"/>
            <a:t>La comparaison entre la pyramide des âges des résidents à l'étranger  </a:t>
          </a:r>
          <a:r>
            <a:rPr lang="fr-FR" sz="1050" b="0" baseline="0"/>
            <a:t>et celle des résidents en France souligne que la population des pensionnés vivant à l'étranger est fortement vieillissante.</a:t>
          </a:r>
        </a:p>
        <a:p>
          <a:pPr algn="just"/>
          <a:r>
            <a:rPr lang="fr-FR" sz="1050" b="0" baseline="0"/>
            <a:t>Seulement 15% des résidents à l'étranger ont moins de soixante-dix ans contre près de 35% pour les résidents en France. Et plus de 40% des résidents à l'étranger ont quatre-vingts ans ou plus contre à peine plus de 25% pour les  résidents en France.</a:t>
          </a:r>
        </a:p>
      </xdr:txBody>
    </xdr:sp>
    <xdr:clientData/>
  </xdr:twoCellAnchor>
  <xdr:twoCellAnchor>
    <xdr:from>
      <xdr:col>13</xdr:col>
      <xdr:colOff>581025</xdr:colOff>
      <xdr:row>20</xdr:row>
      <xdr:rowOff>123825</xdr:rowOff>
    </xdr:from>
    <xdr:to>
      <xdr:col>15</xdr:col>
      <xdr:colOff>133350</xdr:colOff>
      <xdr:row>30</xdr:row>
      <xdr:rowOff>123825</xdr:rowOff>
    </xdr:to>
    <xdr:grpSp>
      <xdr:nvGrpSpPr>
        <xdr:cNvPr id="20" name="Groupe 33"/>
        <xdr:cNvGrpSpPr>
          <a:grpSpLocks/>
        </xdr:cNvGrpSpPr>
      </xdr:nvGrpSpPr>
      <xdr:grpSpPr bwMode="auto">
        <a:xfrm>
          <a:off x="10487025" y="4029075"/>
          <a:ext cx="1076325" cy="1905000"/>
          <a:chOff x="11744325" y="5505450"/>
          <a:chExt cx="1076325" cy="1905000"/>
        </a:xfrm>
      </xdr:grpSpPr>
      <xdr:sp macro="" textlink="">
        <xdr:nvSpPr>
          <xdr:cNvPr id="21" name="ZoneTexte 20"/>
          <xdr:cNvSpPr txBox="1"/>
        </xdr:nvSpPr>
        <xdr:spPr>
          <a:xfrm>
            <a:off x="11744325" y="5505450"/>
            <a:ext cx="1076325"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endParaRPr lang="fr-FR" sz="1100" b="1"/>
          </a:p>
          <a:p>
            <a:pPr algn="just"/>
            <a:endParaRPr lang="fr-FR" sz="1100" b="1"/>
          </a:p>
          <a:p>
            <a:pPr algn="just"/>
            <a:endParaRPr lang="fr-FR" sz="1100" b="1"/>
          </a:p>
          <a:p>
            <a:pPr algn="just"/>
            <a:endParaRPr lang="fr-FR" sz="1100" b="1"/>
          </a:p>
          <a:p>
            <a:pPr algn="just"/>
            <a:r>
              <a:rPr lang="fr-FR" sz="1100" b="1"/>
              <a:t>L'Algérie</a:t>
            </a:r>
            <a:r>
              <a:rPr lang="fr-FR" sz="1100" b="1" baseline="0"/>
              <a:t> </a:t>
            </a:r>
            <a:r>
              <a:rPr lang="fr-FR" sz="1100" b="1"/>
              <a:t>explique en</a:t>
            </a:r>
            <a:r>
              <a:rPr lang="fr-FR" sz="1100" b="1" baseline="0"/>
              <a:t> grande partie </a:t>
            </a:r>
            <a:r>
              <a:rPr lang="fr-FR" sz="1100"/>
              <a:t>la baisse observée</a:t>
            </a:r>
            <a:r>
              <a:rPr lang="fr-FR" sz="1100" baseline="0"/>
              <a:t> en 2021</a:t>
            </a:r>
            <a:endParaRPr lang="fr-FR" sz="1100"/>
          </a:p>
        </xdr:txBody>
      </xdr:sp>
      <xdr:pic>
        <xdr:nvPicPr>
          <xdr:cNvPr id="22" name="Image 28" descr="AlgérieCarte.jpg"/>
          <xdr:cNvPicPr>
            <a:picLocks noChangeAspect="1"/>
          </xdr:cNvPicPr>
        </xdr:nvPicPr>
        <xdr:blipFill>
          <a:blip xmlns:r="http://schemas.openxmlformats.org/officeDocument/2006/relationships" r:embed="rId36" cstate="print"/>
          <a:srcRect/>
          <a:stretch>
            <a:fillRect/>
          </a:stretch>
        </xdr:blipFill>
        <xdr:spPr bwMode="auto">
          <a:xfrm>
            <a:off x="11945259" y="5505450"/>
            <a:ext cx="703941" cy="676275"/>
          </a:xfrm>
          <a:prstGeom prst="rect">
            <a:avLst/>
          </a:prstGeom>
          <a:noFill/>
          <a:ln w="9525">
            <a:noFill/>
            <a:miter lim="800000"/>
            <a:headEnd/>
            <a:tailEnd/>
          </a:ln>
        </xdr:spPr>
      </xdr:pic>
    </xdr:grpSp>
    <xdr:clientData/>
  </xdr:twoCellAnchor>
  <xdr:twoCellAnchor>
    <xdr:from>
      <xdr:col>10</xdr:col>
      <xdr:colOff>759814</xdr:colOff>
      <xdr:row>26</xdr:row>
      <xdr:rowOff>123825</xdr:rowOff>
    </xdr:from>
    <xdr:to>
      <xdr:col>13</xdr:col>
      <xdr:colOff>285750</xdr:colOff>
      <xdr:row>26</xdr:row>
      <xdr:rowOff>153484</xdr:rowOff>
    </xdr:to>
    <xdr:cxnSp macro="">
      <xdr:nvCxnSpPr>
        <xdr:cNvPr id="23" name="Connecteur droit 22"/>
        <xdr:cNvCxnSpPr>
          <a:endCxn id="31" idx="6"/>
        </xdr:cNvCxnSpPr>
      </xdr:nvCxnSpPr>
      <xdr:spPr>
        <a:xfrm flipH="1">
          <a:off x="8379814" y="5172075"/>
          <a:ext cx="1811936" cy="29659"/>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723900</xdr:colOff>
      <xdr:row>10</xdr:row>
      <xdr:rowOff>38100</xdr:rowOff>
    </xdr:from>
    <xdr:to>
      <xdr:col>12</xdr:col>
      <xdr:colOff>28575</xdr:colOff>
      <xdr:row>38</xdr:row>
      <xdr:rowOff>152400</xdr:rowOff>
    </xdr:to>
    <xdr:grpSp>
      <xdr:nvGrpSpPr>
        <xdr:cNvPr id="24" name="Groupe 54"/>
        <xdr:cNvGrpSpPr>
          <a:grpSpLocks/>
        </xdr:cNvGrpSpPr>
      </xdr:nvGrpSpPr>
      <xdr:grpSpPr bwMode="auto">
        <a:xfrm>
          <a:off x="3771900" y="2038350"/>
          <a:ext cx="5400675" cy="5448300"/>
          <a:chOff x="3657600" y="1771650"/>
          <a:chExt cx="6229352" cy="5848352"/>
        </a:xfrm>
      </xdr:grpSpPr>
      <xdr:grpSp>
        <xdr:nvGrpSpPr>
          <xdr:cNvPr id="25" name="Groupe 4"/>
          <xdr:cNvGrpSpPr>
            <a:grpSpLocks/>
          </xdr:cNvGrpSpPr>
        </xdr:nvGrpSpPr>
        <xdr:grpSpPr bwMode="auto">
          <a:xfrm>
            <a:off x="5162551" y="3038474"/>
            <a:ext cx="3810000" cy="4257675"/>
            <a:chOff x="5057775" y="1638299"/>
            <a:chExt cx="4095750" cy="5779490"/>
          </a:xfrm>
        </xdr:grpSpPr>
        <xdr:sp macro="" textlink="">
          <xdr:nvSpPr>
            <xdr:cNvPr id="31" name="Ellipse 30"/>
            <xdr:cNvSpPr/>
          </xdr:nvSpPr>
          <xdr:spPr>
            <a:xfrm>
              <a:off x="5057991" y="1639657"/>
              <a:ext cx="4098244" cy="5773615"/>
            </a:xfrm>
            <a:prstGeom prst="ellipse">
              <a:avLst/>
            </a:prstGeom>
            <a:solidFill>
              <a:schemeClr val="tx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just"/>
              <a:endParaRPr lang="fr-FR" sz="1200">
                <a:solidFill>
                  <a:schemeClr val="lt1"/>
                </a:solidFill>
                <a:latin typeface="+mn-lt"/>
                <a:ea typeface="+mn-ea"/>
                <a:cs typeface="+mn-cs"/>
              </a:endParaRPr>
            </a:p>
            <a:p>
              <a:pPr algn="just"/>
              <a:endParaRPr lang="fr-FR" sz="1200">
                <a:solidFill>
                  <a:schemeClr val="lt1"/>
                </a:solidFill>
                <a:latin typeface="+mn-lt"/>
                <a:ea typeface="+mn-ea"/>
                <a:cs typeface="+mn-cs"/>
              </a:endParaRPr>
            </a:p>
            <a:p>
              <a:pPr algn="just"/>
              <a:r>
                <a:rPr lang="fr-FR" sz="1200">
                  <a:solidFill>
                    <a:schemeClr val="lt1"/>
                  </a:solidFill>
                  <a:latin typeface="+mn-lt"/>
                  <a:ea typeface="+mn-ea"/>
                  <a:cs typeface="+mn-cs"/>
                </a:rPr>
                <a:t>En 2021, la sécurité sociale française a versé à ses assurés qui résident à l'étranger, au titre de la retraite de base</a:t>
              </a:r>
              <a:r>
                <a:rPr lang="fr-FR" sz="1200" b="0">
                  <a:solidFill>
                    <a:schemeClr val="lt1"/>
                  </a:solidFill>
                  <a:latin typeface="+mn-lt"/>
                  <a:ea typeface="+mn-ea"/>
                  <a:cs typeface="+mn-cs"/>
                </a:rPr>
                <a:t>,</a:t>
              </a:r>
              <a:r>
                <a:rPr lang="fr-FR" sz="1200" b="1">
                  <a:solidFill>
                    <a:schemeClr val="lt1"/>
                  </a:solidFill>
                  <a:latin typeface="+mn-lt"/>
                  <a:ea typeface="+mn-ea"/>
                  <a:cs typeface="+mn-cs"/>
                </a:rPr>
                <a:t>  </a:t>
              </a:r>
              <a:r>
                <a:rPr lang="fr-FR" sz="1200" b="1">
                  <a:solidFill>
                    <a:schemeClr val="accent2">
                      <a:lumMod val="75000"/>
                    </a:schemeClr>
                  </a:solidFill>
                  <a:latin typeface="+mn-lt"/>
                  <a:ea typeface="+mn-ea"/>
                  <a:cs typeface="+mn-cs"/>
                </a:rPr>
                <a:t>4,27 milliards d'euros </a:t>
              </a:r>
              <a:r>
                <a:rPr lang="fr-FR" sz="1200" b="0">
                  <a:solidFill>
                    <a:schemeClr val="lt1"/>
                  </a:solidFill>
                  <a:latin typeface="+mn-lt"/>
                  <a:ea typeface="+mn-ea"/>
                  <a:cs typeface="+mn-cs"/>
                </a:rPr>
                <a:t>imputés à  </a:t>
              </a:r>
              <a:r>
                <a:rPr lang="fr-FR" sz="1200" b="1">
                  <a:solidFill>
                    <a:schemeClr val="accent2">
                      <a:lumMod val="75000"/>
                    </a:schemeClr>
                  </a:solidFill>
                  <a:latin typeface="+mn-lt"/>
                  <a:ea typeface="+mn-ea"/>
                  <a:cs typeface="+mn-cs"/>
                </a:rPr>
                <a:t>1,45 million de droits ouverts</a:t>
              </a:r>
              <a:r>
                <a:rPr lang="fr-FR" sz="1200" b="0">
                  <a:solidFill>
                    <a:schemeClr val="lt1"/>
                  </a:solidFill>
                  <a:latin typeface="+mn-lt"/>
                  <a:ea typeface="+mn-ea"/>
                  <a:cs typeface="+mn-cs"/>
                </a:rPr>
                <a:t>.</a:t>
              </a:r>
              <a:endParaRPr lang="fr-FR" sz="1200"/>
            </a:p>
            <a:p>
              <a:pPr algn="just"/>
              <a:endParaRPr lang="fr-FR" sz="1200" b="0">
                <a:solidFill>
                  <a:schemeClr val="lt1"/>
                </a:solidFill>
                <a:latin typeface="+mn-lt"/>
                <a:ea typeface="+mn-ea"/>
                <a:cs typeface="+mn-cs"/>
              </a:endParaRPr>
            </a:p>
            <a:p>
              <a:pPr algn="just"/>
              <a:r>
                <a:rPr lang="fr-FR" sz="1200" b="0">
                  <a:solidFill>
                    <a:schemeClr val="lt1"/>
                  </a:solidFill>
                  <a:latin typeface="+mn-lt"/>
                  <a:ea typeface="+mn-ea"/>
                  <a:cs typeface="+mn-cs"/>
                </a:rPr>
                <a:t>Soit</a:t>
              </a:r>
              <a:r>
                <a:rPr lang="fr-FR" sz="1200" b="1">
                  <a:solidFill>
                    <a:schemeClr val="lt1"/>
                  </a:solidFill>
                  <a:latin typeface="+mn-lt"/>
                  <a:ea typeface="+mn-ea"/>
                  <a:cs typeface="+mn-cs"/>
                </a:rPr>
                <a:t> </a:t>
              </a:r>
              <a:r>
                <a:rPr lang="fr-FR" sz="1200" b="1">
                  <a:solidFill>
                    <a:schemeClr val="accent2">
                      <a:lumMod val="75000"/>
                    </a:schemeClr>
                  </a:solidFill>
                  <a:latin typeface="+mn-lt"/>
                  <a:ea typeface="+mn-ea"/>
                  <a:cs typeface="+mn-cs"/>
                </a:rPr>
                <a:t>2,8%</a:t>
              </a:r>
              <a:r>
                <a:rPr lang="fr-FR" sz="1200" b="1">
                  <a:solidFill>
                    <a:schemeClr val="lt1"/>
                  </a:solidFill>
                  <a:latin typeface="+mn-lt"/>
                  <a:ea typeface="+mn-ea"/>
                  <a:cs typeface="+mn-cs"/>
                </a:rPr>
                <a:t> </a:t>
              </a:r>
              <a:r>
                <a:rPr lang="fr-FR" sz="1200" b="0">
                  <a:solidFill>
                    <a:schemeClr val="lt1"/>
                  </a:solidFill>
                  <a:latin typeface="+mn-lt"/>
                  <a:ea typeface="+mn-ea"/>
                  <a:cs typeface="+mn-cs"/>
                </a:rPr>
                <a:t>de ses dépenses globales de retraite et </a:t>
              </a:r>
              <a:r>
                <a:rPr lang="fr-FR" sz="1200" b="1">
                  <a:solidFill>
                    <a:schemeClr val="accent2">
                      <a:lumMod val="75000"/>
                    </a:schemeClr>
                  </a:solidFill>
                  <a:latin typeface="+mn-lt"/>
                  <a:ea typeface="+mn-ea"/>
                  <a:cs typeface="+mn-cs"/>
                </a:rPr>
                <a:t>7,9%</a:t>
              </a:r>
              <a:r>
                <a:rPr lang="fr-FR" sz="1200" b="1" baseline="30000">
                  <a:solidFill>
                    <a:schemeClr val="lt1"/>
                  </a:solidFill>
                  <a:latin typeface="+mn-lt"/>
                  <a:ea typeface="+mn-ea"/>
                  <a:cs typeface="+mn-cs"/>
                </a:rPr>
                <a:t>(1)  </a:t>
              </a:r>
              <a:r>
                <a:rPr lang="fr-FR" sz="1200" b="0">
                  <a:solidFill>
                    <a:schemeClr val="lt1"/>
                  </a:solidFill>
                  <a:latin typeface="+mn-lt"/>
                  <a:ea typeface="+mn-ea"/>
                  <a:cs typeface="+mn-cs"/>
                </a:rPr>
                <a:t>de ses droits ouverts</a:t>
              </a:r>
              <a:r>
                <a:rPr lang="fr-FR" sz="1200" b="1">
                  <a:solidFill>
                    <a:schemeClr val="lt1"/>
                  </a:solidFill>
                  <a:latin typeface="+mn-lt"/>
                  <a:ea typeface="+mn-ea"/>
                  <a:cs typeface="+mn-cs"/>
                </a:rPr>
                <a:t>*</a:t>
              </a:r>
              <a:r>
                <a:rPr lang="fr-FR" sz="1200" b="0">
                  <a:solidFill>
                    <a:schemeClr val="lt1"/>
                  </a:solidFill>
                  <a:latin typeface="+mn-lt"/>
                  <a:ea typeface="+mn-ea"/>
                  <a:cs typeface="+mn-cs"/>
                </a:rPr>
                <a:t>.</a:t>
              </a:r>
              <a:endParaRPr lang="fr-FR" sz="1200"/>
            </a:p>
            <a:p>
              <a:endParaRPr lang="fr-FR" sz="1100" b="0">
                <a:solidFill>
                  <a:schemeClr val="lt1"/>
                </a:solidFill>
                <a:latin typeface="+mn-lt"/>
                <a:ea typeface="+mn-ea"/>
                <a:cs typeface="+mn-cs"/>
              </a:endParaRPr>
            </a:p>
            <a:p>
              <a:r>
                <a:rPr lang="fr-FR" sz="800" b="1" i="1">
                  <a:solidFill>
                    <a:schemeClr val="lt1"/>
                  </a:solidFill>
                  <a:latin typeface="+mn-lt"/>
                  <a:ea typeface="+mn-ea"/>
                  <a:cs typeface="+mn-cs"/>
                </a:rPr>
                <a:t>*</a:t>
              </a:r>
              <a:r>
                <a:rPr lang="fr-FR" sz="800" b="0" i="1">
                  <a:solidFill>
                    <a:schemeClr val="lt1"/>
                  </a:solidFill>
                  <a:latin typeface="+mn-lt"/>
                  <a:ea typeface="+mn-ea"/>
                  <a:cs typeface="+mn-cs"/>
                </a:rPr>
                <a:t>pourcentages calculés uniquement à partir des chiffres du régime général (</a:t>
              </a:r>
              <a:r>
                <a:rPr lang="fr-FR" sz="800" b="1" i="1">
                  <a:solidFill>
                    <a:schemeClr val="lt1"/>
                  </a:solidFill>
                  <a:latin typeface="+mn-lt"/>
                  <a:ea typeface="+mn-ea"/>
                  <a:cs typeface="+mn-cs"/>
                </a:rPr>
                <a:t>source Cnav</a:t>
              </a:r>
              <a:r>
                <a:rPr lang="fr-FR" sz="800" b="0" i="1">
                  <a:solidFill>
                    <a:schemeClr val="lt1"/>
                  </a:solidFill>
                  <a:latin typeface="+mn-lt"/>
                  <a:ea typeface="+mn-ea"/>
                  <a:cs typeface="+mn-cs"/>
                </a:rPr>
                <a:t>).</a:t>
              </a:r>
              <a:endParaRPr lang="fr-FR" sz="800" i="1">
                <a:solidFill>
                  <a:schemeClr val="lt1"/>
                </a:solidFill>
                <a:latin typeface="+mn-lt"/>
                <a:ea typeface="+mn-ea"/>
                <a:cs typeface="+mn-cs"/>
              </a:endParaRPr>
            </a:p>
            <a:p>
              <a:pPr algn="ctr"/>
              <a:endParaRPr lang="fr-FR" sz="1100"/>
            </a:p>
          </xdr:txBody>
        </xdr:sp>
        <xdr:sp macro="" textlink="">
          <xdr:nvSpPr>
            <xdr:cNvPr id="32" name="Ellipse 31"/>
            <xdr:cNvSpPr/>
          </xdr:nvSpPr>
          <xdr:spPr>
            <a:xfrm>
              <a:off x="6428009" y="1764567"/>
              <a:ext cx="1322776" cy="1471162"/>
            </a:xfrm>
            <a:prstGeom prst="ellipse">
              <a:avLst/>
            </a:prstGeom>
            <a:blipFill rotWithShape="0">
              <a:blip xmlns:r="http://schemas.openxmlformats.org/officeDocument/2006/relationships" r:embed="rId37" cstate="print"/>
              <a:stretch>
                <a:fillRect/>
              </a:stretch>
            </a:blipFill>
          </xdr:spPr>
          <xdr:style>
            <a:lnRef idx="0">
              <a:schemeClr val="lt1">
                <a:hueOff val="0"/>
                <a:satOff val="0"/>
                <a:lumOff val="0"/>
                <a:alphaOff val="0"/>
              </a:schemeClr>
            </a:lnRef>
            <a:fillRef idx="1">
              <a:scrgbClr r="0" g="0" b="0"/>
            </a:fillRef>
            <a:effectRef idx="2">
              <a:schemeClr val="accent1">
                <a:tint val="50000"/>
                <a:hueOff val="0"/>
                <a:satOff val="0"/>
                <a:lumOff val="0"/>
                <a:alphaOff val="0"/>
              </a:schemeClr>
            </a:effectRef>
            <a:fontRef idx="minor">
              <a:schemeClr val="lt1">
                <a:hueOff val="0"/>
                <a:satOff val="0"/>
                <a:lumOff val="0"/>
                <a:alphaOff val="0"/>
              </a:schemeClr>
            </a:fontRef>
          </xdr:style>
          <xdr:txBody>
            <a:bodyPr/>
            <a:lstStyle/>
            <a:p>
              <a:endParaRPr lang="fr-FR"/>
            </a:p>
          </xdr:txBody>
        </xdr:sp>
      </xdr:grpSp>
      <xdr:cxnSp macro="">
        <xdr:nvCxnSpPr>
          <xdr:cNvPr id="26" name="Connecteur droit 25"/>
          <xdr:cNvCxnSpPr>
            <a:endCxn id="31" idx="1"/>
          </xdr:cNvCxnSpPr>
        </xdr:nvCxnSpPr>
        <xdr:spPr>
          <a:xfrm>
            <a:off x="4250872" y="1771650"/>
            <a:ext cx="1472193" cy="1891512"/>
          </a:xfrm>
          <a:prstGeom prst="line">
            <a:avLst/>
          </a:prstGeom>
          <a:ln w="28575"/>
        </xdr:spPr>
        <xdr:style>
          <a:lnRef idx="1">
            <a:schemeClr val="accent1"/>
          </a:lnRef>
          <a:fillRef idx="0">
            <a:schemeClr val="accent1"/>
          </a:fillRef>
          <a:effectRef idx="0">
            <a:schemeClr val="accent1"/>
          </a:effectRef>
          <a:fontRef idx="minor">
            <a:schemeClr val="tx1"/>
          </a:fontRef>
        </xdr:style>
      </xdr:cxnSp>
      <xdr:cxnSp macro="">
        <xdr:nvCxnSpPr>
          <xdr:cNvPr id="27" name="Connecteur droit 26"/>
          <xdr:cNvCxnSpPr/>
        </xdr:nvCxnSpPr>
        <xdr:spPr>
          <a:xfrm flipH="1">
            <a:off x="8436732" y="1914791"/>
            <a:ext cx="1417260" cy="1768820"/>
          </a:xfrm>
          <a:prstGeom prst="line">
            <a:avLst/>
          </a:prstGeom>
          <a:ln w="28575"/>
        </xdr:spPr>
        <xdr:style>
          <a:lnRef idx="1">
            <a:schemeClr val="accent1"/>
          </a:lnRef>
          <a:fillRef idx="0">
            <a:schemeClr val="accent1"/>
          </a:fillRef>
          <a:effectRef idx="0">
            <a:schemeClr val="accent1"/>
          </a:effectRef>
          <a:fontRef idx="minor">
            <a:schemeClr val="tx1"/>
          </a:fontRef>
        </xdr:style>
      </xdr:cxnSp>
      <xdr:cxnSp macro="">
        <xdr:nvCxnSpPr>
          <xdr:cNvPr id="28" name="Connecteur droit 27"/>
          <xdr:cNvCxnSpPr>
            <a:stCxn id="31" idx="2"/>
          </xdr:cNvCxnSpPr>
        </xdr:nvCxnSpPr>
        <xdr:spPr>
          <a:xfrm flipH="1" flipV="1">
            <a:off x="3657600" y="5145699"/>
            <a:ext cx="1505152" cy="20449"/>
          </a:xfrm>
          <a:prstGeom prst="line">
            <a:avLst/>
          </a:prstGeom>
          <a:ln w="28575"/>
        </xdr:spPr>
        <xdr:style>
          <a:lnRef idx="1">
            <a:schemeClr val="accent1"/>
          </a:lnRef>
          <a:fillRef idx="0">
            <a:schemeClr val="accent1"/>
          </a:fillRef>
          <a:effectRef idx="0">
            <a:schemeClr val="accent1"/>
          </a:effectRef>
          <a:fontRef idx="minor">
            <a:schemeClr val="tx1"/>
          </a:fontRef>
        </xdr:style>
      </xdr:cxnSp>
      <xdr:cxnSp macro="">
        <xdr:nvCxnSpPr>
          <xdr:cNvPr id="29" name="Connecteur droit 28"/>
          <xdr:cNvCxnSpPr/>
        </xdr:nvCxnSpPr>
        <xdr:spPr>
          <a:xfrm flipH="1">
            <a:off x="4009168" y="6761153"/>
            <a:ext cx="1823761" cy="705483"/>
          </a:xfrm>
          <a:prstGeom prst="line">
            <a:avLst/>
          </a:prstGeom>
          <a:ln w="28575"/>
        </xdr:spPr>
        <xdr:style>
          <a:lnRef idx="1">
            <a:schemeClr val="accent1"/>
          </a:lnRef>
          <a:fillRef idx="0">
            <a:schemeClr val="accent1"/>
          </a:fillRef>
          <a:effectRef idx="0">
            <a:schemeClr val="accent1"/>
          </a:effectRef>
          <a:fontRef idx="minor">
            <a:schemeClr val="tx1"/>
          </a:fontRef>
        </xdr:style>
      </xdr:cxnSp>
      <xdr:cxnSp macro="">
        <xdr:nvCxnSpPr>
          <xdr:cNvPr id="30" name="Connecteur droit 29"/>
          <xdr:cNvCxnSpPr/>
        </xdr:nvCxnSpPr>
        <xdr:spPr>
          <a:xfrm flipH="1" flipV="1">
            <a:off x="8304894" y="6812275"/>
            <a:ext cx="1582058" cy="807727"/>
          </a:xfrm>
          <a:prstGeom prst="line">
            <a:avLst/>
          </a:prstGeom>
          <a:ln w="28575"/>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219075</xdr:colOff>
      <xdr:row>41</xdr:row>
      <xdr:rowOff>142875</xdr:rowOff>
    </xdr:from>
    <xdr:to>
      <xdr:col>10</xdr:col>
      <xdr:colOff>219075</xdr:colOff>
      <xdr:row>50</xdr:row>
      <xdr:rowOff>142875</xdr:rowOff>
    </xdr:to>
    <xdr:sp macro="" textlink="">
      <xdr:nvSpPr>
        <xdr:cNvPr id="33" name="ZoneTexte 32"/>
        <xdr:cNvSpPr txBox="1"/>
      </xdr:nvSpPr>
      <xdr:spPr>
        <a:xfrm>
          <a:off x="5553075" y="8048625"/>
          <a:ext cx="2286000" cy="171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850" i="1" baseline="30000"/>
            <a:t>(1) </a:t>
          </a:r>
          <a:r>
            <a:rPr lang="fr-FR" sz="850" i="1"/>
            <a:t>L'importance des carrières internationales, parmi la population des retraités résidant à l'étranger, explique en partie que la part des dépenses engagées soit inférieure à celle des droits ouverts. Ces retraités perçoivent en effet une pension de la France mais aussi d'un ou plusieurs autres pays d'affiliation, ce qui a pour conséquence que le montant perçu pour chaque pension est proratisé en fonction du nombre de trimestres d'assurance cotisés dans chaque pays.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76200</xdr:colOff>
      <xdr:row>62</xdr:row>
      <xdr:rowOff>38100</xdr:rowOff>
    </xdr:from>
    <xdr:to>
      <xdr:col>3</xdr:col>
      <xdr:colOff>184200</xdr:colOff>
      <xdr:row>62</xdr:row>
      <xdr:rowOff>146100</xdr:rowOff>
    </xdr:to>
    <xdr:sp macro="" textlink="">
      <xdr:nvSpPr>
        <xdr:cNvPr id="2" name="Ellipse 1"/>
        <xdr:cNvSpPr>
          <a:spLocks/>
        </xdr:cNvSpPr>
      </xdr:nvSpPr>
      <xdr:spPr>
        <a:xfrm flipH="1">
          <a:off x="2066925" y="12058650"/>
          <a:ext cx="108000" cy="108000"/>
        </a:xfrm>
        <a:prstGeom prst="ellips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3</xdr:col>
      <xdr:colOff>219075</xdr:colOff>
      <xdr:row>62</xdr:row>
      <xdr:rowOff>38100</xdr:rowOff>
    </xdr:from>
    <xdr:to>
      <xdr:col>3</xdr:col>
      <xdr:colOff>327075</xdr:colOff>
      <xdr:row>62</xdr:row>
      <xdr:rowOff>146100</xdr:rowOff>
    </xdr:to>
    <xdr:sp macro="" textlink="">
      <xdr:nvSpPr>
        <xdr:cNvPr id="3" name="Ellipse 2"/>
        <xdr:cNvSpPr>
          <a:spLocks/>
        </xdr:cNvSpPr>
      </xdr:nvSpPr>
      <xdr:spPr>
        <a:xfrm flipH="1">
          <a:off x="2209800" y="12058650"/>
          <a:ext cx="108000" cy="1080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3</xdr:col>
      <xdr:colOff>371475</xdr:colOff>
      <xdr:row>62</xdr:row>
      <xdr:rowOff>38100</xdr:rowOff>
    </xdr:from>
    <xdr:to>
      <xdr:col>3</xdr:col>
      <xdr:colOff>479475</xdr:colOff>
      <xdr:row>62</xdr:row>
      <xdr:rowOff>146100</xdr:rowOff>
    </xdr:to>
    <xdr:sp macro="" textlink="">
      <xdr:nvSpPr>
        <xdr:cNvPr id="4" name="Ellipse 3"/>
        <xdr:cNvSpPr>
          <a:spLocks/>
        </xdr:cNvSpPr>
      </xdr:nvSpPr>
      <xdr:spPr>
        <a:xfrm flipH="1">
          <a:off x="2362200" y="12058650"/>
          <a:ext cx="108000" cy="108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1</xdr:col>
      <xdr:colOff>47625</xdr:colOff>
      <xdr:row>72</xdr:row>
      <xdr:rowOff>47625</xdr:rowOff>
    </xdr:from>
    <xdr:to>
      <xdr:col>1</xdr:col>
      <xdr:colOff>155625</xdr:colOff>
      <xdr:row>72</xdr:row>
      <xdr:rowOff>155625</xdr:rowOff>
    </xdr:to>
    <xdr:sp macro="" textlink="">
      <xdr:nvSpPr>
        <xdr:cNvPr id="5" name="Ellipse 4"/>
        <xdr:cNvSpPr>
          <a:spLocks/>
        </xdr:cNvSpPr>
      </xdr:nvSpPr>
      <xdr:spPr>
        <a:xfrm flipH="1">
          <a:off x="209550" y="13754100"/>
          <a:ext cx="108000" cy="108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1</xdr:col>
      <xdr:colOff>47625</xdr:colOff>
      <xdr:row>73</xdr:row>
      <xdr:rowOff>47625</xdr:rowOff>
    </xdr:from>
    <xdr:to>
      <xdr:col>1</xdr:col>
      <xdr:colOff>155625</xdr:colOff>
      <xdr:row>73</xdr:row>
      <xdr:rowOff>155625</xdr:rowOff>
    </xdr:to>
    <xdr:sp macro="" textlink="">
      <xdr:nvSpPr>
        <xdr:cNvPr id="6" name="Ellipse 5"/>
        <xdr:cNvSpPr>
          <a:spLocks/>
        </xdr:cNvSpPr>
      </xdr:nvSpPr>
      <xdr:spPr>
        <a:xfrm flipH="1">
          <a:off x="209550" y="13944600"/>
          <a:ext cx="108000" cy="108000"/>
        </a:xfrm>
        <a:prstGeom prst="ellips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1</xdr:col>
      <xdr:colOff>38100</xdr:colOff>
      <xdr:row>74</xdr:row>
      <xdr:rowOff>38100</xdr:rowOff>
    </xdr:from>
    <xdr:to>
      <xdr:col>1</xdr:col>
      <xdr:colOff>146100</xdr:colOff>
      <xdr:row>74</xdr:row>
      <xdr:rowOff>146100</xdr:rowOff>
    </xdr:to>
    <xdr:sp macro="" textlink="">
      <xdr:nvSpPr>
        <xdr:cNvPr id="7" name="Ellipse 6"/>
        <xdr:cNvSpPr>
          <a:spLocks/>
        </xdr:cNvSpPr>
      </xdr:nvSpPr>
      <xdr:spPr>
        <a:xfrm flipH="1">
          <a:off x="200025" y="14125575"/>
          <a:ext cx="108000" cy="1080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editAs="oneCell">
    <xdr:from>
      <xdr:col>19</xdr:col>
      <xdr:colOff>142875</xdr:colOff>
      <xdr:row>9</xdr:row>
      <xdr:rowOff>190500</xdr:rowOff>
    </xdr:from>
    <xdr:to>
      <xdr:col>22</xdr:col>
      <xdr:colOff>76200</xdr:colOff>
      <xdr:row>11</xdr:row>
      <xdr:rowOff>38100</xdr:rowOff>
    </xdr:to>
    <xdr:pic>
      <xdr:nvPicPr>
        <xdr:cNvPr id="8" name="Picture 708"/>
        <xdr:cNvPicPr>
          <a:picLocks noChangeAspect="1" noChangeArrowheads="1"/>
        </xdr:cNvPicPr>
      </xdr:nvPicPr>
      <xdr:blipFill>
        <a:blip xmlns:r="http://schemas.openxmlformats.org/officeDocument/2006/relationships" r:embed="rId1" cstate="print">
          <a:clrChange>
            <a:clrFrom>
              <a:srgbClr val="FAFAFA"/>
            </a:clrFrom>
            <a:clrTo>
              <a:srgbClr val="FAFAFA">
                <a:alpha val="0"/>
              </a:srgbClr>
            </a:clrTo>
          </a:clrChange>
        </a:blip>
        <a:srcRect/>
        <a:stretch>
          <a:fillRect/>
        </a:stretch>
      </xdr:blipFill>
      <xdr:spPr bwMode="auto">
        <a:xfrm>
          <a:off x="9525000" y="2105025"/>
          <a:ext cx="447675" cy="438150"/>
        </a:xfrm>
        <a:prstGeom prst="rect">
          <a:avLst/>
        </a:prstGeom>
        <a:noFill/>
        <a:ln w="1">
          <a:noFill/>
          <a:miter lim="800000"/>
          <a:headEnd/>
          <a:tailEnd/>
        </a:ln>
      </xdr:spPr>
    </xdr:pic>
    <xdr:clientData/>
  </xdr:twoCellAnchor>
  <xdr:twoCellAnchor>
    <xdr:from>
      <xdr:col>19</xdr:col>
      <xdr:colOff>133346</xdr:colOff>
      <xdr:row>10</xdr:row>
      <xdr:rowOff>228596</xdr:rowOff>
    </xdr:from>
    <xdr:to>
      <xdr:col>27</xdr:col>
      <xdr:colOff>0</xdr:colOff>
      <xdr:row>73</xdr:row>
      <xdr:rowOff>9524</xdr:rowOff>
    </xdr:to>
    <xdr:sp macro="" textlink="">
      <xdr:nvSpPr>
        <xdr:cNvPr id="9" name="ZoneTexte 8"/>
        <xdr:cNvSpPr txBox="1"/>
      </xdr:nvSpPr>
      <xdr:spPr>
        <a:xfrm>
          <a:off x="9515471" y="2333621"/>
          <a:ext cx="3743329" cy="11572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100" b="0" baseline="0">
            <a:solidFill>
              <a:schemeClr val="dk1"/>
            </a:solidFill>
            <a:latin typeface="+mn-lt"/>
            <a:ea typeface="+mn-ea"/>
            <a:cs typeface="+mn-cs"/>
          </a:endParaRPr>
        </a:p>
        <a:p>
          <a:pPr algn="just"/>
          <a:endParaRPr lang="fr-FR" sz="1200" b="1" baseline="0">
            <a:solidFill>
              <a:srgbClr val="C00000"/>
            </a:solidFill>
            <a:latin typeface="+mn-lt"/>
            <a:ea typeface="+mn-ea"/>
            <a:cs typeface="+mn-cs"/>
          </a:endParaRPr>
        </a:p>
        <a:p>
          <a:pPr algn="just"/>
          <a:r>
            <a:rPr lang="fr-FR" sz="1200" b="1" baseline="0">
              <a:solidFill>
                <a:srgbClr val="C00000"/>
              </a:solidFill>
              <a:latin typeface="+mn-lt"/>
              <a:ea typeface="+mn-ea"/>
              <a:cs typeface="+mn-cs"/>
            </a:rPr>
            <a:t> Deux types de pensions de vieillesse sont à distinguer :</a:t>
          </a:r>
        </a:p>
        <a:p>
          <a:pPr algn="just"/>
          <a:endParaRPr lang="fr-FR" sz="1200" b="1" baseline="0">
            <a:solidFill>
              <a:schemeClr val="dk1"/>
            </a:solidFill>
            <a:latin typeface="+mn-lt"/>
            <a:ea typeface="+mn-ea"/>
            <a:cs typeface="+mn-cs"/>
          </a:endParaRPr>
        </a:p>
        <a:p>
          <a:pPr algn="just"/>
          <a:r>
            <a:rPr lang="fr-FR" sz="1200" b="1" baseline="0">
              <a:solidFill>
                <a:schemeClr val="dk1"/>
              </a:solidFill>
              <a:latin typeface="+mn-lt"/>
              <a:ea typeface="+mn-ea"/>
              <a:cs typeface="+mn-cs"/>
            </a:rPr>
            <a:t>les pensions au titre de la législation nationale</a:t>
          </a:r>
        </a:p>
        <a:p>
          <a:pPr algn="just"/>
          <a:r>
            <a:rPr lang="fr-FR" sz="1100" b="0" baseline="0">
              <a:solidFill>
                <a:schemeClr val="dk1"/>
              </a:solidFill>
              <a:latin typeface="+mn-lt"/>
              <a:ea typeface="+mn-ea"/>
              <a:cs typeface="+mn-cs"/>
            </a:rPr>
            <a:t>lorsque la liquidation du droit de l'assuré se fait au titre de la seule législation française de sécurité </a:t>
          </a:r>
          <a:r>
            <a:rPr lang="fr-FR" sz="1100" b="0" baseline="0">
              <a:solidFill>
                <a:sysClr val="windowText" lastClr="000000"/>
              </a:solidFill>
              <a:latin typeface="+mn-lt"/>
              <a:ea typeface="+mn-ea"/>
              <a:cs typeface="+mn-cs"/>
            </a:rPr>
            <a:t>sociale, généralement parce qu'il a seulement travaillé en France </a:t>
          </a:r>
          <a:r>
            <a:rPr lang="fr-FR" sz="1100" b="0" baseline="0">
              <a:solidFill>
                <a:schemeClr val="dk1"/>
              </a:solidFill>
              <a:latin typeface="+mn-lt"/>
              <a:ea typeface="+mn-ea"/>
              <a:cs typeface="+mn-cs"/>
            </a:rPr>
            <a:t>;</a:t>
          </a:r>
          <a:endParaRPr lang="fr-FR" sz="1100">
            <a:solidFill>
              <a:schemeClr val="dk1"/>
            </a:solidFill>
            <a:latin typeface="+mn-lt"/>
            <a:ea typeface="+mn-ea"/>
            <a:cs typeface="+mn-cs"/>
          </a:endParaRPr>
        </a:p>
        <a:p>
          <a:pPr algn="just"/>
          <a:r>
            <a:rPr lang="fr-FR" sz="1200" b="1" baseline="0">
              <a:solidFill>
                <a:schemeClr val="dk1"/>
              </a:solidFill>
              <a:latin typeface="+mn-lt"/>
              <a:ea typeface="+mn-ea"/>
              <a:cs typeface="+mn-cs"/>
            </a:rPr>
            <a:t>les pensions au titre des accords internationaux </a:t>
          </a:r>
          <a:r>
            <a:rPr lang="fr-FR" sz="1100" b="0">
              <a:solidFill>
                <a:schemeClr val="dk1"/>
              </a:solidFill>
              <a:latin typeface="+mn-lt"/>
              <a:ea typeface="+mn-ea"/>
              <a:cs typeface="+mn-cs"/>
            </a:rPr>
            <a:t>lorsque</a:t>
          </a:r>
          <a:r>
            <a:rPr lang="fr-FR" sz="1100" b="0" baseline="0">
              <a:solidFill>
                <a:schemeClr val="dk1"/>
              </a:solidFill>
              <a:latin typeface="+mn-lt"/>
              <a:ea typeface="+mn-ea"/>
              <a:cs typeface="+mn-cs"/>
            </a:rPr>
            <a:t> la </a:t>
          </a:r>
          <a:r>
            <a:rPr lang="fr-FR" sz="1100" b="0">
              <a:solidFill>
                <a:schemeClr val="dk1"/>
              </a:solidFill>
              <a:latin typeface="+mn-lt"/>
              <a:ea typeface="+mn-ea"/>
              <a:cs typeface="+mn-cs"/>
            </a:rPr>
            <a:t>liquidation de</a:t>
          </a:r>
          <a:r>
            <a:rPr lang="fr-FR" sz="1100" b="0" baseline="0">
              <a:solidFill>
                <a:schemeClr val="dk1"/>
              </a:solidFill>
              <a:latin typeface="+mn-lt"/>
              <a:ea typeface="+mn-ea"/>
              <a:cs typeface="+mn-cs"/>
            </a:rPr>
            <a:t> ce droit </a:t>
          </a:r>
          <a:r>
            <a:rPr lang="fr-FR" sz="1100" b="0">
              <a:solidFill>
                <a:schemeClr val="dk1"/>
              </a:solidFill>
              <a:latin typeface="+mn-lt"/>
              <a:ea typeface="+mn-ea"/>
              <a:cs typeface="+mn-cs"/>
            </a:rPr>
            <a:t>se fait au titre de la législation</a:t>
          </a:r>
          <a:r>
            <a:rPr lang="fr-FR" sz="1100" b="0" baseline="0">
              <a:solidFill>
                <a:schemeClr val="dk1"/>
              </a:solidFill>
              <a:latin typeface="+mn-lt"/>
              <a:ea typeface="+mn-ea"/>
              <a:cs typeface="+mn-cs"/>
            </a:rPr>
            <a:t> </a:t>
          </a:r>
          <a:r>
            <a:rPr lang="fr-FR" sz="1100" b="0">
              <a:solidFill>
                <a:schemeClr val="dk1"/>
              </a:solidFill>
              <a:latin typeface="+mn-lt"/>
              <a:ea typeface="+mn-ea"/>
              <a:cs typeface="+mn-cs"/>
            </a:rPr>
            <a:t>française et </a:t>
          </a:r>
          <a:r>
            <a:rPr lang="fr-FR" sz="1100" b="0">
              <a:solidFill>
                <a:sysClr val="windowText" lastClr="000000"/>
              </a:solidFill>
              <a:latin typeface="+mn-lt"/>
              <a:ea typeface="+mn-ea"/>
              <a:cs typeface="+mn-cs"/>
            </a:rPr>
            <a:t>d'une</a:t>
          </a:r>
          <a:r>
            <a:rPr lang="fr-FR" sz="1100" b="0">
              <a:solidFill>
                <a:schemeClr val="dk1"/>
              </a:solidFill>
              <a:latin typeface="+mn-lt"/>
              <a:ea typeface="+mn-ea"/>
              <a:cs typeface="+mn-cs"/>
            </a:rPr>
            <a:t> ou plusieurs autres législations nationales, en application des accords internationaux de sécurité sociale</a:t>
          </a:r>
          <a:r>
            <a:rPr lang="fr-FR" sz="1100" b="0" baseline="0">
              <a:solidFill>
                <a:schemeClr val="dk1"/>
              </a:solidFill>
              <a:latin typeface="+mn-lt"/>
              <a:ea typeface="+mn-ea"/>
              <a:cs typeface="+mn-cs"/>
            </a:rPr>
            <a:t> qui prévoient une telle coordination.</a:t>
          </a:r>
        </a:p>
        <a:p>
          <a:pPr algn="just"/>
          <a:endParaRPr lang="fr-FR" sz="1100" b="0" baseline="0">
            <a:solidFill>
              <a:schemeClr val="dk1"/>
            </a:solidFill>
            <a:latin typeface="+mn-lt"/>
            <a:ea typeface="+mn-ea"/>
            <a:cs typeface="+mn-cs"/>
          </a:endParaRPr>
        </a:p>
        <a:p>
          <a:pPr algn="just"/>
          <a:r>
            <a:rPr lang="fr-FR" sz="1100" b="0" baseline="0">
              <a:solidFill>
                <a:sysClr val="windowText" lastClr="000000"/>
              </a:solidFill>
              <a:latin typeface="+mn-lt"/>
              <a:ea typeface="+mn-ea"/>
              <a:cs typeface="+mn-cs"/>
            </a:rPr>
            <a:t>En effet</a:t>
          </a:r>
          <a:r>
            <a:rPr lang="fr-FR" sz="1100" b="0" baseline="0">
              <a:solidFill>
                <a:schemeClr val="dk1"/>
              </a:solidFill>
              <a:latin typeface="+mn-lt"/>
              <a:ea typeface="+mn-ea"/>
              <a:cs typeface="+mn-cs"/>
            </a:rPr>
            <a:t>, les règles de la coordination permettent de prendre en compte, au moment de la liquidation de la pension, les périodes d'assurance accomplies dans un autre État comme si elles avaient été effectuées en France.</a:t>
          </a:r>
        </a:p>
        <a:p>
          <a:pPr algn="just"/>
          <a:endParaRPr lang="fr-FR" sz="1100" b="0">
            <a:solidFill>
              <a:schemeClr val="dk1"/>
            </a:solidFill>
            <a:latin typeface="+mn-lt"/>
            <a:ea typeface="+mn-ea"/>
            <a:cs typeface="+mn-cs"/>
          </a:endParaRPr>
        </a:p>
        <a:p>
          <a:pPr algn="just"/>
          <a:r>
            <a:rPr lang="fr-FR" sz="1100" b="1">
              <a:solidFill>
                <a:schemeClr val="dk1"/>
              </a:solidFill>
              <a:latin typeface="+mn-lt"/>
              <a:ea typeface="+mn-ea"/>
              <a:cs typeface="+mn-cs"/>
            </a:rPr>
            <a:t>Le calcul de</a:t>
          </a:r>
          <a:r>
            <a:rPr lang="fr-FR" sz="1100" b="1" baseline="0">
              <a:solidFill>
                <a:schemeClr val="dk1"/>
              </a:solidFill>
              <a:latin typeface="+mn-lt"/>
              <a:ea typeface="+mn-ea"/>
              <a:cs typeface="+mn-cs"/>
            </a:rPr>
            <a:t> la</a:t>
          </a:r>
          <a:r>
            <a:rPr lang="fr-FR" sz="1100" b="1">
              <a:solidFill>
                <a:schemeClr val="dk1"/>
              </a:solidFill>
              <a:latin typeface="+mn-lt"/>
              <a:ea typeface="+mn-ea"/>
              <a:cs typeface="+mn-cs"/>
            </a:rPr>
            <a:t> pension </a:t>
          </a:r>
          <a:r>
            <a:rPr lang="fr-FR" sz="1100" b="1">
              <a:solidFill>
                <a:sysClr val="windowText" lastClr="000000"/>
              </a:solidFill>
              <a:latin typeface="+mn-lt"/>
              <a:ea typeface="+mn-ea"/>
              <a:cs typeface="+mn-cs"/>
            </a:rPr>
            <a:t>française</a:t>
          </a:r>
          <a:r>
            <a:rPr lang="fr-FR" sz="1100" b="1">
              <a:solidFill>
                <a:schemeClr val="dk1"/>
              </a:solidFill>
              <a:latin typeface="+mn-lt"/>
              <a:ea typeface="+mn-ea"/>
              <a:cs typeface="+mn-cs"/>
            </a:rPr>
            <a:t> au</a:t>
          </a:r>
          <a:r>
            <a:rPr lang="fr-FR" sz="1100" b="1" baseline="0">
              <a:solidFill>
                <a:schemeClr val="dk1"/>
              </a:solidFill>
              <a:latin typeface="+mn-lt"/>
              <a:ea typeface="+mn-ea"/>
              <a:cs typeface="+mn-cs"/>
            </a:rPr>
            <a:t> titre des accords internationaux </a:t>
          </a:r>
          <a:r>
            <a:rPr lang="fr-FR" sz="1100" b="1">
              <a:solidFill>
                <a:schemeClr val="dk1"/>
              </a:solidFill>
              <a:latin typeface="+mn-lt"/>
              <a:ea typeface="+mn-ea"/>
              <a:cs typeface="+mn-cs"/>
            </a:rPr>
            <a:t>s'effectue</a:t>
          </a:r>
          <a:r>
            <a:rPr lang="fr-FR" sz="1100" b="1" baseline="0">
              <a:solidFill>
                <a:schemeClr val="dk1"/>
              </a:solidFill>
              <a:latin typeface="+mn-lt"/>
              <a:ea typeface="+mn-ea"/>
              <a:cs typeface="+mn-cs"/>
            </a:rPr>
            <a:t> </a:t>
          </a:r>
          <a:r>
            <a:rPr lang="fr-FR" sz="1100" b="1">
              <a:solidFill>
                <a:schemeClr val="dk1"/>
              </a:solidFill>
              <a:latin typeface="+mn-lt"/>
              <a:ea typeface="+mn-ea"/>
              <a:cs typeface="+mn-cs"/>
            </a:rPr>
            <a:t>en deux étapes </a:t>
          </a:r>
          <a:r>
            <a:rPr lang="fr-FR" sz="1100" b="0">
              <a:solidFill>
                <a:schemeClr val="dk1"/>
              </a:solidFill>
              <a:latin typeface="+mn-lt"/>
              <a:ea typeface="+mn-ea"/>
              <a:cs typeface="+mn-cs"/>
            </a:rPr>
            <a:t>: </a:t>
          </a:r>
        </a:p>
        <a:p>
          <a:pPr algn="just"/>
          <a:r>
            <a:rPr lang="fr-FR" sz="1100" b="0">
              <a:solidFill>
                <a:schemeClr val="dk1"/>
              </a:solidFill>
              <a:latin typeface="+mn-lt"/>
              <a:ea typeface="+mn-ea"/>
              <a:cs typeface="+mn-cs"/>
            </a:rPr>
            <a:t>- en totalisant dans un premier temps</a:t>
          </a:r>
          <a:r>
            <a:rPr lang="fr-FR" sz="1100" b="0" baseline="0">
              <a:solidFill>
                <a:schemeClr val="dk1"/>
              </a:solidFill>
              <a:latin typeface="+mn-lt"/>
              <a:ea typeface="+mn-ea"/>
              <a:cs typeface="+mn-cs"/>
            </a:rPr>
            <a:t> les </a:t>
          </a:r>
          <a:r>
            <a:rPr lang="fr-FR" sz="1100" b="0">
              <a:solidFill>
                <a:schemeClr val="dk1"/>
              </a:solidFill>
              <a:latin typeface="+mn-lt"/>
              <a:ea typeface="+mn-ea"/>
              <a:cs typeface="+mn-cs"/>
            </a:rPr>
            <a:t>trimestres d'assurance retraite validés en France et </a:t>
          </a:r>
          <a:r>
            <a:rPr lang="fr-FR" sz="1100" b="0">
              <a:solidFill>
                <a:sysClr val="windowText" lastClr="000000"/>
              </a:solidFill>
              <a:latin typeface="+mn-lt"/>
              <a:ea typeface="+mn-ea"/>
              <a:cs typeface="+mn-cs"/>
            </a:rPr>
            <a:t>dans les </a:t>
          </a:r>
          <a:r>
            <a:rPr lang="fr-FR" sz="1100" b="0" baseline="0">
              <a:solidFill>
                <a:schemeClr val="dk1"/>
              </a:solidFill>
              <a:latin typeface="+mn-lt"/>
              <a:ea typeface="+mn-ea"/>
              <a:cs typeface="+mn-cs"/>
            </a:rPr>
            <a:t>pays d'affiliation appliquant les réglements européens de coordination ou liés à la France par une convention bilatérale de sécurité sociale ;</a:t>
          </a:r>
          <a:endParaRPr lang="fr-FR" sz="1100" b="0">
            <a:solidFill>
              <a:schemeClr val="dk1"/>
            </a:solidFill>
            <a:latin typeface="+mn-lt"/>
            <a:ea typeface="+mn-ea"/>
            <a:cs typeface="+mn-cs"/>
          </a:endParaRPr>
        </a:p>
        <a:p>
          <a:pPr algn="just"/>
          <a:r>
            <a:rPr lang="fr-FR" sz="1100" b="0" baseline="0">
              <a:solidFill>
                <a:schemeClr val="dk1"/>
              </a:solidFill>
              <a:latin typeface="+mn-lt"/>
              <a:ea typeface="+mn-ea"/>
              <a:cs typeface="+mn-cs"/>
            </a:rPr>
            <a:t> - en proratisant dans un second temps le montant de la pension initialement obtenu par cette totalisation en tenant compte uniquement des trimestres validés en France.</a:t>
          </a:r>
        </a:p>
        <a:p>
          <a:pPr algn="just"/>
          <a:endParaRPr lang="fr-FR" sz="1100">
            <a:solidFill>
              <a:schemeClr val="dk1"/>
            </a:solidFill>
            <a:latin typeface="+mn-lt"/>
            <a:ea typeface="+mn-ea"/>
            <a:cs typeface="+mn-cs"/>
          </a:endParaRPr>
        </a:p>
        <a:p>
          <a:pPr algn="just"/>
          <a:endParaRPr lang="fr-FR" sz="1100" b="1" baseline="0">
            <a:solidFill>
              <a:schemeClr val="dk1"/>
            </a:solidFill>
            <a:latin typeface="+mn-lt"/>
            <a:ea typeface="+mn-ea"/>
            <a:cs typeface="+mn-cs"/>
          </a:endParaRPr>
        </a:p>
        <a:p>
          <a:pPr algn="just"/>
          <a:endParaRPr lang="fr-FR" sz="1100" b="1" baseline="0">
            <a:solidFill>
              <a:schemeClr val="dk1"/>
            </a:solidFill>
            <a:latin typeface="+mn-lt"/>
            <a:ea typeface="+mn-ea"/>
            <a:cs typeface="+mn-cs"/>
          </a:endParaRPr>
        </a:p>
        <a:p>
          <a:pPr algn="just"/>
          <a:endParaRPr lang="fr-FR" sz="1100" b="1" baseline="0">
            <a:solidFill>
              <a:schemeClr val="dk1"/>
            </a:solidFill>
            <a:latin typeface="+mn-lt"/>
            <a:ea typeface="+mn-ea"/>
            <a:cs typeface="+mn-cs"/>
          </a:endParaRPr>
        </a:p>
        <a:p>
          <a:pPr algn="just"/>
          <a:endParaRPr lang="fr-FR" sz="1100" b="1" baseline="0">
            <a:solidFill>
              <a:schemeClr val="dk1"/>
            </a:solidFill>
            <a:latin typeface="+mn-lt"/>
            <a:ea typeface="+mn-ea"/>
            <a:cs typeface="+mn-cs"/>
          </a:endParaRPr>
        </a:p>
        <a:p>
          <a:pPr algn="just"/>
          <a:endParaRPr lang="fr-FR" sz="1100" b="1" baseline="0">
            <a:solidFill>
              <a:schemeClr val="dk1"/>
            </a:solidFill>
            <a:latin typeface="+mn-lt"/>
            <a:ea typeface="+mn-ea"/>
            <a:cs typeface="+mn-cs"/>
          </a:endParaRPr>
        </a:p>
        <a:p>
          <a:pPr algn="just"/>
          <a:r>
            <a:rPr lang="fr-FR" sz="1100" b="1" baseline="0">
              <a:solidFill>
                <a:schemeClr val="dk1"/>
              </a:solidFill>
              <a:latin typeface="+mn-lt"/>
              <a:ea typeface="+mn-ea"/>
              <a:cs typeface="+mn-cs"/>
            </a:rPr>
            <a:t>Des disparités importantes</a:t>
          </a:r>
          <a:r>
            <a:rPr lang="fr-FR" sz="1100" b="0" baseline="0">
              <a:solidFill>
                <a:schemeClr val="dk1"/>
              </a:solidFill>
              <a:latin typeface="+mn-lt"/>
              <a:ea typeface="+mn-ea"/>
              <a:cs typeface="+mn-cs"/>
            </a:rPr>
            <a:t>, selon le pays ou la zone de résidence des assurés, sont à relever dans la répartition des pensions françaises exportées :</a:t>
          </a:r>
          <a:endParaRPr lang="fr-FR"/>
        </a:p>
        <a:p>
          <a:pPr algn="just" fontAlgn="base"/>
          <a:endParaRPr lang="fr-FR" sz="1100" b="0" baseline="0">
            <a:solidFill>
              <a:schemeClr val="dk1"/>
            </a:solidFill>
            <a:latin typeface="+mn-lt"/>
            <a:ea typeface="+mn-ea"/>
            <a:cs typeface="+mn-cs"/>
          </a:endParaRPr>
        </a:p>
        <a:p>
          <a:pPr algn="just"/>
          <a:r>
            <a:rPr lang="fr-FR" sz="1100" b="0" baseline="0">
              <a:solidFill>
                <a:schemeClr val="dk1"/>
              </a:solidFill>
              <a:latin typeface="+mn-lt"/>
              <a:ea typeface="+mn-ea"/>
              <a:cs typeface="+mn-cs"/>
            </a:rPr>
            <a:t>- moins de 1% des assurés résidant en Algérie reçoivent une pension au titre des accords internationaux contre 73% pour ceux résidant en Suède ;</a:t>
          </a:r>
          <a:endParaRPr lang="fr-FR"/>
        </a:p>
        <a:p>
          <a:pPr algn="just"/>
          <a:r>
            <a:rPr lang="fr-FR" sz="1100" b="0" baseline="0">
              <a:solidFill>
                <a:schemeClr val="dk1"/>
              </a:solidFill>
              <a:latin typeface="+mn-lt"/>
              <a:ea typeface="+mn-ea"/>
              <a:cs typeface="+mn-cs"/>
            </a:rPr>
            <a:t>-  moins de 3% des assurés résidant dans la zone hors UE-EEE-Suisse reçoivent une pension au titre des accords internationaux  contre 39% dans la zone UE-EEE-Suisse.</a:t>
          </a:r>
          <a:endParaRPr lang="fr-FR"/>
        </a:p>
        <a:p>
          <a:pPr algn="just" fontAlgn="base"/>
          <a:endParaRPr lang="fr-FR" sz="1100" b="0" baseline="0">
            <a:solidFill>
              <a:schemeClr val="dk1"/>
            </a:solidFill>
            <a:latin typeface="+mn-lt"/>
            <a:ea typeface="+mn-ea"/>
            <a:cs typeface="+mn-cs"/>
          </a:endParaRPr>
        </a:p>
        <a:p>
          <a:pPr algn="just"/>
          <a:r>
            <a:rPr lang="fr-FR" sz="1100" b="1" baseline="0">
              <a:solidFill>
                <a:schemeClr val="dk1"/>
              </a:solidFill>
              <a:latin typeface="+mn-lt"/>
              <a:ea typeface="+mn-ea"/>
              <a:cs typeface="+mn-cs"/>
            </a:rPr>
            <a:t>Ces disparités s'expliquent par différents facteurs :</a:t>
          </a:r>
        </a:p>
        <a:p>
          <a:pPr algn="just"/>
          <a:r>
            <a:rPr lang="fr-FR" sz="1100" b="0" baseline="0">
              <a:solidFill>
                <a:schemeClr val="dk1"/>
              </a:solidFill>
              <a:latin typeface="+mn-lt"/>
              <a:ea typeface="+mn-ea"/>
              <a:cs typeface="+mn-cs"/>
            </a:rPr>
            <a:t>- la mobilité géographique </a:t>
          </a:r>
          <a:r>
            <a:rPr lang="fr-FR" sz="1100" b="0" baseline="0">
              <a:solidFill>
                <a:sysClr val="windowText" lastClr="000000"/>
              </a:solidFill>
              <a:latin typeface="+mn-lt"/>
              <a:ea typeface="+mn-ea"/>
              <a:cs typeface="+mn-cs"/>
            </a:rPr>
            <a:t>des travailleurs de la zone UE-EEE-Suisse, dans leurs parcours professionnels, simplifiée par la liberté de circulation, de séjour et de travail dont ils disposaient à l'intérieur de cette zone ;</a:t>
          </a:r>
        </a:p>
        <a:p>
          <a:pPr algn="just"/>
          <a:r>
            <a:rPr lang="fr-FR" sz="1100" b="0" baseline="0">
              <a:solidFill>
                <a:sysClr val="windowText" lastClr="000000"/>
              </a:solidFill>
              <a:latin typeface="+mn-lt"/>
              <a:ea typeface="+mn-ea"/>
              <a:cs typeface="+mn-cs"/>
            </a:rPr>
            <a:t>- la proximité géographique immédiate de certains pays européens avec la France, facilitant de fait des carrières partagées entre le pays de résidence et la France ;</a:t>
          </a:r>
        </a:p>
        <a:p>
          <a:pPr algn="just"/>
          <a:r>
            <a:rPr lang="fr-FR" sz="1100" b="0" baseline="0">
              <a:solidFill>
                <a:sysClr val="windowText" lastClr="000000"/>
              </a:solidFill>
              <a:latin typeface="+mn-lt"/>
              <a:ea typeface="+mn-ea"/>
              <a:cs typeface="+mn-cs"/>
            </a:rPr>
            <a:t>- a contrario, l'importance de l'économie informelle dans certains pays qui peut présenter un frein à la constitution d'une carrière internationale.</a:t>
          </a:r>
        </a:p>
        <a:p>
          <a:endParaRPr lang="fr-FR"/>
        </a:p>
        <a:p>
          <a:endParaRPr lang="fr-FR" sz="1100"/>
        </a:p>
      </xdr:txBody>
    </xdr:sp>
    <xdr:clientData/>
  </xdr:twoCellAnchor>
  <xdr:twoCellAnchor>
    <xdr:from>
      <xdr:col>2</xdr:col>
      <xdr:colOff>514351</xdr:colOff>
      <xdr:row>2</xdr:row>
      <xdr:rowOff>85725</xdr:rowOff>
    </xdr:from>
    <xdr:to>
      <xdr:col>19</xdr:col>
      <xdr:colOff>114301</xdr:colOff>
      <xdr:row>8</xdr:row>
      <xdr:rowOff>0</xdr:rowOff>
    </xdr:to>
    <xdr:sp macro="" textlink="">
      <xdr:nvSpPr>
        <xdr:cNvPr id="10" name="ZoneTexte 9"/>
        <xdr:cNvSpPr txBox="1"/>
      </xdr:nvSpPr>
      <xdr:spPr>
        <a:xfrm>
          <a:off x="1009651" y="514350"/>
          <a:ext cx="8486775" cy="1343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100">
              <a:solidFill>
                <a:sysClr val="windowText" lastClr="000000"/>
              </a:solidFill>
              <a:latin typeface="+mn-lt"/>
              <a:ea typeface="+mn-ea"/>
              <a:cs typeface="+mn-cs"/>
            </a:rPr>
            <a:t>Le montant  de la</a:t>
          </a:r>
          <a:r>
            <a:rPr lang="fr-FR" sz="1100" baseline="0">
              <a:solidFill>
                <a:sysClr val="windowText" lastClr="000000"/>
              </a:solidFill>
              <a:latin typeface="+mn-lt"/>
              <a:ea typeface="+mn-ea"/>
              <a:cs typeface="+mn-cs"/>
            </a:rPr>
            <a:t> pension de vieillesse </a:t>
          </a:r>
          <a:r>
            <a:rPr lang="fr-FR" sz="1100">
              <a:solidFill>
                <a:sysClr val="windowText" lastClr="000000"/>
              </a:solidFill>
              <a:latin typeface="+mn-lt"/>
              <a:ea typeface="+mn-ea"/>
              <a:cs typeface="+mn-cs"/>
            </a:rPr>
            <a:t>dépend</a:t>
          </a:r>
          <a:r>
            <a:rPr lang="fr-FR" sz="1100" baseline="0">
              <a:solidFill>
                <a:sysClr val="windowText" lastClr="000000"/>
              </a:solidFill>
              <a:latin typeface="+mn-lt"/>
              <a:ea typeface="+mn-ea"/>
              <a:cs typeface="+mn-cs"/>
            </a:rPr>
            <a:t> </a:t>
          </a:r>
          <a:r>
            <a:rPr lang="fr-FR" sz="1100">
              <a:solidFill>
                <a:schemeClr val="dk1"/>
              </a:solidFill>
              <a:latin typeface="+mn-lt"/>
              <a:ea typeface="+mn-ea"/>
              <a:cs typeface="+mn-cs"/>
            </a:rPr>
            <a:t>de la durée d’assurance,</a:t>
          </a:r>
          <a:r>
            <a:rPr lang="fr-FR" sz="1100" baseline="0">
              <a:solidFill>
                <a:schemeClr val="dk1"/>
              </a:solidFill>
              <a:latin typeface="+mn-lt"/>
              <a:ea typeface="+mn-ea"/>
              <a:cs typeface="+mn-cs"/>
            </a:rPr>
            <a:t> du salaire annuel de base, de l’âge de l’assuré au moment de la liquidation de sa pension.</a:t>
          </a:r>
          <a:endParaRPr lang="fr-FR"/>
        </a:p>
        <a:p>
          <a:pPr algn="just"/>
          <a:r>
            <a:rPr lang="fr-FR" sz="1100">
              <a:solidFill>
                <a:schemeClr val="dk1"/>
              </a:solidFill>
              <a:latin typeface="+mn-lt"/>
              <a:ea typeface="+mn-ea"/>
              <a:cs typeface="+mn-cs"/>
            </a:rPr>
            <a:t>On distingue la </a:t>
          </a:r>
          <a:r>
            <a:rPr lang="fr-FR" sz="1100" u="sng">
              <a:solidFill>
                <a:schemeClr val="dk1"/>
              </a:solidFill>
              <a:latin typeface="+mn-lt"/>
              <a:ea typeface="+mn-ea"/>
              <a:cs typeface="+mn-cs"/>
            </a:rPr>
            <a:t>pension de vieillesse </a:t>
          </a:r>
          <a:r>
            <a:rPr lang="fr-FR" sz="1100">
              <a:solidFill>
                <a:schemeClr val="dk1"/>
              </a:solidFill>
              <a:latin typeface="+mn-lt"/>
              <a:ea typeface="+mn-ea"/>
              <a:cs typeface="+mn-cs"/>
            </a:rPr>
            <a:t>(droit propre) versée au retraité et la </a:t>
          </a:r>
          <a:r>
            <a:rPr lang="fr-FR" sz="1100" u="sng">
              <a:solidFill>
                <a:schemeClr val="dk1"/>
              </a:solidFill>
              <a:latin typeface="+mn-lt"/>
              <a:ea typeface="+mn-ea"/>
              <a:cs typeface="+mn-cs"/>
            </a:rPr>
            <a:t>pension de réversion </a:t>
          </a:r>
          <a:r>
            <a:rPr lang="fr-FR" sz="1100">
              <a:solidFill>
                <a:schemeClr val="dk1"/>
              </a:solidFill>
              <a:latin typeface="+mn-lt"/>
              <a:ea typeface="+mn-ea"/>
              <a:cs typeface="+mn-cs"/>
            </a:rPr>
            <a:t>(droit dérivé)</a:t>
          </a:r>
          <a:r>
            <a:rPr lang="fr-FR" sz="1100" baseline="0">
              <a:solidFill>
                <a:schemeClr val="dk1"/>
              </a:solidFill>
              <a:latin typeface="+mn-lt"/>
              <a:ea typeface="+mn-ea"/>
              <a:cs typeface="+mn-cs"/>
            </a:rPr>
            <a:t> qui est versée</a:t>
          </a:r>
          <a:r>
            <a:rPr lang="fr-FR" sz="1100">
              <a:solidFill>
                <a:schemeClr val="dk1"/>
              </a:solidFill>
              <a:latin typeface="+mn-lt"/>
              <a:ea typeface="+mn-ea"/>
              <a:cs typeface="+mn-cs"/>
            </a:rPr>
            <a:t>,</a:t>
          </a:r>
          <a:r>
            <a:rPr lang="fr-FR" sz="1100" baseline="0">
              <a:solidFill>
                <a:schemeClr val="dk1"/>
              </a:solidFill>
              <a:latin typeface="+mn-lt"/>
              <a:ea typeface="+mn-ea"/>
              <a:cs typeface="+mn-cs"/>
            </a:rPr>
            <a:t> </a:t>
          </a:r>
          <a:r>
            <a:rPr lang="fr-FR" sz="1100">
              <a:solidFill>
                <a:schemeClr val="dk1"/>
              </a:solidFill>
              <a:latin typeface="+mn-lt"/>
              <a:ea typeface="+mn-ea"/>
              <a:cs typeface="+mn-cs"/>
            </a:rPr>
            <a:t>sous certaines conditions, </a:t>
          </a:r>
          <a:r>
            <a:rPr lang="fr-FR" sz="1100" baseline="0">
              <a:solidFill>
                <a:schemeClr val="dk1"/>
              </a:solidFill>
              <a:latin typeface="+mn-lt"/>
              <a:ea typeface="+mn-ea"/>
              <a:cs typeface="+mn-cs"/>
            </a:rPr>
            <a:t> au conjoint et/ou ex-conjoint(s) survivant(s) et dont le montant correspond à une quotité de la retraite dont bénéficiait ou aurait pu bénéficier l'assuré décédé</a:t>
          </a:r>
          <a:r>
            <a:rPr lang="fr-FR" sz="1100">
              <a:solidFill>
                <a:schemeClr val="dk1"/>
              </a:solidFill>
              <a:latin typeface="+mn-lt"/>
              <a:ea typeface="+mn-ea"/>
              <a:cs typeface="+mn-cs"/>
            </a:rPr>
            <a:t>.</a:t>
          </a:r>
        </a:p>
        <a:p>
          <a:pPr marL="0" marR="0" indent="0" algn="just" defTabSz="914400" eaLnBrk="1" fontAlgn="auto" latinLnBrk="0" hangingPunct="1">
            <a:lnSpc>
              <a:spcPct val="100000"/>
            </a:lnSpc>
            <a:spcBef>
              <a:spcPts val="0"/>
            </a:spcBef>
            <a:spcAft>
              <a:spcPts val="0"/>
            </a:spcAft>
            <a:buClrTx/>
            <a:buSzTx/>
            <a:buFontTx/>
            <a:buNone/>
            <a:tabLst/>
            <a:defRPr/>
          </a:pPr>
          <a:r>
            <a:rPr lang="fr-FR" sz="1100" b="1" baseline="0">
              <a:solidFill>
                <a:schemeClr val="dk1"/>
              </a:solidFill>
              <a:latin typeface="+mn-lt"/>
              <a:ea typeface="+mn-ea"/>
              <a:cs typeface="+mn-cs"/>
            </a:rPr>
            <a:t>Pour information : </a:t>
          </a:r>
          <a:r>
            <a:rPr lang="fr-FR" sz="1100" b="0" baseline="0">
              <a:solidFill>
                <a:schemeClr val="dk1"/>
              </a:solidFill>
              <a:latin typeface="+mn-lt"/>
              <a:ea typeface="+mn-ea"/>
              <a:cs typeface="+mn-cs"/>
            </a:rPr>
            <a:t>les données des régimes de </a:t>
          </a:r>
          <a:r>
            <a:rPr lang="fr-FR" sz="1100" b="0" baseline="0">
              <a:solidFill>
                <a:sysClr val="windowText" lastClr="000000"/>
              </a:solidFill>
              <a:latin typeface="+mn-lt"/>
              <a:ea typeface="+mn-ea"/>
              <a:cs typeface="+mn-cs"/>
            </a:rPr>
            <a:t>pensions des fonctionnaires sont exclues du présent </a:t>
          </a:r>
          <a:r>
            <a:rPr lang="fr-FR" sz="1100" b="0" baseline="0">
              <a:solidFill>
                <a:schemeClr val="dk1"/>
              </a:solidFill>
              <a:latin typeface="+mn-lt"/>
              <a:ea typeface="+mn-ea"/>
              <a:cs typeface="+mn-cs"/>
            </a:rPr>
            <a:t>chiffrage.</a:t>
          </a:r>
          <a:endParaRPr lang="fr-FR" sz="1100">
            <a:solidFill>
              <a:schemeClr val="dk1"/>
            </a:solidFill>
            <a:latin typeface="+mn-lt"/>
            <a:ea typeface="+mn-ea"/>
            <a:cs typeface="+mn-cs"/>
          </a:endParaRPr>
        </a:p>
        <a:p>
          <a:pPr algn="just"/>
          <a:endParaRPr lang="fr-FR" sz="110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b="1"/>
        </a:p>
        <a:p>
          <a:endParaRPr lang="fr-FR" sz="1100"/>
        </a:p>
      </xdr:txBody>
    </xdr:sp>
    <xdr:clientData/>
  </xdr:twoCellAnchor>
  <xdr:twoCellAnchor editAs="oneCell">
    <xdr:from>
      <xdr:col>1</xdr:col>
      <xdr:colOff>219075</xdr:colOff>
      <xdr:row>3</xdr:row>
      <xdr:rowOff>142875</xdr:rowOff>
    </xdr:from>
    <xdr:to>
      <xdr:col>2</xdr:col>
      <xdr:colOff>390526</xdr:colOff>
      <xdr:row>5</xdr:row>
      <xdr:rowOff>171451</xdr:rowOff>
    </xdr:to>
    <xdr:pic>
      <xdr:nvPicPr>
        <xdr:cNvPr id="11" name="Picture 694"/>
        <xdr:cNvPicPr>
          <a:picLocks noChangeAspect="1" noChangeArrowheads="1"/>
        </xdr:cNvPicPr>
      </xdr:nvPicPr>
      <xdr:blipFill>
        <a:blip xmlns:r="http://schemas.openxmlformats.org/officeDocument/2006/relationships" r:embed="rId2" cstate="print">
          <a:duotone>
            <a:schemeClr val="accent5">
              <a:shade val="45000"/>
              <a:satMod val="135000"/>
            </a:schemeClr>
            <a:prstClr val="white"/>
          </a:duotone>
        </a:blip>
        <a:srcRect/>
        <a:stretch>
          <a:fillRect/>
        </a:stretch>
      </xdr:blipFill>
      <xdr:spPr bwMode="auto">
        <a:xfrm>
          <a:off x="381000" y="809625"/>
          <a:ext cx="504826" cy="504826"/>
        </a:xfrm>
        <a:prstGeom prst="rect">
          <a:avLst/>
        </a:prstGeom>
        <a:solidFill>
          <a:srgbClr val="FFFFFF">
            <a:shade val="85000"/>
          </a:srgbClr>
        </a:solidFill>
        <a:ln w="190500" cap="sq">
          <a:solidFill>
            <a:srgbClr val="FFFFFF"/>
          </a:solidFill>
          <a:miter lim="800000"/>
        </a:ln>
        <a:effectLst>
          <a:outerShdw blurRad="65000" dist="50800" dir="12900000" kx="195000" ky="145000" algn="tl" rotWithShape="0">
            <a:srgbClr val="000000">
              <a:alpha val="30000"/>
            </a:srgbClr>
          </a:outerShdw>
        </a:effectLst>
        <a:scene3d>
          <a:camera prst="orthographicFront">
            <a:rot lat="0" lon="0" rev="360000"/>
          </a:camera>
          <a:lightRig rig="twoPt" dir="t">
            <a:rot lat="0" lon="0" rev="7200000"/>
          </a:lightRig>
        </a:scene3d>
        <a:sp3d contourW="12700">
          <a:bevelT w="25400" h="19050"/>
          <a:contourClr>
            <a:srgbClr val="969696"/>
          </a:contourClr>
        </a:sp3d>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447673</xdr:colOff>
      <xdr:row>1</xdr:row>
      <xdr:rowOff>152394</xdr:rowOff>
    </xdr:from>
    <xdr:to>
      <xdr:col>14</xdr:col>
      <xdr:colOff>219074</xdr:colOff>
      <xdr:row>69</xdr:row>
      <xdr:rowOff>123824</xdr:rowOff>
    </xdr:to>
    <xdr:sp macro="" textlink="">
      <xdr:nvSpPr>
        <xdr:cNvPr id="2" name="ZoneTexte 1"/>
        <xdr:cNvSpPr txBox="1"/>
      </xdr:nvSpPr>
      <xdr:spPr>
        <a:xfrm>
          <a:off x="5286373" y="342894"/>
          <a:ext cx="5105401" cy="12954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base" latinLnBrk="0" hangingPunct="1"/>
          <a:endParaRPr lang="fr-FR" sz="1100" b="0" baseline="0">
            <a:solidFill>
              <a:schemeClr val="dk1"/>
            </a:solidFill>
            <a:latin typeface="+mn-lt"/>
            <a:ea typeface="+mn-ea"/>
            <a:cs typeface="+mn-cs"/>
          </a:endParaRPr>
        </a:p>
        <a:p>
          <a:pPr eaLnBrk="1" fontAlgn="auto" latinLnBrk="0" hangingPunct="1"/>
          <a:endParaRPr lang="fr-FR" sz="1100" b="0" baseline="0">
            <a:solidFill>
              <a:schemeClr val="dk1"/>
            </a:solidFill>
            <a:latin typeface="+mn-lt"/>
            <a:ea typeface="+mn-ea"/>
            <a:cs typeface="+mn-cs"/>
          </a:endParaRPr>
        </a:p>
        <a:p>
          <a:pPr eaLnBrk="1" fontAlgn="auto" latinLnBrk="0" hangingPunct="1"/>
          <a:endParaRPr lang="fr-FR" sz="1100" b="0" baseline="0">
            <a:solidFill>
              <a:schemeClr val="dk1"/>
            </a:solidFill>
            <a:latin typeface="+mn-lt"/>
            <a:ea typeface="+mn-ea"/>
            <a:cs typeface="+mn-cs"/>
          </a:endParaRPr>
        </a:p>
        <a:p>
          <a:pPr eaLnBrk="1" fontAlgn="auto" latinLnBrk="0" hangingPunct="1"/>
          <a:endParaRPr lang="fr-FR" sz="1100" b="0" baseline="0">
            <a:solidFill>
              <a:schemeClr val="dk1"/>
            </a:solidFill>
            <a:latin typeface="+mn-lt"/>
            <a:ea typeface="+mn-ea"/>
            <a:cs typeface="+mn-cs"/>
          </a:endParaRPr>
        </a:p>
        <a:p>
          <a:pPr eaLnBrk="1" fontAlgn="auto" latinLnBrk="0" hangingPunct="1"/>
          <a:endParaRPr lang="fr-FR" sz="1100" b="0" baseline="0">
            <a:solidFill>
              <a:schemeClr val="dk1"/>
            </a:solidFill>
            <a:latin typeface="+mn-lt"/>
            <a:ea typeface="+mn-ea"/>
            <a:cs typeface="+mn-cs"/>
          </a:endParaRP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r>
            <a:rPr lang="fr-FR" sz="1100" b="0" baseline="0">
              <a:solidFill>
                <a:schemeClr val="dk1"/>
              </a:solidFill>
              <a:latin typeface="+mn-lt"/>
              <a:ea typeface="+mn-ea"/>
              <a:cs typeface="+mn-cs"/>
            </a:rPr>
            <a:t>Au cours de la décennie affichée, les pensions de vieillesse versées aux assurés résidant à l'étranger ont connu deux périodes distinctes : </a:t>
          </a: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r>
            <a:rPr lang="fr-FR" sz="1100" b="1" baseline="0">
              <a:solidFill>
                <a:schemeClr val="dk1"/>
              </a:solidFill>
              <a:latin typeface="+mn-lt"/>
              <a:ea typeface="+mn-ea"/>
              <a:cs typeface="+mn-cs"/>
            </a:rPr>
            <a:t>- une période de croissance suivie d'une stabilisation </a:t>
          </a:r>
          <a:r>
            <a:rPr lang="fr-FR" sz="1100" b="0" baseline="0">
              <a:solidFill>
                <a:schemeClr val="dk1"/>
              </a:solidFill>
              <a:latin typeface="+mn-lt"/>
              <a:ea typeface="+mn-ea"/>
              <a:cs typeface="+mn-cs"/>
            </a:rPr>
            <a:t>des indicateurs d'évolution (nombre et montant), achevée en 2015 ;</a:t>
          </a:r>
        </a:p>
        <a:p>
          <a:pPr algn="just" eaLnBrk="1" fontAlgn="auto" latinLnBrk="0" hangingPunct="1"/>
          <a:r>
            <a:rPr lang="fr-FR" sz="1100" b="1" baseline="0">
              <a:solidFill>
                <a:schemeClr val="dk1"/>
              </a:solidFill>
              <a:latin typeface="+mn-lt"/>
              <a:ea typeface="+mn-ea"/>
              <a:cs typeface="+mn-cs"/>
            </a:rPr>
            <a:t>- une période de recul </a:t>
          </a:r>
          <a:r>
            <a:rPr lang="fr-FR" sz="1100" b="0" baseline="0">
              <a:solidFill>
                <a:schemeClr val="dk1"/>
              </a:solidFill>
              <a:latin typeface="+mn-lt"/>
              <a:ea typeface="+mn-ea"/>
              <a:cs typeface="+mn-cs"/>
            </a:rPr>
            <a:t>de ces indicateurs, débutée en 2016 et toujours en cours.</a:t>
          </a:r>
        </a:p>
        <a:p>
          <a:pPr algn="just" eaLnBrk="1" fontAlgn="auto" latinLnBrk="0" hangingPunct="1"/>
          <a:r>
            <a:rPr lang="fr-FR" sz="1100" b="0" baseline="0">
              <a:solidFill>
                <a:schemeClr val="dk1"/>
              </a:solidFill>
              <a:latin typeface="+mn-lt"/>
              <a:ea typeface="+mn-ea"/>
              <a:cs typeface="+mn-cs"/>
            </a:rPr>
            <a:t>Soit sur la décennie des baisses de 12% en volume et de 6% en valeur. </a:t>
          </a: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r>
            <a:rPr lang="fr-FR" sz="1100" b="0" baseline="0">
              <a:solidFill>
                <a:schemeClr val="dk1"/>
              </a:solidFill>
              <a:latin typeface="+mn-lt"/>
              <a:ea typeface="+mn-ea"/>
              <a:cs typeface="+mn-cs"/>
            </a:rPr>
            <a:t>Ces deux </a:t>
          </a:r>
          <a:r>
            <a:rPr lang="fr-FR" sz="1100" b="0" baseline="0">
              <a:solidFill>
                <a:sysClr val="windowText" lastClr="000000"/>
              </a:solidFill>
              <a:latin typeface="+mn-lt"/>
              <a:ea typeface="+mn-ea"/>
              <a:cs typeface="+mn-cs"/>
            </a:rPr>
            <a:t>évolutions ont </a:t>
          </a:r>
          <a:r>
            <a:rPr lang="fr-FR" sz="1100" b="0" baseline="0">
              <a:solidFill>
                <a:schemeClr val="dk1"/>
              </a:solidFill>
              <a:latin typeface="+mn-lt"/>
              <a:ea typeface="+mn-ea"/>
              <a:cs typeface="+mn-cs"/>
            </a:rPr>
            <a:t>été affectées, d'une part, par la revalorisation successive du montant des pensions versées et, d'autre part, la mise en place du dispositif de la LURA en janvier 2017. Le premier facteur atténuant l'évolution baissière constatée sur les montants, et induite par la diminution du stock de pensions en cours de paiement, et le second facteur réduisant de façon mécanique le nombre des nouveaux polypensionnés et donc celui des pensions affichées.</a:t>
          </a:r>
        </a:p>
        <a:p>
          <a:pPr algn="just" eaLnBrk="1" fontAlgn="auto" latinLnBrk="0" hangingPunct="1"/>
          <a:r>
            <a:rPr lang="fr-FR" sz="1100" b="0" baseline="0">
              <a:solidFill>
                <a:schemeClr val="dk1"/>
              </a:solidFill>
              <a:latin typeface="+mn-lt"/>
              <a:ea typeface="+mn-ea"/>
              <a:cs typeface="+mn-cs"/>
            </a:rPr>
            <a:t>Pour information, sous l'effet de l'introduction de la LURA, la proportion des polypensionnés parmi les nouveaux retraités du régime général est passée de 49% en 2016 à 32% en 2019 (source Cnav).</a:t>
          </a:r>
        </a:p>
        <a:p>
          <a:pPr algn="just" eaLnBrk="1" fontAlgn="auto" latinLnBrk="0" hangingPunct="1"/>
          <a:r>
            <a:rPr lang="fr-FR" sz="1100" b="1" baseline="0">
              <a:solidFill>
                <a:sysClr val="windowText" lastClr="000000"/>
              </a:solidFill>
              <a:latin typeface="+mn-lt"/>
              <a:ea typeface="+mn-ea"/>
              <a:cs typeface="+mn-cs"/>
            </a:rPr>
            <a:t>Pour plus de précisions sur la LURA, voir glossaire.</a:t>
          </a: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r>
            <a:rPr lang="fr-FR" sz="1100" b="1" baseline="0">
              <a:solidFill>
                <a:schemeClr val="dk1"/>
              </a:solidFill>
              <a:latin typeface="+mn-lt"/>
              <a:ea typeface="+mn-ea"/>
              <a:cs typeface="+mn-cs"/>
            </a:rPr>
            <a:t>            </a:t>
          </a:r>
          <a:r>
            <a:rPr lang="fr-FR" sz="1300" b="1" baseline="0">
              <a:solidFill>
                <a:schemeClr val="dk1"/>
              </a:solidFill>
              <a:latin typeface="+mn-lt"/>
              <a:ea typeface="+mn-ea"/>
              <a:cs typeface="+mn-cs"/>
            </a:rPr>
            <a:t>Pour mieux comprendre ces évolutions</a:t>
          </a:r>
        </a:p>
        <a:p>
          <a:pPr algn="just" eaLnBrk="1" fontAlgn="auto" latinLnBrk="0" hangingPunct="1"/>
          <a:endParaRPr lang="fr-FR" sz="1300" b="1" baseline="0">
            <a:solidFill>
              <a:schemeClr val="dk1"/>
            </a:solidFill>
            <a:latin typeface="+mn-lt"/>
            <a:ea typeface="+mn-ea"/>
            <a:cs typeface="+mn-cs"/>
          </a:endParaRPr>
        </a:p>
        <a:p>
          <a:pPr algn="just" eaLnBrk="1" fontAlgn="auto" latinLnBrk="0" hangingPunct="1"/>
          <a:r>
            <a:rPr lang="fr-FR" sz="1100" b="1" baseline="0">
              <a:solidFill>
                <a:schemeClr val="accent2">
                  <a:lumMod val="75000"/>
                </a:schemeClr>
              </a:solidFill>
              <a:latin typeface="+mn-lt"/>
              <a:ea typeface="+mn-ea"/>
              <a:cs typeface="+mn-cs"/>
            </a:rPr>
            <a:t>Pays de résidence du pensionné </a:t>
          </a:r>
          <a:r>
            <a:rPr lang="fr-FR" sz="1100" b="0" baseline="0">
              <a:solidFill>
                <a:schemeClr val="accent2">
                  <a:lumMod val="75000"/>
                </a:schemeClr>
              </a:solidFill>
              <a:latin typeface="+mn-lt"/>
              <a:ea typeface="+mn-ea"/>
              <a:cs typeface="+mn-cs"/>
            </a:rPr>
            <a:t>: </a:t>
          </a:r>
          <a:r>
            <a:rPr lang="fr-FR" sz="1100" b="0" baseline="0">
              <a:solidFill>
                <a:schemeClr val="dk1"/>
              </a:solidFill>
              <a:latin typeface="+mn-lt"/>
              <a:ea typeface="+mn-ea"/>
              <a:cs typeface="+mn-cs"/>
            </a:rPr>
            <a:t>ce sont les pensions exportées en direction de l'Algérie, l'Italie et l'Espagne qui expliquent en priorité cette tendance baissière, soit en cumulé pour ces trois pays sur dix ans :  -187 357 pensions et -498,70 millions d'euros.</a:t>
          </a:r>
          <a:endParaRPr lang="fr-FR" sz="1000"/>
        </a:p>
        <a:p>
          <a:pPr algn="just" eaLnBrk="1" fontAlgn="auto" latinLnBrk="0" hangingPunct="1"/>
          <a:r>
            <a:rPr lang="fr-FR" sz="1100" b="0" baseline="0">
              <a:solidFill>
                <a:schemeClr val="dk1"/>
              </a:solidFill>
              <a:latin typeface="+mn-lt"/>
              <a:ea typeface="+mn-ea"/>
              <a:cs typeface="+mn-cs"/>
            </a:rPr>
            <a:t>Les pensions </a:t>
          </a:r>
          <a:r>
            <a:rPr lang="fr-FR" sz="1100" b="0" baseline="0">
              <a:solidFill>
                <a:sysClr val="windowText" lastClr="000000"/>
              </a:solidFill>
              <a:latin typeface="+mn-lt"/>
              <a:ea typeface="+mn-ea"/>
              <a:cs typeface="+mn-cs"/>
            </a:rPr>
            <a:t>vers le Portugal, Israël, le Maroc, la Tunisie, le Luxembourg, la Suisse et le Royaume-Uni </a:t>
          </a:r>
          <a:r>
            <a:rPr lang="fr-FR" sz="1100" b="0" baseline="0">
              <a:solidFill>
                <a:schemeClr val="dk1"/>
              </a:solidFill>
              <a:latin typeface="+mn-lt"/>
              <a:ea typeface="+mn-ea"/>
              <a:cs typeface="+mn-cs"/>
            </a:rPr>
            <a:t>minorent cette baisse, soit en cumulé pour ces sept pays sur dix ans :  +16.824 pensions et +187.20 millions d'euros.</a:t>
          </a: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r>
            <a:rPr lang="fr-FR" sz="1100" b="1" baseline="0">
              <a:solidFill>
                <a:schemeClr val="accent2">
                  <a:lumMod val="75000"/>
                </a:schemeClr>
              </a:solidFill>
              <a:latin typeface="+mn-lt"/>
              <a:ea typeface="+mn-ea"/>
              <a:cs typeface="+mn-cs"/>
            </a:rPr>
            <a:t>Carrière du pensionné : </a:t>
          </a:r>
          <a:r>
            <a:rPr lang="fr-FR" sz="1100" b="0" baseline="0">
              <a:solidFill>
                <a:schemeClr val="dk1"/>
              </a:solidFill>
              <a:latin typeface="+mn-lt"/>
              <a:ea typeface="+mn-ea"/>
              <a:cs typeface="+mn-cs"/>
            </a:rPr>
            <a:t>il convient ici de souligner un phénomène tendanciel contraire avec, d'une part, un déclin prononcé des pensions versées au titre de la législation française qui équivaut sur dix ans à des baisses de 19% en volume et de 12% en valeur et,  d'autre part, une croissance régulière et soutenue des pensions versées au titre des accords internationaux qui correspond sur dix ans à des hausses de 28% en volume et de 29% en valeur.</a:t>
          </a:r>
        </a:p>
        <a:p>
          <a:pPr algn="just" eaLnBrk="1" fontAlgn="auto" latinLnBrk="0" hangingPunct="1"/>
          <a:r>
            <a:rPr lang="fr-FR" sz="1100" b="0" baseline="0">
              <a:solidFill>
                <a:schemeClr val="dk1"/>
              </a:solidFill>
              <a:latin typeface="+mn-lt"/>
              <a:ea typeface="+mn-ea"/>
              <a:cs typeface="+mn-cs"/>
            </a:rPr>
            <a:t>Ces évolutions contraires mettent en lumière l'émergence d'un nouveau profil au sein de la population des retraités résidant à l'étranger,  qui tend à se substituer à un profil plus ancien :</a:t>
          </a:r>
        </a:p>
        <a:p>
          <a:pPr algn="just" eaLnBrk="1" fontAlgn="auto" latinLnBrk="0" hangingPunct="1"/>
          <a:r>
            <a:rPr lang="fr-FR" sz="1100" b="1" baseline="0">
              <a:solidFill>
                <a:schemeClr val="dk1"/>
              </a:solidFill>
              <a:latin typeface="+mn-lt"/>
              <a:ea typeface="+mn-ea"/>
              <a:cs typeface="+mn-cs"/>
            </a:rPr>
            <a:t>- la baisse des pensions au titre de la législation française </a:t>
          </a:r>
          <a:r>
            <a:rPr lang="fr-FR" sz="1100" b="0" baseline="0">
              <a:solidFill>
                <a:schemeClr val="dk1"/>
              </a:solidFill>
              <a:latin typeface="+mn-lt"/>
              <a:ea typeface="+mn-ea"/>
              <a:cs typeface="+mn-cs"/>
            </a:rPr>
            <a:t>soulignant le déclin progressif d'un profil de retraités issu de la vague migratoire des années soixante et soixante-dix (Maghreb, Espagne, Italie et Portugal essentiellement), dont la carrière a été souvent accomplie exclusivement en France ou n'a pu être recomposée avec celle effectuée dans le pays d'origine ;</a:t>
          </a:r>
        </a:p>
        <a:p>
          <a:pPr algn="just" eaLnBrk="1" fontAlgn="auto" latinLnBrk="0" hangingPunct="1"/>
          <a:r>
            <a:rPr lang="fr-FR" sz="1100" b="1" baseline="0">
              <a:solidFill>
                <a:schemeClr val="dk1"/>
              </a:solidFill>
              <a:latin typeface="+mn-lt"/>
              <a:ea typeface="+mn-ea"/>
              <a:cs typeface="+mn-cs"/>
            </a:rPr>
            <a:t>- la hausse des pensions au titre des accords internationaux </a:t>
          </a:r>
          <a:r>
            <a:rPr lang="fr-FR" sz="1100" b="0" baseline="0">
              <a:solidFill>
                <a:schemeClr val="dk1"/>
              </a:solidFill>
              <a:latin typeface="+mn-lt"/>
              <a:ea typeface="+mn-ea"/>
              <a:cs typeface="+mn-cs"/>
            </a:rPr>
            <a:t>mettant en exergue l'emergence d'un profil de retraités avec d'anciennes carrières internationales, lesquelles étaient favorisées notamment par la liberté de circulation et le droit </a:t>
          </a:r>
          <a:r>
            <a:rPr lang="fr-FR" sz="1100" b="0" baseline="0">
              <a:solidFill>
                <a:sysClr val="windowText" lastClr="000000"/>
              </a:solidFill>
              <a:latin typeface="+mn-lt"/>
              <a:ea typeface="+mn-ea"/>
              <a:cs typeface="+mn-cs"/>
            </a:rPr>
            <a:t>de travail accordés aux citoyens européens dans l'ensemble de l'UE et par </a:t>
          </a:r>
          <a:r>
            <a:rPr lang="fr-FR" sz="1100" b="0" baseline="0">
              <a:solidFill>
                <a:schemeClr val="dk1"/>
              </a:solidFill>
              <a:latin typeface="+mn-lt"/>
              <a:ea typeface="+mn-ea"/>
              <a:cs typeface="+mn-cs"/>
            </a:rPr>
            <a:t>le développement du travail transfrontalier.</a:t>
          </a:r>
        </a:p>
        <a:p>
          <a:pPr algn="just" eaLnBrk="1" fontAlgn="auto" latinLnBrk="0" hangingPunct="1"/>
          <a:r>
            <a:rPr lang="fr-FR" sz="1100" b="0" baseline="0">
              <a:solidFill>
                <a:schemeClr val="dk1"/>
              </a:solidFill>
              <a:latin typeface="+mn-lt"/>
              <a:ea typeface="+mn-ea"/>
              <a:cs typeface="+mn-cs"/>
            </a:rPr>
            <a:t>Les parts en volume et en valeur de cette dernière catégorie de pensions augmentent </a:t>
          </a:r>
          <a:r>
            <a:rPr lang="fr-FR" sz="1100" b="0" baseline="0">
              <a:solidFill>
                <a:sysClr val="windowText" lastClr="000000"/>
              </a:solidFill>
              <a:latin typeface="+mn-lt"/>
              <a:ea typeface="+mn-ea"/>
              <a:cs typeface="+mn-cs"/>
            </a:rPr>
            <a:t>ainsi sans discontinuité, passant respectivement sur dix ans de 16% à 23% en volume et 13% à 18% en valeur du stock des pensions  payées par la France à l'étranger.</a:t>
          </a: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r>
            <a:rPr lang="fr-FR" sz="1100" b="1" baseline="0">
              <a:solidFill>
                <a:schemeClr val="accent2">
                  <a:lumMod val="75000"/>
                </a:schemeClr>
              </a:solidFill>
              <a:latin typeface="+mn-lt"/>
              <a:ea typeface="+mn-ea"/>
              <a:cs typeface="+mn-cs"/>
            </a:rPr>
            <a:t>Droit du pensionné :</a:t>
          </a:r>
          <a:r>
            <a:rPr lang="fr-FR" sz="1100" b="0" baseline="0">
              <a:solidFill>
                <a:schemeClr val="accent2">
                  <a:lumMod val="75000"/>
                </a:schemeClr>
              </a:solidFill>
              <a:latin typeface="+mn-lt"/>
              <a:ea typeface="+mn-ea"/>
              <a:cs typeface="+mn-cs"/>
            </a:rPr>
            <a:t> </a:t>
          </a:r>
          <a:r>
            <a:rPr lang="fr-FR" sz="1100" b="0" baseline="0">
              <a:solidFill>
                <a:sysClr val="windowText" lastClr="000000"/>
              </a:solidFill>
              <a:latin typeface="+mn-lt"/>
              <a:ea typeface="+mn-ea"/>
              <a:cs typeface="+mn-cs"/>
            </a:rPr>
            <a:t>comme en matière de carrière du pensionné, deux tendances opposées sont à souligner avec, d'un côté, les droits propres qui reculent fortement, ce qui équivaut sur la décennie à des baisses de 19% en volume et de 13% en valeur et, d'un autre côté, les droits dérivés qui progressent sur la même période à hauteur de 4%  en volume et 13% en valeur.</a:t>
          </a:r>
        </a:p>
        <a:p>
          <a:pPr algn="just" eaLnBrk="1" fontAlgn="auto" latinLnBrk="0" hangingPunct="1"/>
          <a:r>
            <a:rPr lang="fr-FR" sz="1100" b="0" baseline="0">
              <a:solidFill>
                <a:sysClr val="windowText" lastClr="000000"/>
              </a:solidFill>
              <a:latin typeface="+mn-lt"/>
              <a:ea typeface="+mn-ea"/>
              <a:cs typeface="+mn-cs"/>
            </a:rPr>
            <a:t>Les parts en volume et en valeur des droits dérivés (pension de réversion) augmentent ainsi sans interruption, passant respectivement sur dix ans de 31% à 37% en volume et de 26% à 31% en valeur du stock des pensions payées par la France à l'étranger.</a:t>
          </a:r>
        </a:p>
        <a:p>
          <a:pPr algn="just" eaLnBrk="1" fontAlgn="auto" latinLnBrk="0" hangingPunct="1"/>
          <a:r>
            <a:rPr lang="fr-FR" sz="1100" b="0" baseline="0">
              <a:solidFill>
                <a:sysClr val="windowText" lastClr="000000"/>
              </a:solidFill>
              <a:latin typeface="+mn-lt"/>
              <a:ea typeface="+mn-ea"/>
              <a:cs typeface="+mn-cs"/>
            </a:rPr>
            <a:t>Cette tendance est à rapprocher principalement des caractéristiques démographiques des pensionnés résidant en Algérie, au Maroc et en Tunisie. Les titulaires d'un droit propre, pour l'essentiel d'anciens actifs de sexe masculin ayant émigré en France dans les années soixante et soixante-dix, ont en effet un âge moyen supérieur à celui des conjoints, et une espérance de vie moindre, expliquant ainsi une inversion progressive entre les titulaires d'un droit propre et ceux d'un droit dérivé (en 2012, 45% des pensions algériennes, marocaines et tunisiennes étaient de droit dérivé contre 57% en 2021).</a:t>
          </a:r>
          <a:endParaRPr lang="fr-FR" sz="1100" b="0" baseline="0">
            <a:solidFill>
              <a:schemeClr val="dk1"/>
            </a:solidFill>
            <a:latin typeface="+mn-lt"/>
            <a:ea typeface="+mn-ea"/>
            <a:cs typeface="+mn-cs"/>
          </a:endParaRPr>
        </a:p>
        <a:p>
          <a:pPr algn="just" eaLnBrk="1" fontAlgn="auto" latinLnBrk="0" hangingPunct="1"/>
          <a:endParaRPr lang="fr-FR" sz="1100" b="0" baseline="0">
            <a:solidFill>
              <a:schemeClr val="dk1"/>
            </a:solidFill>
            <a:latin typeface="+mn-lt"/>
            <a:ea typeface="+mn-ea"/>
            <a:cs typeface="+mn-cs"/>
          </a:endParaRPr>
        </a:p>
        <a:p>
          <a:pPr eaLnBrk="1" fontAlgn="auto" latinLnBrk="0" hangingPunct="1"/>
          <a:endParaRPr lang="fr-FR" sz="1000"/>
        </a:p>
        <a:p>
          <a:pPr marL="0" marR="0" indent="0" algn="just" defTabSz="914400" eaLnBrk="1" fontAlgn="auto" latinLnBrk="0" hangingPunct="1">
            <a:lnSpc>
              <a:spcPct val="100000"/>
            </a:lnSpc>
            <a:spcBef>
              <a:spcPts val="0"/>
            </a:spcBef>
            <a:spcAft>
              <a:spcPts val="0"/>
            </a:spcAft>
            <a:buClrTx/>
            <a:buSzTx/>
            <a:buFontTx/>
            <a:buNone/>
            <a:tabLst/>
            <a:defRPr/>
          </a:pPr>
          <a:endParaRPr lang="fr-FR" sz="1000" b="1" baseline="0">
            <a:solidFill>
              <a:sysClr val="windowText" lastClr="00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a:p>
        <a:p>
          <a:pPr marL="0" marR="0" indent="0" algn="just" defTabSz="914400" eaLnBrk="1" fontAlgn="auto" latinLnBrk="0" hangingPunct="1">
            <a:lnSpc>
              <a:spcPct val="100000"/>
            </a:lnSpc>
            <a:spcBef>
              <a:spcPts val="0"/>
            </a:spcBef>
            <a:spcAft>
              <a:spcPts val="0"/>
            </a:spcAft>
            <a:buClrTx/>
            <a:buSzTx/>
            <a:buFontTx/>
            <a:buNone/>
            <a:tabLst/>
            <a:defRPr/>
          </a:pPr>
          <a:endParaRPr lang="fr-FR" sz="1000"/>
        </a:p>
        <a:p>
          <a:pPr algn="just"/>
          <a:endParaRPr lang="fr-FR" sz="1000" baseline="0"/>
        </a:p>
        <a:p>
          <a:pPr algn="just"/>
          <a:endParaRPr lang="fr-FR" sz="1000" baseline="0"/>
        </a:p>
        <a:p>
          <a:pPr algn="just"/>
          <a:endParaRPr lang="fr-FR" sz="1000" baseline="0"/>
        </a:p>
        <a:p>
          <a:pPr algn="just"/>
          <a:endParaRPr lang="fr-FR" sz="1000" baseline="0"/>
        </a:p>
        <a:p>
          <a:pPr algn="just"/>
          <a:r>
            <a:rPr lang="fr-FR" sz="1000" baseline="0"/>
            <a:t>	</a:t>
          </a:r>
        </a:p>
        <a:p>
          <a:pPr algn="just"/>
          <a:endParaRPr lang="fr-FR" sz="1000" baseline="0"/>
        </a:p>
      </xdr:txBody>
    </xdr:sp>
    <xdr:clientData/>
  </xdr:twoCellAnchor>
  <xdr:twoCellAnchor editAs="oneCell">
    <xdr:from>
      <xdr:col>7</xdr:col>
      <xdr:colOff>381000</xdr:colOff>
      <xdr:row>0</xdr:row>
      <xdr:rowOff>95250</xdr:rowOff>
    </xdr:from>
    <xdr:to>
      <xdr:col>9</xdr:col>
      <xdr:colOff>209550</xdr:colOff>
      <xdr:row>7</xdr:row>
      <xdr:rowOff>85725</xdr:rowOff>
    </xdr:to>
    <xdr:pic>
      <xdr:nvPicPr>
        <xdr:cNvPr id="3" name="Picture 2"/>
        <xdr:cNvPicPr>
          <a:picLocks noChangeAspect="1" noChangeArrowheads="1"/>
        </xdr:cNvPicPr>
      </xdr:nvPicPr>
      <xdr:blipFill>
        <a:blip xmlns:r="http://schemas.openxmlformats.org/officeDocument/2006/relationships" r:embed="rId1" cstate="print">
          <a:clrChange>
            <a:clrFrom>
              <a:srgbClr val="F1F3F2"/>
            </a:clrFrom>
            <a:clrTo>
              <a:srgbClr val="F1F3F2">
                <a:alpha val="0"/>
              </a:srgbClr>
            </a:clrTo>
          </a:clrChange>
          <a:grayscl/>
          <a:biLevel thresh="50000"/>
        </a:blip>
        <a:srcRect/>
        <a:stretch>
          <a:fillRect/>
        </a:stretch>
      </xdr:blipFill>
      <xdr:spPr bwMode="auto">
        <a:xfrm>
          <a:off x="5219700" y="95250"/>
          <a:ext cx="1352550" cy="1352550"/>
        </a:xfrm>
        <a:prstGeom prst="rect">
          <a:avLst/>
        </a:prstGeom>
        <a:noFill/>
        <a:ln w="1">
          <a:noFill/>
          <a:miter lim="800000"/>
          <a:headEnd/>
          <a:tailEnd/>
        </a:ln>
      </xdr:spPr>
    </xdr:pic>
    <xdr:clientData/>
  </xdr:twoCellAnchor>
  <xdr:twoCellAnchor>
    <xdr:from>
      <xdr:col>8</xdr:col>
      <xdr:colOff>733425</xdr:colOff>
      <xdr:row>3</xdr:row>
      <xdr:rowOff>123825</xdr:rowOff>
    </xdr:from>
    <xdr:to>
      <xdr:col>11</xdr:col>
      <xdr:colOff>47624</xdr:colOff>
      <xdr:row>7</xdr:row>
      <xdr:rowOff>38100</xdr:rowOff>
    </xdr:to>
    <xdr:sp macro="" textlink="">
      <xdr:nvSpPr>
        <xdr:cNvPr id="4" name="ZoneTexte 3"/>
        <xdr:cNvSpPr txBox="1"/>
      </xdr:nvSpPr>
      <xdr:spPr>
        <a:xfrm>
          <a:off x="6334125" y="723900"/>
          <a:ext cx="1600199"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200" b="1">
              <a:latin typeface="Calibri (corps)"/>
            </a:rPr>
            <a:t>Ce qu'il faut retenir de la décennie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r>
            <a:rPr lang="fr-FR" sz="1000" b="0" baseline="0">
              <a:solidFill>
                <a:srgbClr val="FF0000"/>
              </a:solidFill>
              <a:latin typeface="Calibri (Corps)"/>
              <a:ea typeface="+mn-ea"/>
              <a:cs typeface="+mn-cs"/>
            </a:rPr>
            <a:t>.</a:t>
          </a: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a:latin typeface="Calibri (corps)"/>
          </a:endParaRPr>
        </a:p>
        <a:p>
          <a:endParaRPr lang="fr-FR" sz="1100" b="1"/>
        </a:p>
      </xdr:txBody>
    </xdr:sp>
    <xdr:clientData/>
  </xdr:twoCellAnchor>
  <xdr:twoCellAnchor editAs="oneCell">
    <xdr:from>
      <xdr:col>7</xdr:col>
      <xdr:colOff>457200</xdr:colOff>
      <xdr:row>25</xdr:row>
      <xdr:rowOff>28575</xdr:rowOff>
    </xdr:from>
    <xdr:to>
      <xdr:col>8</xdr:col>
      <xdr:colOff>142875</xdr:colOff>
      <xdr:row>27</xdr:row>
      <xdr:rowOff>76200</xdr:rowOff>
    </xdr:to>
    <xdr:pic>
      <xdr:nvPicPr>
        <xdr:cNvPr id="5" name="Picture 708"/>
        <xdr:cNvPicPr>
          <a:picLocks noChangeAspect="1" noChangeArrowheads="1"/>
        </xdr:cNvPicPr>
      </xdr:nvPicPr>
      <xdr:blipFill>
        <a:blip xmlns:r="http://schemas.openxmlformats.org/officeDocument/2006/relationships" r:embed="rId2" cstate="print">
          <a:clrChange>
            <a:clrFrom>
              <a:srgbClr val="FAFAFA"/>
            </a:clrFrom>
            <a:clrTo>
              <a:srgbClr val="FAFAFA">
                <a:alpha val="0"/>
              </a:srgbClr>
            </a:clrTo>
          </a:clrChange>
        </a:blip>
        <a:srcRect/>
        <a:stretch>
          <a:fillRect/>
        </a:stretch>
      </xdr:blipFill>
      <xdr:spPr bwMode="auto">
        <a:xfrm>
          <a:off x="5295900" y="4819650"/>
          <a:ext cx="447675" cy="428625"/>
        </a:xfrm>
        <a:prstGeom prst="rect">
          <a:avLst/>
        </a:prstGeom>
        <a:noFill/>
        <a:ln w="1">
          <a:noFill/>
          <a:miter lim="800000"/>
          <a:headEnd/>
          <a:tailEnd/>
        </a:ln>
      </xdr:spPr>
    </xdr:pic>
    <xdr:clientData/>
  </xdr:twoCellAnchor>
  <xdr:twoCellAnchor>
    <xdr:from>
      <xdr:col>7</xdr:col>
      <xdr:colOff>590550</xdr:colOff>
      <xdr:row>6</xdr:row>
      <xdr:rowOff>171450</xdr:rowOff>
    </xdr:from>
    <xdr:to>
      <xdr:col>9</xdr:col>
      <xdr:colOff>38550</xdr:colOff>
      <xdr:row>6</xdr:row>
      <xdr:rowOff>171450</xdr:rowOff>
    </xdr:to>
    <xdr:cxnSp macro="">
      <xdr:nvCxnSpPr>
        <xdr:cNvPr id="6" name="Connecteur droit 5"/>
        <xdr:cNvCxnSpPr/>
      </xdr:nvCxnSpPr>
      <xdr:spPr>
        <a:xfrm>
          <a:off x="5429250" y="1343025"/>
          <a:ext cx="972000" cy="0"/>
        </a:xfrm>
        <a:prstGeom prst="line">
          <a:avLst/>
        </a:prstGeom>
        <a:ln w="4762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123825</xdr:colOff>
      <xdr:row>47</xdr:row>
      <xdr:rowOff>161924</xdr:rowOff>
    </xdr:from>
    <xdr:to>
      <xdr:col>6</xdr:col>
      <xdr:colOff>685800</xdr:colOff>
      <xdr:row>60</xdr:row>
      <xdr:rowOff>95250</xdr:rowOff>
    </xdr:to>
    <xdr:sp macro="" textlink="">
      <xdr:nvSpPr>
        <xdr:cNvPr id="7" name="ZoneTexte 6"/>
        <xdr:cNvSpPr txBox="1"/>
      </xdr:nvSpPr>
      <xdr:spPr>
        <a:xfrm>
          <a:off x="123825" y="9143999"/>
          <a:ext cx="4638675" cy="2409826"/>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eaLnBrk="1" fontAlgn="auto" latinLnBrk="0" hangingPunct="1"/>
          <a:r>
            <a:rPr lang="fr-FR" sz="1400" b="1" baseline="0">
              <a:solidFill>
                <a:schemeClr val="dk1"/>
              </a:solidFill>
              <a:latin typeface="+mn-lt"/>
              <a:ea typeface="+mn-ea"/>
              <a:cs typeface="+mn-cs"/>
            </a:rPr>
            <a:t>Bon à savoir :</a:t>
          </a:r>
          <a:r>
            <a:rPr lang="fr-FR" sz="1100" b="0" baseline="0">
              <a:solidFill>
                <a:schemeClr val="dk1"/>
              </a:solidFill>
              <a:latin typeface="+mn-lt"/>
              <a:ea typeface="+mn-ea"/>
              <a:cs typeface="+mn-cs"/>
            </a:rPr>
            <a:t> au cours des 3 dernières décennies, la mobilité des travailleurs a été facilitée par le renforcement de la coordination entre la législation française de sécurité sociale et les législations étrangères de sécurité sociale .</a:t>
          </a:r>
        </a:p>
        <a:p>
          <a:pPr algn="just" eaLnBrk="1" fontAlgn="auto" latinLnBrk="0" hangingPunct="1"/>
          <a:r>
            <a:rPr lang="fr-FR" sz="1100" b="0" baseline="0">
              <a:solidFill>
                <a:schemeClr val="dk1"/>
              </a:solidFill>
              <a:latin typeface="+mn-lt"/>
              <a:ea typeface="+mn-ea"/>
              <a:cs typeface="+mn-cs"/>
            </a:rPr>
            <a:t>En 2021, la France, par l'intermédiaire d'accords bilatéraux de sécurité sociale dont elle est partie et des règlements européens de coordination qu'elle applique, coordonne ainsi sa législation nationale avec celles de plus de 70 pays ou territoires d'outre-mer.</a:t>
          </a:r>
        </a:p>
        <a:p>
          <a:pPr marL="0" marR="0" indent="0" algn="just" defTabSz="914400" eaLnBrk="1" fontAlgn="auto" latinLnBrk="0" hangingPunct="1">
            <a:lnSpc>
              <a:spcPct val="100000"/>
            </a:lnSpc>
            <a:spcBef>
              <a:spcPts val="0"/>
            </a:spcBef>
            <a:spcAft>
              <a:spcPts val="0"/>
            </a:spcAft>
            <a:buClrTx/>
            <a:buSzTx/>
            <a:buFontTx/>
            <a:buNone/>
            <a:tabLst/>
            <a:defRPr/>
          </a:pPr>
          <a:r>
            <a:rPr lang="fr-FR" sz="1100" b="0" baseline="0">
              <a:solidFill>
                <a:schemeClr val="dk1"/>
              </a:solidFill>
              <a:latin typeface="+mn-lt"/>
              <a:ea typeface="+mn-ea"/>
              <a:cs typeface="+mn-cs"/>
            </a:rPr>
            <a:t>En matière de retraite, cette coordination assure au travailleur liquidant sa pension française la prise en compte des </a:t>
          </a:r>
          <a:r>
            <a:rPr lang="fr-FR" sz="1100" b="0" baseline="0">
              <a:solidFill>
                <a:sysClr val="windowText" lastClr="000000"/>
              </a:solidFill>
              <a:latin typeface="+mn-lt"/>
              <a:ea typeface="+mn-ea"/>
              <a:cs typeface="+mn-cs"/>
            </a:rPr>
            <a:t>périodes d'assurance validées dans un autre État. Chaque État versant à l'assuré la part de pension de </a:t>
          </a:r>
          <a:r>
            <a:rPr lang="fr-FR" sz="1100" b="0" baseline="0">
              <a:solidFill>
                <a:schemeClr val="dk1"/>
              </a:solidFill>
              <a:latin typeface="+mn-lt"/>
              <a:ea typeface="+mn-ea"/>
              <a:cs typeface="+mn-cs"/>
            </a:rPr>
            <a:t>vieillesse qui lui incombe.</a:t>
          </a:r>
          <a:endParaRPr lang="fr-F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endParaRPr lang="fr-FR" sz="1100" b="0" baseline="0">
            <a:solidFill>
              <a:schemeClr val="dk1"/>
            </a:solidFill>
            <a:latin typeface="+mn-lt"/>
            <a:ea typeface="+mn-ea"/>
            <a:cs typeface="+mn-cs"/>
          </a:endParaRPr>
        </a:p>
        <a:p>
          <a:pPr eaLnBrk="1" fontAlgn="auto" latinLnBrk="0" hangingPunct="1"/>
          <a:endParaRPr lang="fr-FR" sz="1000"/>
        </a:p>
        <a:p>
          <a:pPr marL="0" marR="0" indent="0" algn="just" defTabSz="914400" eaLnBrk="1" fontAlgn="auto" latinLnBrk="0" hangingPunct="1">
            <a:lnSpc>
              <a:spcPct val="100000"/>
            </a:lnSpc>
            <a:spcBef>
              <a:spcPts val="0"/>
            </a:spcBef>
            <a:spcAft>
              <a:spcPts val="0"/>
            </a:spcAft>
            <a:buClrTx/>
            <a:buSzTx/>
            <a:buFontTx/>
            <a:buNone/>
            <a:tabLst/>
            <a:defRPr/>
          </a:pPr>
          <a:endParaRPr lang="fr-FR" sz="1000" b="1" baseline="0">
            <a:solidFill>
              <a:sysClr val="windowText" lastClr="00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a:p>
        <a:p>
          <a:pPr marL="0" marR="0" indent="0" algn="just" defTabSz="914400" eaLnBrk="1" fontAlgn="auto" latinLnBrk="0" hangingPunct="1">
            <a:lnSpc>
              <a:spcPct val="100000"/>
            </a:lnSpc>
            <a:spcBef>
              <a:spcPts val="0"/>
            </a:spcBef>
            <a:spcAft>
              <a:spcPts val="0"/>
            </a:spcAft>
            <a:buClrTx/>
            <a:buSzTx/>
            <a:buFontTx/>
            <a:buNone/>
            <a:tabLst/>
            <a:defRPr/>
          </a:pPr>
          <a:endParaRPr lang="fr-FR" sz="1000"/>
        </a:p>
        <a:p>
          <a:pPr algn="just"/>
          <a:endParaRPr lang="fr-FR" sz="1000" baseline="0"/>
        </a:p>
        <a:p>
          <a:pPr algn="just"/>
          <a:endParaRPr lang="fr-FR" sz="1000" baseline="0"/>
        </a:p>
        <a:p>
          <a:pPr algn="just"/>
          <a:endParaRPr lang="fr-FR" sz="1000" baseline="0"/>
        </a:p>
        <a:p>
          <a:pPr algn="just"/>
          <a:endParaRPr lang="fr-FR" sz="1000" baseline="0"/>
        </a:p>
        <a:p>
          <a:pPr algn="just"/>
          <a:r>
            <a:rPr lang="fr-FR" sz="1000" baseline="0"/>
            <a:t>	</a:t>
          </a:r>
        </a:p>
        <a:p>
          <a:pPr algn="just"/>
          <a:endParaRPr lang="fr-FR" sz="1000" baseline="0"/>
        </a:p>
      </xdr:txBody>
    </xdr:sp>
    <xdr:clientData/>
  </xdr:twoCellAnchor>
  <xdr:twoCellAnchor>
    <xdr:from>
      <xdr:col>1</xdr:col>
      <xdr:colOff>0</xdr:colOff>
      <xdr:row>5</xdr:row>
      <xdr:rowOff>0</xdr:rowOff>
    </xdr:from>
    <xdr:to>
      <xdr:col>6</xdr:col>
      <xdr:colOff>390525</xdr:colOff>
      <xdr:row>25</xdr:row>
      <xdr:rowOff>152400</xdr:rowOff>
    </xdr:to>
    <xdr:graphicFrame macro="">
      <xdr:nvGraphicFramePr>
        <xdr:cNvPr id="8"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24</xdr:row>
      <xdr:rowOff>152400</xdr:rowOff>
    </xdr:from>
    <xdr:to>
      <xdr:col>6</xdr:col>
      <xdr:colOff>400050</xdr:colOff>
      <xdr:row>46</xdr:row>
      <xdr:rowOff>76200</xdr:rowOff>
    </xdr:to>
    <xdr:graphicFrame macro="">
      <xdr:nvGraphicFramePr>
        <xdr:cNvPr id="9"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76200</xdr:colOff>
      <xdr:row>64</xdr:row>
      <xdr:rowOff>38100</xdr:rowOff>
    </xdr:from>
    <xdr:to>
      <xdr:col>3</xdr:col>
      <xdr:colOff>184200</xdr:colOff>
      <xdr:row>64</xdr:row>
      <xdr:rowOff>146100</xdr:rowOff>
    </xdr:to>
    <xdr:sp macro="" textlink="">
      <xdr:nvSpPr>
        <xdr:cNvPr id="2" name="Ellipse 1"/>
        <xdr:cNvSpPr>
          <a:spLocks/>
        </xdr:cNvSpPr>
      </xdr:nvSpPr>
      <xdr:spPr>
        <a:xfrm flipH="1">
          <a:off x="2066925" y="12639675"/>
          <a:ext cx="108000" cy="108000"/>
        </a:xfrm>
        <a:prstGeom prst="ellips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3</xdr:col>
      <xdr:colOff>219075</xdr:colOff>
      <xdr:row>64</xdr:row>
      <xdr:rowOff>38100</xdr:rowOff>
    </xdr:from>
    <xdr:to>
      <xdr:col>3</xdr:col>
      <xdr:colOff>327075</xdr:colOff>
      <xdr:row>64</xdr:row>
      <xdr:rowOff>146100</xdr:rowOff>
    </xdr:to>
    <xdr:sp macro="" textlink="">
      <xdr:nvSpPr>
        <xdr:cNvPr id="3" name="Ellipse 2"/>
        <xdr:cNvSpPr>
          <a:spLocks/>
        </xdr:cNvSpPr>
      </xdr:nvSpPr>
      <xdr:spPr>
        <a:xfrm flipH="1">
          <a:off x="2209800" y="12639675"/>
          <a:ext cx="108000" cy="1080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3</xdr:col>
      <xdr:colOff>371475</xdr:colOff>
      <xdr:row>64</xdr:row>
      <xdr:rowOff>38100</xdr:rowOff>
    </xdr:from>
    <xdr:to>
      <xdr:col>3</xdr:col>
      <xdr:colOff>479475</xdr:colOff>
      <xdr:row>64</xdr:row>
      <xdr:rowOff>146100</xdr:rowOff>
    </xdr:to>
    <xdr:sp macro="" textlink="">
      <xdr:nvSpPr>
        <xdr:cNvPr id="4" name="Ellipse 3"/>
        <xdr:cNvSpPr>
          <a:spLocks/>
        </xdr:cNvSpPr>
      </xdr:nvSpPr>
      <xdr:spPr>
        <a:xfrm flipH="1">
          <a:off x="2362200" y="12639675"/>
          <a:ext cx="108000" cy="108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1</xdr:col>
      <xdr:colOff>47625</xdr:colOff>
      <xdr:row>75</xdr:row>
      <xdr:rowOff>47625</xdr:rowOff>
    </xdr:from>
    <xdr:to>
      <xdr:col>1</xdr:col>
      <xdr:colOff>155625</xdr:colOff>
      <xdr:row>75</xdr:row>
      <xdr:rowOff>155625</xdr:rowOff>
    </xdr:to>
    <xdr:sp macro="" textlink="">
      <xdr:nvSpPr>
        <xdr:cNvPr id="5" name="Ellipse 4"/>
        <xdr:cNvSpPr>
          <a:spLocks/>
        </xdr:cNvSpPr>
      </xdr:nvSpPr>
      <xdr:spPr>
        <a:xfrm flipH="1">
          <a:off x="209550" y="14525625"/>
          <a:ext cx="108000" cy="108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1</xdr:col>
      <xdr:colOff>47625</xdr:colOff>
      <xdr:row>76</xdr:row>
      <xdr:rowOff>47625</xdr:rowOff>
    </xdr:from>
    <xdr:to>
      <xdr:col>1</xdr:col>
      <xdr:colOff>155625</xdr:colOff>
      <xdr:row>76</xdr:row>
      <xdr:rowOff>155625</xdr:rowOff>
    </xdr:to>
    <xdr:sp macro="" textlink="">
      <xdr:nvSpPr>
        <xdr:cNvPr id="6" name="Ellipse 5"/>
        <xdr:cNvSpPr>
          <a:spLocks/>
        </xdr:cNvSpPr>
      </xdr:nvSpPr>
      <xdr:spPr>
        <a:xfrm flipH="1">
          <a:off x="209550" y="14716125"/>
          <a:ext cx="108000" cy="108000"/>
        </a:xfrm>
        <a:prstGeom prst="ellips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1</xdr:col>
      <xdr:colOff>38100</xdr:colOff>
      <xdr:row>77</xdr:row>
      <xdr:rowOff>38100</xdr:rowOff>
    </xdr:from>
    <xdr:to>
      <xdr:col>1</xdr:col>
      <xdr:colOff>146100</xdr:colOff>
      <xdr:row>77</xdr:row>
      <xdr:rowOff>146100</xdr:rowOff>
    </xdr:to>
    <xdr:sp macro="" textlink="">
      <xdr:nvSpPr>
        <xdr:cNvPr id="7" name="Ellipse 6"/>
        <xdr:cNvSpPr>
          <a:spLocks/>
        </xdr:cNvSpPr>
      </xdr:nvSpPr>
      <xdr:spPr>
        <a:xfrm flipH="1">
          <a:off x="200025" y="14897100"/>
          <a:ext cx="108000" cy="1080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2</xdr:col>
      <xdr:colOff>514351</xdr:colOff>
      <xdr:row>2</xdr:row>
      <xdr:rowOff>85725</xdr:rowOff>
    </xdr:from>
    <xdr:to>
      <xdr:col>16</xdr:col>
      <xdr:colOff>114301</xdr:colOff>
      <xdr:row>10</xdr:row>
      <xdr:rowOff>19050</xdr:rowOff>
    </xdr:to>
    <xdr:sp macro="" textlink="">
      <xdr:nvSpPr>
        <xdr:cNvPr id="8" name="ZoneTexte 7"/>
        <xdr:cNvSpPr txBox="1"/>
      </xdr:nvSpPr>
      <xdr:spPr>
        <a:xfrm>
          <a:off x="1009651" y="514350"/>
          <a:ext cx="7153275" cy="1838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100" b="1">
              <a:solidFill>
                <a:schemeClr val="dk1"/>
              </a:solidFill>
              <a:latin typeface="+mn-lt"/>
              <a:ea typeface="+mn-ea"/>
              <a:cs typeface="+mn-cs"/>
            </a:rPr>
            <a:t>L’allocation de retraite complémentaire </a:t>
          </a:r>
          <a:r>
            <a:rPr lang="fr-FR" sz="1100">
              <a:solidFill>
                <a:schemeClr val="dk1"/>
              </a:solidFill>
              <a:latin typeface="+mn-lt"/>
              <a:ea typeface="+mn-ea"/>
              <a:cs typeface="+mn-cs"/>
            </a:rPr>
            <a:t>complète les prestations versées par le régime de base. Elle est calculée</a:t>
          </a:r>
          <a:r>
            <a:rPr lang="fr-FR" sz="1100" baseline="0">
              <a:solidFill>
                <a:schemeClr val="dk1"/>
              </a:solidFill>
              <a:latin typeface="+mn-lt"/>
              <a:ea typeface="+mn-ea"/>
              <a:cs typeface="+mn-cs"/>
            </a:rPr>
            <a:t> sur la base d'un système par points </a:t>
          </a:r>
          <a:r>
            <a:rPr lang="fr-FR" sz="1100">
              <a:solidFill>
                <a:schemeClr val="dk1"/>
              </a:solidFill>
              <a:latin typeface="+mn-lt"/>
              <a:ea typeface="+mn-ea"/>
              <a:cs typeface="+mn-cs"/>
            </a:rPr>
            <a:t>acquis durant toute la carrière professionnelle. </a:t>
          </a:r>
        </a:p>
        <a:p>
          <a:pPr algn="just" eaLnBrk="1" fontAlgn="auto" latinLnBrk="0" hangingPunct="1"/>
          <a:r>
            <a:rPr lang="fr-FR" sz="1100">
              <a:solidFill>
                <a:schemeClr val="dk1"/>
              </a:solidFill>
              <a:latin typeface="+mn-lt"/>
              <a:ea typeface="+mn-ea"/>
              <a:cs typeface="+mn-cs"/>
            </a:rPr>
            <a:t>On distingue </a:t>
          </a:r>
          <a:r>
            <a:rPr lang="fr-FR" sz="1100" u="sng">
              <a:solidFill>
                <a:schemeClr val="dk1"/>
              </a:solidFill>
              <a:latin typeface="+mn-lt"/>
              <a:ea typeface="+mn-ea"/>
              <a:cs typeface="+mn-cs"/>
            </a:rPr>
            <a:t>l'allocation de retraite </a:t>
          </a:r>
          <a:r>
            <a:rPr lang="fr-FR" sz="1100">
              <a:solidFill>
                <a:schemeClr val="dk1"/>
              </a:solidFill>
              <a:latin typeface="+mn-lt"/>
              <a:ea typeface="+mn-ea"/>
              <a:cs typeface="+mn-cs"/>
            </a:rPr>
            <a:t>(droit propre du retraité) et l'</a:t>
          </a:r>
          <a:r>
            <a:rPr lang="fr-FR" sz="1100" u="sng">
              <a:solidFill>
                <a:schemeClr val="dk1"/>
              </a:solidFill>
              <a:latin typeface="+mn-lt"/>
              <a:ea typeface="+mn-ea"/>
              <a:cs typeface="+mn-cs"/>
            </a:rPr>
            <a:t>allocation de réversion </a:t>
          </a:r>
          <a:r>
            <a:rPr lang="fr-FR" sz="1100">
              <a:solidFill>
                <a:schemeClr val="dk1"/>
              </a:solidFill>
              <a:latin typeface="+mn-lt"/>
              <a:ea typeface="+mn-ea"/>
              <a:cs typeface="+mn-cs"/>
            </a:rPr>
            <a:t>(au décès du retraité, une fraction de sa retraite complémentaire est attribuée sous certaines conditions à ses ayants droit).</a:t>
          </a:r>
          <a:endParaRPr lang="fr-FR"/>
        </a:p>
        <a:p>
          <a:pPr algn="just"/>
          <a:r>
            <a:rPr lang="fr-FR" sz="1100">
              <a:solidFill>
                <a:schemeClr val="dk1"/>
              </a:solidFill>
              <a:latin typeface="+mn-lt"/>
              <a:ea typeface="+mn-ea"/>
              <a:cs typeface="+mn-cs"/>
            </a:rPr>
            <a:t>Pour pouvoir y prétendre,</a:t>
          </a:r>
          <a:r>
            <a:rPr lang="fr-FR" sz="1100" baseline="0">
              <a:solidFill>
                <a:schemeClr val="dk1"/>
              </a:solidFill>
              <a:latin typeface="+mn-lt"/>
              <a:ea typeface="+mn-ea"/>
              <a:cs typeface="+mn-cs"/>
            </a:rPr>
            <a:t> le retraité doit avoir cotisé au cours de son parcours professionnel à au moins un de ces organismes :</a:t>
          </a:r>
          <a:endParaRPr lang="fr-FR" sz="1100">
            <a:solidFill>
              <a:schemeClr val="dk1"/>
            </a:solidFill>
            <a:latin typeface="+mn-lt"/>
            <a:ea typeface="+mn-ea"/>
            <a:cs typeface="+mn-cs"/>
          </a:endParaRPr>
        </a:p>
        <a:p>
          <a:pPr algn="just"/>
          <a:r>
            <a:rPr lang="fr-FR" sz="1100" baseline="0">
              <a:solidFill>
                <a:schemeClr val="dk1"/>
              </a:solidFill>
              <a:latin typeface="+mn-lt"/>
              <a:ea typeface="+mn-ea"/>
              <a:cs typeface="+mn-cs"/>
            </a:rPr>
            <a:t>Agirc-Arrco (pour le salarié du secteur privé ou agricole), MSA (pour l'exploitant agricole), section professionnelle de la CNAVPL (pour le professionnel libéral, sauf avocat), CNBF (pour le professionnel libéral avocat) ou enfin Ircantec (pour l'agent non titulaire de l'État).</a:t>
          </a:r>
          <a:endParaRPr lang="fr-FR"/>
        </a:p>
        <a:p>
          <a:pPr algn="just"/>
          <a:r>
            <a:rPr lang="fr-FR" sz="1100" b="1" baseline="0">
              <a:solidFill>
                <a:schemeClr val="dk1"/>
              </a:solidFill>
              <a:latin typeface="+mn-lt"/>
              <a:ea typeface="+mn-ea"/>
              <a:cs typeface="+mn-cs"/>
            </a:rPr>
            <a:t>Pour information : </a:t>
          </a:r>
          <a:r>
            <a:rPr lang="fr-FR" sz="1100" b="0" baseline="0">
              <a:solidFill>
                <a:schemeClr val="dk1"/>
              </a:solidFill>
              <a:latin typeface="+mn-lt"/>
              <a:ea typeface="+mn-ea"/>
              <a:cs typeface="+mn-cs"/>
            </a:rPr>
            <a:t>Les données de la  </a:t>
          </a:r>
          <a:r>
            <a:rPr lang="fr-FR" sz="1100" baseline="0">
              <a:solidFill>
                <a:schemeClr val="dk1"/>
              </a:solidFill>
              <a:latin typeface="+mn-lt"/>
              <a:ea typeface="+mn-ea"/>
              <a:cs typeface="+mn-cs"/>
            </a:rPr>
            <a:t>CNBF et de l'Ircantec sont exclues de notre chiffrage.</a:t>
          </a:r>
          <a:endParaRPr lang="fr-FR"/>
        </a:p>
        <a:p>
          <a:pPr marL="0" marR="0" indent="0" algn="just" defTabSz="914400" eaLnBrk="1" fontAlgn="auto" latinLnBrk="0" hangingPunct="1">
            <a:lnSpc>
              <a:spcPct val="100000"/>
            </a:lnSpc>
            <a:spcBef>
              <a:spcPts val="0"/>
            </a:spcBef>
            <a:spcAft>
              <a:spcPts val="0"/>
            </a:spcAft>
            <a:buClrTx/>
            <a:buSzTx/>
            <a:buFontTx/>
            <a:buNone/>
            <a:tabLst/>
            <a:defRPr/>
          </a:pPr>
          <a:endParaRPr lang="fr-FR" b="1"/>
        </a:p>
        <a:p>
          <a:endParaRPr lang="fr-FR" sz="1100"/>
        </a:p>
      </xdr:txBody>
    </xdr:sp>
    <xdr:clientData/>
  </xdr:twoCellAnchor>
  <xdr:twoCellAnchor editAs="oneCell">
    <xdr:from>
      <xdr:col>1</xdr:col>
      <xdr:colOff>219075</xdr:colOff>
      <xdr:row>3</xdr:row>
      <xdr:rowOff>142875</xdr:rowOff>
    </xdr:from>
    <xdr:to>
      <xdr:col>2</xdr:col>
      <xdr:colOff>390526</xdr:colOff>
      <xdr:row>5</xdr:row>
      <xdr:rowOff>171451</xdr:rowOff>
    </xdr:to>
    <xdr:pic>
      <xdr:nvPicPr>
        <xdr:cNvPr id="9" name="Picture 694"/>
        <xdr:cNvPicPr>
          <a:picLocks noChangeAspect="1" noChangeArrowheads="1"/>
        </xdr:cNvPicPr>
      </xdr:nvPicPr>
      <xdr:blipFill>
        <a:blip xmlns:r="http://schemas.openxmlformats.org/officeDocument/2006/relationships" r:embed="rId1" cstate="print">
          <a:duotone>
            <a:schemeClr val="accent5">
              <a:shade val="45000"/>
              <a:satMod val="135000"/>
            </a:schemeClr>
            <a:prstClr val="white"/>
          </a:duotone>
        </a:blip>
        <a:srcRect/>
        <a:stretch>
          <a:fillRect/>
        </a:stretch>
      </xdr:blipFill>
      <xdr:spPr bwMode="auto">
        <a:xfrm>
          <a:off x="381000" y="809625"/>
          <a:ext cx="504826" cy="504826"/>
        </a:xfrm>
        <a:prstGeom prst="rect">
          <a:avLst/>
        </a:prstGeom>
        <a:solidFill>
          <a:srgbClr val="FFFFFF">
            <a:shade val="85000"/>
          </a:srgbClr>
        </a:solidFill>
        <a:ln w="190500" cap="sq">
          <a:solidFill>
            <a:srgbClr val="FFFFFF"/>
          </a:solidFill>
          <a:miter lim="800000"/>
        </a:ln>
        <a:effectLst>
          <a:outerShdw blurRad="65000" dist="50800" dir="12900000" kx="195000" ky="145000" algn="tl" rotWithShape="0">
            <a:srgbClr val="000000">
              <a:alpha val="30000"/>
            </a:srgbClr>
          </a:outerShdw>
        </a:effectLst>
        <a:scene3d>
          <a:camera prst="orthographicFront">
            <a:rot lat="0" lon="0" rev="360000"/>
          </a:camera>
          <a:lightRig rig="twoPt" dir="t">
            <a:rot lat="0" lon="0" rev="7200000"/>
          </a:lightRig>
        </a:scene3d>
        <a:sp3d contourW="12700">
          <a:bevelT w="25400" h="19050"/>
          <a:contourClr>
            <a:srgbClr val="969696"/>
          </a:contourClr>
        </a:sp3d>
      </xdr:spPr>
    </xdr:pic>
    <xdr:clientData/>
  </xdr:twoCellAnchor>
  <xdr:twoCellAnchor>
    <xdr:from>
      <xdr:col>19</xdr:col>
      <xdr:colOff>0</xdr:colOff>
      <xdr:row>11</xdr:row>
      <xdr:rowOff>38099</xdr:rowOff>
    </xdr:from>
    <xdr:to>
      <xdr:col>25</xdr:col>
      <xdr:colOff>542925</xdr:colOff>
      <xdr:row>71</xdr:row>
      <xdr:rowOff>57149</xdr:rowOff>
    </xdr:to>
    <xdr:sp macro="" textlink="">
      <xdr:nvSpPr>
        <xdr:cNvPr id="10" name="ZoneTexte 9"/>
        <xdr:cNvSpPr txBox="1"/>
      </xdr:nvSpPr>
      <xdr:spPr>
        <a:xfrm>
          <a:off x="8562975" y="2581274"/>
          <a:ext cx="4667250" cy="11344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100"/>
        </a:p>
        <a:p>
          <a:endParaRPr lang="fr-FR" sz="1100"/>
        </a:p>
        <a:p>
          <a:endParaRPr lang="fr-FR" sz="1100"/>
        </a:p>
        <a:p>
          <a:endParaRPr lang="fr-FR" sz="1100"/>
        </a:p>
        <a:p>
          <a:endParaRPr lang="fr-FR" sz="1100"/>
        </a:p>
        <a:p>
          <a:endParaRPr lang="fr-FR" sz="1100"/>
        </a:p>
        <a:p>
          <a:r>
            <a:rPr lang="fr-FR" sz="1100" b="1"/>
            <a:t>Ce qu'il faut retenir de l'année 2021</a:t>
          </a:r>
        </a:p>
        <a:p>
          <a:pPr marL="0" marR="0" indent="0" defTabSz="914400" eaLnBrk="1" fontAlgn="auto" latinLnBrk="0" hangingPunct="1">
            <a:lnSpc>
              <a:spcPct val="100000"/>
            </a:lnSpc>
            <a:spcBef>
              <a:spcPts val="0"/>
            </a:spcBef>
            <a:spcAft>
              <a:spcPts val="0"/>
            </a:spcAft>
            <a:buClrTx/>
            <a:buSzTx/>
            <a:buFontTx/>
            <a:buNone/>
            <a:tabLst/>
            <a:defRPr/>
          </a:pPr>
          <a:endParaRPr lang="fr-FR" sz="110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100">
              <a:solidFill>
                <a:schemeClr val="dk1"/>
              </a:solidFill>
              <a:latin typeface="+mn-lt"/>
              <a:ea typeface="+mn-ea"/>
              <a:cs typeface="+mn-cs"/>
            </a:rPr>
            <a:t>En 2021, les</a:t>
          </a:r>
          <a:r>
            <a:rPr lang="fr-FR" sz="1100" baseline="0">
              <a:solidFill>
                <a:schemeClr val="dk1"/>
              </a:solidFill>
              <a:latin typeface="+mn-lt"/>
              <a:ea typeface="+mn-ea"/>
              <a:cs typeface="+mn-cs"/>
            </a:rPr>
            <a:t> régimes français de retraite complémentaire ont</a:t>
          </a:r>
          <a:r>
            <a:rPr lang="fr-FR" sz="1100">
              <a:solidFill>
                <a:schemeClr val="dk1"/>
              </a:solidFill>
              <a:latin typeface="+mn-lt"/>
              <a:ea typeface="+mn-ea"/>
              <a:cs typeface="+mn-cs"/>
            </a:rPr>
            <a:t> versé à</a:t>
          </a:r>
          <a:r>
            <a:rPr lang="fr-FR" sz="1100" baseline="0">
              <a:solidFill>
                <a:schemeClr val="dk1"/>
              </a:solidFill>
              <a:latin typeface="+mn-lt"/>
              <a:ea typeface="+mn-ea"/>
              <a:cs typeface="+mn-cs"/>
            </a:rPr>
            <a:t> leurs </a:t>
          </a:r>
          <a:r>
            <a:rPr lang="fr-FR" sz="1100">
              <a:solidFill>
                <a:schemeClr val="dk1"/>
              </a:solidFill>
              <a:latin typeface="+mn-lt"/>
              <a:ea typeface="+mn-ea"/>
              <a:cs typeface="+mn-cs"/>
            </a:rPr>
            <a:t>assurés qui résident à l'étranger</a:t>
          </a:r>
          <a:r>
            <a:rPr lang="fr-FR" sz="1100" baseline="0">
              <a:solidFill>
                <a:schemeClr val="dk1"/>
              </a:solidFill>
              <a:latin typeface="+mn-lt"/>
              <a:ea typeface="+mn-ea"/>
              <a:cs typeface="+mn-cs"/>
            </a:rPr>
            <a:t> </a:t>
          </a:r>
          <a:r>
            <a:rPr lang="fr-FR" sz="1100" b="1" baseline="0">
              <a:solidFill>
                <a:schemeClr val="accent2">
                  <a:lumMod val="75000"/>
                </a:schemeClr>
              </a:solidFill>
              <a:latin typeface="+mn-lt"/>
              <a:ea typeface="+mn-ea"/>
              <a:cs typeface="+mn-cs"/>
            </a:rPr>
            <a:t>2</a:t>
          </a:r>
          <a:r>
            <a:rPr lang="fr-FR" sz="1100" b="1">
              <a:solidFill>
                <a:schemeClr val="accent2">
                  <a:lumMod val="75000"/>
                </a:schemeClr>
              </a:solidFill>
              <a:latin typeface="+mn-lt"/>
              <a:ea typeface="+mn-ea"/>
              <a:cs typeface="+mn-cs"/>
            </a:rPr>
            <a:t>,01 milliards d'euros</a:t>
          </a:r>
          <a:r>
            <a:rPr lang="fr-FR" sz="1100" b="0" baseline="0">
              <a:solidFill>
                <a:sysClr val="windowText" lastClr="000000"/>
              </a:solidFill>
              <a:latin typeface="+mn-lt"/>
              <a:ea typeface="+mn-ea"/>
              <a:cs typeface="+mn-cs"/>
            </a:rPr>
            <a:t> </a:t>
          </a:r>
          <a:r>
            <a:rPr lang="fr-FR" sz="1100" b="0">
              <a:solidFill>
                <a:sysClr val="windowText" lastClr="000000"/>
              </a:solidFill>
              <a:latin typeface="+mn-lt"/>
              <a:ea typeface="+mn-ea"/>
              <a:cs typeface="+mn-cs"/>
            </a:rPr>
            <a:t>pour</a:t>
          </a:r>
          <a:r>
            <a:rPr lang="fr-FR" sz="1100" b="0">
              <a:solidFill>
                <a:schemeClr val="dk1"/>
              </a:solidFill>
              <a:latin typeface="+mn-lt"/>
              <a:ea typeface="+mn-ea"/>
              <a:cs typeface="+mn-cs"/>
            </a:rPr>
            <a:t> </a:t>
          </a:r>
          <a:r>
            <a:rPr lang="fr-FR" sz="1100" b="1">
              <a:solidFill>
                <a:schemeClr val="accent2">
                  <a:lumMod val="75000"/>
                </a:schemeClr>
              </a:solidFill>
              <a:latin typeface="+mn-lt"/>
              <a:ea typeface="+mn-ea"/>
              <a:cs typeface="+mn-cs"/>
            </a:rPr>
            <a:t>926</a:t>
          </a:r>
          <a:r>
            <a:rPr lang="fr-FR" sz="1100" b="1" baseline="0">
              <a:solidFill>
                <a:schemeClr val="accent2">
                  <a:lumMod val="75000"/>
                </a:schemeClr>
              </a:solidFill>
              <a:latin typeface="+mn-lt"/>
              <a:ea typeface="+mn-ea"/>
              <a:cs typeface="+mn-cs"/>
            </a:rPr>
            <a:t> 000 </a:t>
          </a:r>
          <a:r>
            <a:rPr lang="fr-FR" sz="1100" b="0">
              <a:solidFill>
                <a:schemeClr val="dk1"/>
              </a:solidFill>
              <a:latin typeface="+mn-lt"/>
              <a:ea typeface="+mn-ea"/>
              <a:cs typeface="+mn-cs"/>
            </a:rPr>
            <a:t>droits ouverts.</a:t>
          </a:r>
        </a:p>
        <a:p>
          <a:pPr marL="0" marR="0" indent="0" algn="just" defTabSz="914400" eaLnBrk="1" fontAlgn="auto" latinLnBrk="0" hangingPunct="1">
            <a:lnSpc>
              <a:spcPct val="100000"/>
            </a:lnSpc>
            <a:spcBef>
              <a:spcPts val="0"/>
            </a:spcBef>
            <a:spcAft>
              <a:spcPts val="0"/>
            </a:spcAft>
            <a:buClrTx/>
            <a:buSzTx/>
            <a:buFontTx/>
            <a:buNone/>
            <a:tabLst/>
            <a:defRPr/>
          </a:pPr>
          <a:endParaRPr lang="fr-FR" sz="1100" b="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100" b="0">
              <a:solidFill>
                <a:schemeClr val="dk1"/>
              </a:solidFill>
              <a:latin typeface="+mn-lt"/>
              <a:ea typeface="+mn-ea"/>
              <a:cs typeface="+mn-cs"/>
            </a:rPr>
            <a:t>En valeur, ce</a:t>
          </a:r>
          <a:r>
            <a:rPr lang="fr-FR" sz="1100" b="0" baseline="0">
              <a:solidFill>
                <a:schemeClr val="dk1"/>
              </a:solidFill>
              <a:latin typeface="+mn-lt"/>
              <a:ea typeface="+mn-ea"/>
              <a:cs typeface="+mn-cs"/>
            </a:rPr>
            <a:t> chiffre</a:t>
          </a:r>
          <a:r>
            <a:rPr lang="fr-FR" sz="1100" b="0">
              <a:solidFill>
                <a:schemeClr val="dk1"/>
              </a:solidFill>
              <a:latin typeface="+mn-lt"/>
              <a:ea typeface="+mn-ea"/>
              <a:cs typeface="+mn-cs"/>
            </a:rPr>
            <a:t> constitue une hausse de </a:t>
          </a:r>
          <a:r>
            <a:rPr lang="fr-FR" sz="1100" b="1">
              <a:solidFill>
                <a:schemeClr val="accent2">
                  <a:lumMod val="75000"/>
                </a:schemeClr>
              </a:solidFill>
              <a:latin typeface="+mn-lt"/>
              <a:ea typeface="+mn-ea"/>
              <a:cs typeface="+mn-cs"/>
            </a:rPr>
            <a:t>0,4% </a:t>
          </a:r>
          <a:r>
            <a:rPr lang="fr-FR" sz="1100" b="0">
              <a:solidFill>
                <a:sysClr val="windowText" lastClr="000000"/>
              </a:solidFill>
              <a:latin typeface="+mn-lt"/>
              <a:ea typeface="+mn-ea"/>
              <a:cs typeface="+mn-cs"/>
            </a:rPr>
            <a:t>en comparaison de l'exercice précédent. Plus en détails,</a:t>
          </a:r>
          <a:r>
            <a:rPr lang="fr-FR" sz="1100" b="0" baseline="0">
              <a:solidFill>
                <a:sysClr val="windowText" lastClr="000000"/>
              </a:solidFill>
              <a:latin typeface="+mn-lt"/>
              <a:ea typeface="+mn-ea"/>
              <a:cs typeface="+mn-cs"/>
            </a:rPr>
            <a:t>  les allocations servies dans la zone de l'UE-EEE-Suisse ont reculé de 0,2% et celles servies en dehors de cette zone ont augmenté de  1%.</a:t>
          </a:r>
        </a:p>
        <a:p>
          <a:pPr marL="0" marR="0" indent="0" algn="just" defTabSz="914400" eaLnBrk="1" fontAlgn="auto" latinLnBrk="0" hangingPunct="1">
            <a:lnSpc>
              <a:spcPct val="100000"/>
            </a:lnSpc>
            <a:spcBef>
              <a:spcPts val="0"/>
            </a:spcBef>
            <a:spcAft>
              <a:spcPts val="0"/>
            </a:spcAft>
            <a:buClrTx/>
            <a:buSzTx/>
            <a:buFontTx/>
            <a:buNone/>
            <a:tabLst/>
            <a:defRPr/>
          </a:pPr>
          <a:endParaRPr lang="fr-FR" sz="1100" b="0" baseline="0">
            <a:solidFill>
              <a:sysClr val="windowText" lastClr="00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100" b="0">
              <a:solidFill>
                <a:sysClr val="windowText" lastClr="000000"/>
              </a:solidFill>
              <a:latin typeface="+mn-lt"/>
              <a:ea typeface="+mn-ea"/>
              <a:cs typeface="+mn-cs"/>
            </a:rPr>
            <a:t>Cette quasi-stabilité des prestations servies s'explique par la hausse des montants exportés vers Monaco, la Nouvelle-Calédonie,</a:t>
          </a:r>
          <a:r>
            <a:rPr lang="fr-FR" sz="1100" b="0" baseline="0">
              <a:solidFill>
                <a:sysClr val="windowText" lastClr="000000"/>
              </a:solidFill>
              <a:latin typeface="+mn-lt"/>
              <a:ea typeface="+mn-ea"/>
              <a:cs typeface="+mn-cs"/>
            </a:rPr>
            <a:t> le Portugal et </a:t>
          </a:r>
          <a:r>
            <a:rPr lang="fr-FR" sz="1100" b="0">
              <a:solidFill>
                <a:sysClr val="windowText" lastClr="000000"/>
              </a:solidFill>
              <a:latin typeface="+mn-lt"/>
              <a:ea typeface="+mn-ea"/>
              <a:cs typeface="+mn-cs"/>
            </a:rPr>
            <a:t>Israël</a:t>
          </a:r>
          <a:r>
            <a:rPr lang="fr-FR" sz="1100" b="0" baseline="0">
              <a:solidFill>
                <a:sysClr val="windowText" lastClr="000000"/>
              </a:solidFill>
              <a:latin typeface="+mn-lt"/>
              <a:ea typeface="+mn-ea"/>
              <a:cs typeface="+mn-cs"/>
            </a:rPr>
            <a:t> (+22,78 millions d'euros), laquelle est contre-balancée par la baisse des montants exportés vers l'Algérie, l'Espagne, le Maroc, le Sénégal et l'Italie        (-20,71 millions d'euros).</a:t>
          </a:r>
          <a:endParaRPr lang="fr-FR" sz="1100" baseline="0">
            <a:solidFill>
              <a:sysClr val="windowText" lastClr="000000"/>
            </a:solidFill>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100" baseline="0">
            <a:solidFill>
              <a:srgbClr val="FF0000"/>
            </a:solidFill>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100">
              <a:solidFill>
                <a:sysClr val="windowText" lastClr="000000"/>
              </a:solidFill>
            </a:rPr>
            <a:t>Il convient par ailleurs de noter que le top 5</a:t>
          </a:r>
          <a:r>
            <a:rPr lang="fr-FR" sz="1100" baseline="0">
              <a:solidFill>
                <a:sysClr val="windowText" lastClr="000000"/>
              </a:solidFill>
            </a:rPr>
            <a:t> des pays de résidence à l'étranger équivaut à près de 73% des droits totaux ouverts mais seulement 50% des prestations servies.  Ce décalage en proportion entre le volume et la valeur met en lumière des caractéristiques socio-économiques fortement divergentes entre les retraités, selon leur pays de résidence, dans la mesure où le montant de l'allocation de retraite complémentaire est fortement indexé sur celui de la rémunération professionnelle anciennement perçue.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100" baseline="0">
            <a:solidFill>
              <a:sysClr val="windowText" lastClr="000000"/>
            </a:solidFill>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100" baseline="0">
              <a:solidFill>
                <a:sysClr val="windowText" lastClr="000000"/>
              </a:solidFill>
            </a:rPr>
            <a:t>Dans le tableau ci-contre, on constate par exemple que la part de la retraite complémentaire dans la retraite globale ne dépasse pas 30% dans les cinq premiers pays de résidence alors qu'elle atteint 50% ou plus dans les pays de résidence suivants : Luxembourg, États-Unis, Suisse, Royaume-Uni, Canada et Monaco. On peut probablement en déduire que les travailleurs algériens, portugais, espagnols, marocains et italiens occupaient en moyenne des postes plus faiblement qualifiés et moins rémunérateurs, que ceux résidant dans les pays cités plus haut.</a:t>
          </a:r>
        </a:p>
        <a:p>
          <a:pPr marL="0" marR="0" indent="0" algn="just" defTabSz="914400" eaLnBrk="1" fontAlgn="auto" latinLnBrk="0" hangingPunct="1">
            <a:lnSpc>
              <a:spcPct val="100000"/>
            </a:lnSpc>
            <a:spcBef>
              <a:spcPts val="0"/>
            </a:spcBef>
            <a:spcAft>
              <a:spcPts val="0"/>
            </a:spcAft>
            <a:buClrTx/>
            <a:buSzTx/>
            <a:buFontTx/>
            <a:buNone/>
            <a:tabLst/>
            <a:defRPr/>
          </a:pPr>
          <a:endParaRPr lang="fr-FR" sz="1100" baseline="0">
            <a:solidFill>
              <a:sysClr val="windowText" lastClr="000000"/>
            </a:solidFill>
          </a:endParaRPr>
        </a:p>
        <a:p>
          <a:pPr algn="just"/>
          <a:r>
            <a:rPr lang="fr-FR" sz="1100" baseline="0">
              <a:solidFill>
                <a:sysClr val="windowText" lastClr="000000"/>
              </a:solidFill>
              <a:latin typeface="+mn-lt"/>
              <a:ea typeface="+mn-ea"/>
              <a:cs typeface="+mn-cs"/>
            </a:rPr>
            <a:t>Enfin, les allocations servies au titre d'un droit propre </a:t>
          </a:r>
          <a:r>
            <a:rPr lang="fr-FR" sz="1100" b="0" baseline="0">
              <a:solidFill>
                <a:sysClr val="windowText" lastClr="000000"/>
              </a:solidFill>
              <a:latin typeface="+mn-lt"/>
              <a:ea typeface="+mn-ea"/>
              <a:cs typeface="+mn-cs"/>
            </a:rPr>
            <a:t>représentent</a:t>
          </a:r>
          <a:r>
            <a:rPr lang="fr-FR" sz="1100" b="1" baseline="0">
              <a:solidFill>
                <a:sysClr val="windowText" lastClr="000000"/>
              </a:solidFill>
              <a:latin typeface="+mn-lt"/>
              <a:ea typeface="+mn-ea"/>
              <a:cs typeface="+mn-cs"/>
            </a:rPr>
            <a:t> </a:t>
          </a:r>
          <a:r>
            <a:rPr lang="fr-FR" sz="1100" b="0" baseline="0">
              <a:solidFill>
                <a:sysClr val="windowText" lastClr="000000"/>
              </a:solidFill>
              <a:latin typeface="+mn-lt"/>
              <a:ea typeface="+mn-ea"/>
              <a:cs typeface="+mn-cs"/>
            </a:rPr>
            <a:t>80</a:t>
          </a:r>
          <a:r>
            <a:rPr lang="fr-FR" sz="1100">
              <a:solidFill>
                <a:sysClr val="windowText" lastClr="000000"/>
              </a:solidFill>
              <a:latin typeface="+mn-lt"/>
              <a:ea typeface="+mn-ea"/>
              <a:cs typeface="+mn-cs"/>
            </a:rPr>
            <a:t>%</a:t>
          </a:r>
          <a:r>
            <a:rPr lang="fr-FR" sz="1100" baseline="0">
              <a:solidFill>
                <a:sysClr val="windowText" lastClr="000000"/>
              </a:solidFill>
              <a:latin typeface="+mn-lt"/>
              <a:ea typeface="+mn-ea"/>
              <a:cs typeface="+mn-cs"/>
            </a:rPr>
            <a:t> des paiements français à l'étranger.  Parmi  les cinquante premiers pays de résidence, l'Algérie est le seul pays où les montants versés au titre d'un droit dérivé sont supérieurs à ceux versés au titre d'un droit propre (51% contre 49%). L'autre pays de résidence s'approchant le plus de cette répartition est la Mauritanie (47% contre 53%). Cette exception se vérifie également auprès de la retraite de base. </a:t>
          </a:r>
          <a:r>
            <a:rPr lang="fr-FR" sz="1100" b="1" baseline="0">
              <a:solidFill>
                <a:sysClr val="windowText" lastClr="000000"/>
              </a:solidFill>
              <a:latin typeface="+mn-lt"/>
              <a:ea typeface="+mn-ea"/>
              <a:cs typeface="+mn-cs"/>
            </a:rPr>
            <a:t>Pour plus d'explications, voir sous-partie sur les pensions de vieillesse.</a:t>
          </a:r>
          <a:endParaRPr lang="fr-FR" b="1">
            <a:solidFill>
              <a:sysClr val="windowText" lastClr="000000"/>
            </a:solidFill>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100" baseline="0"/>
        </a:p>
        <a:p>
          <a:pPr marL="0" marR="0" indent="0" defTabSz="914400" eaLnBrk="1" fontAlgn="auto" latinLnBrk="0" hangingPunct="1">
            <a:lnSpc>
              <a:spcPct val="100000"/>
            </a:lnSpc>
            <a:spcBef>
              <a:spcPts val="0"/>
            </a:spcBef>
            <a:spcAft>
              <a:spcPts val="0"/>
            </a:spcAft>
            <a:buClrTx/>
            <a:buSzTx/>
            <a:buFontTx/>
            <a:buNone/>
            <a:tabLst/>
            <a:defRPr/>
          </a:pPr>
          <a:endParaRPr lang="fr-FR" sz="1100"/>
        </a:p>
        <a:p>
          <a:endParaRPr lang="fr-FR" sz="1100"/>
        </a:p>
        <a:p>
          <a:endParaRPr lang="fr-FR" sz="1100"/>
        </a:p>
      </xdr:txBody>
    </xdr:sp>
    <xdr:clientData/>
  </xdr:twoCellAnchor>
  <xdr:twoCellAnchor>
    <xdr:from>
      <xdr:col>18</xdr:col>
      <xdr:colOff>47625</xdr:colOff>
      <xdr:row>9</xdr:row>
      <xdr:rowOff>219075</xdr:rowOff>
    </xdr:from>
    <xdr:to>
      <xdr:col>20</xdr:col>
      <xdr:colOff>561975</xdr:colOff>
      <xdr:row>16</xdr:row>
      <xdr:rowOff>9525</xdr:rowOff>
    </xdr:to>
    <xdr:sp macro="" textlink="">
      <xdr:nvSpPr>
        <xdr:cNvPr id="11" name="Ellipse 10"/>
        <xdr:cNvSpPr/>
      </xdr:nvSpPr>
      <xdr:spPr>
        <a:xfrm>
          <a:off x="8439150" y="2314575"/>
          <a:ext cx="1152525" cy="1609725"/>
        </a:xfrm>
        <a:prstGeom prst="ellipse">
          <a:avLst/>
        </a:prstGeom>
        <a:blipFill rotWithShape="0">
          <a:blip xmlns:r="http://schemas.openxmlformats.org/officeDocument/2006/relationships" r:embed="rId2" cstate="print"/>
          <a:stretch>
            <a:fillRect/>
          </a:stretch>
        </a:blipFill>
      </xdr:spPr>
      <xdr:style>
        <a:lnRef idx="0">
          <a:schemeClr val="lt1">
            <a:hueOff val="0"/>
            <a:satOff val="0"/>
            <a:lumOff val="0"/>
            <a:alphaOff val="0"/>
          </a:schemeClr>
        </a:lnRef>
        <a:fillRef idx="1">
          <a:scrgbClr r="0" g="0" b="0"/>
        </a:fillRef>
        <a:effectRef idx="2">
          <a:schemeClr val="accent1">
            <a:tint val="50000"/>
            <a:hueOff val="0"/>
            <a:satOff val="0"/>
            <a:lumOff val="0"/>
            <a:alphaOff val="0"/>
          </a:schemeClr>
        </a:effectRef>
        <a:fontRef idx="minor">
          <a:schemeClr val="lt1">
            <a:hueOff val="0"/>
            <a:satOff val="0"/>
            <a:lumOff val="0"/>
            <a:alphaOff val="0"/>
          </a:schemeClr>
        </a:fontRef>
      </xdr:style>
      <xdr:txBody>
        <a:bodyPr/>
        <a:lstStyle/>
        <a:p>
          <a:endParaRPr lang="fr-F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390525</xdr:colOff>
      <xdr:row>25</xdr:row>
      <xdr:rowOff>152400</xdr:rowOff>
    </xdr:to>
    <xdr:graphicFrame macro="">
      <xdr:nvGraphicFramePr>
        <xdr:cNvPr id="2"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18</xdr:row>
      <xdr:rowOff>38100</xdr:rowOff>
    </xdr:from>
    <xdr:to>
      <xdr:col>6</xdr:col>
      <xdr:colOff>381000</xdr:colOff>
      <xdr:row>41</xdr:row>
      <xdr:rowOff>76200</xdr:rowOff>
    </xdr:to>
    <xdr:graphicFrame macro="">
      <xdr:nvGraphicFramePr>
        <xdr:cNvPr id="3"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200025</xdr:colOff>
      <xdr:row>34</xdr:row>
      <xdr:rowOff>123825</xdr:rowOff>
    </xdr:from>
    <xdr:to>
      <xdr:col>6</xdr:col>
      <xdr:colOff>542925</xdr:colOff>
      <xdr:row>46</xdr:row>
      <xdr:rowOff>180975</xdr:rowOff>
    </xdr:to>
    <xdr:sp macro="" textlink="">
      <xdr:nvSpPr>
        <xdr:cNvPr id="4" name="ZoneTexte 3"/>
        <xdr:cNvSpPr txBox="1"/>
      </xdr:nvSpPr>
      <xdr:spPr>
        <a:xfrm>
          <a:off x="200025" y="6629400"/>
          <a:ext cx="4419600" cy="2343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1" baseline="0">
              <a:solidFill>
                <a:schemeClr val="dk1"/>
              </a:solidFill>
              <a:latin typeface="+mn-lt"/>
              <a:ea typeface="+mn-ea"/>
              <a:cs typeface="+mn-cs"/>
            </a:rPr>
            <a:t>BON A SAVOIR</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1" baseline="0">
              <a:solidFill>
                <a:schemeClr val="dk1"/>
              </a:solidFill>
              <a:latin typeface="+mn-lt"/>
              <a:ea typeface="+mn-ea"/>
              <a:cs typeface="+mn-cs"/>
            </a:rPr>
            <a:t>Plusieurs ruptures de séries sont à signaler au cours de la décennie :</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1" baseline="0">
              <a:solidFill>
                <a:schemeClr val="dk1"/>
              </a:solidFill>
              <a:latin typeface="+mn-lt"/>
              <a:ea typeface="+mn-ea"/>
              <a:cs typeface="+mn-cs"/>
            </a:rPr>
            <a:t>2014</a:t>
          </a:r>
          <a:r>
            <a:rPr lang="fr-FR" sz="1000" b="0" baseline="0">
              <a:solidFill>
                <a:schemeClr val="dk1"/>
              </a:solidFill>
              <a:latin typeface="+mn-lt"/>
              <a:ea typeface="+mn-ea"/>
              <a:cs typeface="+mn-cs"/>
            </a:rPr>
            <a:t> : homogénéisation des systèmes de collecte d'information à l'Agirc-Arrco qui a permis d'améliorer la complétude de l'indicateur sur les  montants versés.</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1" baseline="0">
              <a:solidFill>
                <a:schemeClr val="dk1"/>
              </a:solidFill>
              <a:latin typeface="+mn-lt"/>
              <a:ea typeface="+mn-ea"/>
              <a:cs typeface="+mn-cs"/>
            </a:rPr>
            <a:t>2018</a:t>
          </a:r>
          <a:r>
            <a:rPr lang="fr-FR" sz="1000" b="0" baseline="0">
              <a:solidFill>
                <a:schemeClr val="dk1"/>
              </a:solidFill>
              <a:latin typeface="+mn-lt"/>
              <a:ea typeface="+mn-ea"/>
              <a:cs typeface="+mn-cs"/>
            </a:rPr>
            <a:t> : refonte du sytème d'information à l'Agirc-Arrco, en prévision de la fusion des deux régimes au 1er janvier 2019. Désormais, les données sont produites à l'échelon national, ce qui a permis un saut qualitatif.</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1" baseline="0">
              <a:solidFill>
                <a:schemeClr val="dk1"/>
              </a:solidFill>
              <a:latin typeface="+mn-lt"/>
              <a:ea typeface="+mn-ea"/>
              <a:cs typeface="+mn-cs"/>
            </a:rPr>
            <a:t>2019</a:t>
          </a:r>
          <a:r>
            <a:rPr lang="fr-FR" sz="1000" b="0" baseline="0">
              <a:solidFill>
                <a:schemeClr val="dk1"/>
              </a:solidFill>
              <a:latin typeface="+mn-lt"/>
              <a:ea typeface="+mn-ea"/>
              <a:cs typeface="+mn-cs"/>
            </a:rPr>
            <a:t> : périmètre de collecte statistique élargi aux caisses des professions libérales (exception faite de la Caisse Nationale des Barreaux), soit un gain en volume de +3.286 allocations et en valeur de  +46.5 millions d'euros sur cet exercice.</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1" baseline="0">
              <a:solidFill>
                <a:schemeClr val="dk1"/>
              </a:solidFill>
              <a:latin typeface="+mn-lt"/>
              <a:ea typeface="+mn-ea"/>
              <a:cs typeface="+mn-cs"/>
            </a:rPr>
            <a:t>2020 </a:t>
          </a:r>
          <a:r>
            <a:rPr lang="fr-FR" sz="1000" b="0" baseline="0">
              <a:solidFill>
                <a:schemeClr val="dk1"/>
              </a:solidFill>
              <a:latin typeface="+mn-lt"/>
              <a:ea typeface="+mn-ea"/>
              <a:cs typeface="+mn-cs"/>
            </a:rPr>
            <a:t>: périmètre de collecte statistique élargi au régime des exploitants agricoles, soit un gain en volume de +782 allocations et en valeur de +483.882 euros sur cet exercice.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a:p>
        <a:p>
          <a:pPr marL="0" marR="0" indent="0" algn="just" defTabSz="914400" eaLnBrk="1" fontAlgn="auto" latinLnBrk="0" hangingPunct="1">
            <a:lnSpc>
              <a:spcPct val="100000"/>
            </a:lnSpc>
            <a:spcBef>
              <a:spcPts val="0"/>
            </a:spcBef>
            <a:spcAft>
              <a:spcPts val="0"/>
            </a:spcAft>
            <a:buClrTx/>
            <a:buSzTx/>
            <a:buFontTx/>
            <a:buNone/>
            <a:tabLst/>
            <a:defRPr/>
          </a:pPr>
          <a:endParaRPr lang="fr-FR" sz="1000"/>
        </a:p>
        <a:p>
          <a:pPr algn="just"/>
          <a:endParaRPr lang="fr-FR" sz="1000" baseline="0"/>
        </a:p>
        <a:p>
          <a:pPr algn="just"/>
          <a:endParaRPr lang="fr-FR" sz="1000" baseline="0"/>
        </a:p>
        <a:p>
          <a:pPr algn="just"/>
          <a:endParaRPr lang="fr-FR" sz="1000" baseline="0"/>
        </a:p>
        <a:p>
          <a:pPr algn="just"/>
          <a:endParaRPr lang="fr-FR" sz="1000" baseline="0"/>
        </a:p>
        <a:p>
          <a:pPr algn="just"/>
          <a:r>
            <a:rPr lang="fr-FR" sz="1000" baseline="0"/>
            <a:t>	</a:t>
          </a:r>
        </a:p>
        <a:p>
          <a:pPr algn="just"/>
          <a:endParaRPr lang="fr-FR" sz="1000" baseline="0"/>
        </a:p>
      </xdr:txBody>
    </xdr:sp>
    <xdr:clientData/>
  </xdr:twoCellAnchor>
  <xdr:twoCellAnchor>
    <xdr:from>
      <xdr:col>7</xdr:col>
      <xdr:colOff>171450</xdr:colOff>
      <xdr:row>3</xdr:row>
      <xdr:rowOff>95251</xdr:rowOff>
    </xdr:from>
    <xdr:to>
      <xdr:col>13</xdr:col>
      <xdr:colOff>704851</xdr:colOff>
      <xdr:row>48</xdr:row>
      <xdr:rowOff>1</xdr:rowOff>
    </xdr:to>
    <xdr:sp macro="" textlink="">
      <xdr:nvSpPr>
        <xdr:cNvPr id="5" name="ZoneTexte 4"/>
        <xdr:cNvSpPr txBox="1"/>
      </xdr:nvSpPr>
      <xdr:spPr>
        <a:xfrm>
          <a:off x="5010150" y="695326"/>
          <a:ext cx="5105401" cy="8477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base" latinLnBrk="0" hangingPunct="1"/>
          <a:endParaRPr lang="fr-FR" sz="1100" b="0" baseline="0">
            <a:solidFill>
              <a:schemeClr val="dk1"/>
            </a:solidFill>
            <a:latin typeface="+mn-lt"/>
            <a:ea typeface="+mn-ea"/>
            <a:cs typeface="+mn-cs"/>
          </a:endParaRPr>
        </a:p>
        <a:p>
          <a:pPr eaLnBrk="1" fontAlgn="auto" latinLnBrk="0" hangingPunct="1"/>
          <a:endParaRPr lang="fr-FR" sz="1100" b="0" baseline="0">
            <a:solidFill>
              <a:schemeClr val="dk1"/>
            </a:solidFill>
            <a:latin typeface="+mn-lt"/>
            <a:ea typeface="+mn-ea"/>
            <a:cs typeface="+mn-cs"/>
          </a:endParaRPr>
        </a:p>
        <a:p>
          <a:pPr eaLnBrk="1" fontAlgn="auto" latinLnBrk="0" hangingPunct="1"/>
          <a:endParaRPr lang="fr-FR" sz="1100" b="0" baseline="0">
            <a:solidFill>
              <a:schemeClr val="dk1"/>
            </a:solidFill>
            <a:latin typeface="+mn-lt"/>
            <a:ea typeface="+mn-ea"/>
            <a:cs typeface="+mn-cs"/>
          </a:endParaRPr>
        </a:p>
        <a:p>
          <a:pPr eaLnBrk="1" fontAlgn="auto" latinLnBrk="0" hangingPunct="1"/>
          <a:endParaRPr lang="fr-FR" sz="1100" b="0" baseline="0">
            <a:solidFill>
              <a:schemeClr val="dk1"/>
            </a:solidFill>
            <a:latin typeface="+mn-lt"/>
            <a:ea typeface="+mn-ea"/>
            <a:cs typeface="+mn-cs"/>
          </a:endParaRPr>
        </a:p>
        <a:p>
          <a:pPr eaLnBrk="1" fontAlgn="auto" latinLnBrk="0" hangingPunct="1"/>
          <a:endParaRPr lang="fr-FR" sz="1100" b="0" baseline="0">
            <a:solidFill>
              <a:schemeClr val="dk1"/>
            </a:solidFill>
            <a:latin typeface="+mn-lt"/>
            <a:ea typeface="+mn-ea"/>
            <a:cs typeface="+mn-cs"/>
          </a:endParaRP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r>
            <a:rPr lang="fr-FR" sz="1100" b="0" baseline="0">
              <a:solidFill>
                <a:schemeClr val="dk1"/>
              </a:solidFill>
              <a:latin typeface="+mn-lt"/>
              <a:ea typeface="+mn-ea"/>
              <a:cs typeface="+mn-cs"/>
            </a:rPr>
            <a:t>Au cours de la décennie affichée, les allocations de retraite complémentaire versées aux assurés résidant à l'étranger ont connu deux évolutions contraires avec, d'une part, une baisse quasi continue du nombre des droits ouverts (soit -11% sur dix ans) et, d'autre part, une hausse dynamique des montants servis (soit +31% sur dix ans).</a:t>
          </a:r>
        </a:p>
        <a:p>
          <a:pPr algn="just" eaLnBrk="1" fontAlgn="auto" latinLnBrk="0" hangingPunct="1"/>
          <a:r>
            <a:rPr lang="fr-FR" sz="1100" b="0" baseline="0">
              <a:solidFill>
                <a:schemeClr val="dk1"/>
              </a:solidFill>
              <a:latin typeface="+mn-lt"/>
              <a:ea typeface="+mn-ea"/>
              <a:cs typeface="+mn-cs"/>
            </a:rPr>
            <a:t>Plusieurs facteurs exogènes sont de nature à expliquer ce phénomène atypique      (</a:t>
          </a:r>
          <a:r>
            <a:rPr lang="fr-FR" sz="1100" b="1" baseline="0">
              <a:solidFill>
                <a:schemeClr val="dk1"/>
              </a:solidFill>
              <a:latin typeface="+mn-lt"/>
              <a:ea typeface="+mn-ea"/>
              <a:cs typeface="+mn-cs"/>
            </a:rPr>
            <a:t>voir Bon à savoir</a:t>
          </a:r>
          <a:r>
            <a:rPr lang="fr-FR" sz="1100" b="0" baseline="0">
              <a:solidFill>
                <a:schemeClr val="dk1"/>
              </a:solidFill>
              <a:latin typeface="+mn-lt"/>
              <a:ea typeface="+mn-ea"/>
              <a:cs typeface="+mn-cs"/>
            </a:rPr>
            <a:t>). La tendance générale observée sur les nombres d'allocations de retraite complémentaire est par ailleurs corroborée par celle sur les nombres de pensions de vieillesse (retraite de base), de l'ordre en effet de -12% sur dix ans.</a:t>
          </a: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r>
            <a:rPr lang="fr-FR" sz="1100" b="1" baseline="0">
              <a:solidFill>
                <a:schemeClr val="dk1"/>
              </a:solidFill>
              <a:latin typeface="+mn-lt"/>
              <a:ea typeface="+mn-ea"/>
              <a:cs typeface="+mn-cs"/>
            </a:rPr>
            <a:t>            </a:t>
          </a:r>
        </a:p>
        <a:p>
          <a:pPr algn="just" eaLnBrk="1" fontAlgn="auto" latinLnBrk="0" hangingPunct="1"/>
          <a:r>
            <a:rPr lang="fr-FR" sz="1100" b="1" baseline="0">
              <a:solidFill>
                <a:schemeClr val="dk1"/>
              </a:solidFill>
              <a:latin typeface="+mn-lt"/>
              <a:ea typeface="+mn-ea"/>
              <a:cs typeface="+mn-cs"/>
            </a:rPr>
            <a:t>             </a:t>
          </a:r>
          <a:r>
            <a:rPr lang="fr-FR" sz="1300" b="1" baseline="0">
              <a:solidFill>
                <a:schemeClr val="dk1"/>
              </a:solidFill>
              <a:latin typeface="+mn-lt"/>
              <a:ea typeface="+mn-ea"/>
              <a:cs typeface="+mn-cs"/>
            </a:rPr>
            <a:t>Pour mieux comprendre ces évolutions</a:t>
          </a:r>
        </a:p>
        <a:p>
          <a:pPr algn="just" eaLnBrk="1" fontAlgn="auto" latinLnBrk="0" hangingPunct="1"/>
          <a:endParaRPr lang="fr-FR" sz="1300" b="1" baseline="0">
            <a:solidFill>
              <a:schemeClr val="dk1"/>
            </a:solidFill>
            <a:latin typeface="+mn-lt"/>
            <a:ea typeface="+mn-ea"/>
            <a:cs typeface="+mn-cs"/>
          </a:endParaRPr>
        </a:p>
        <a:p>
          <a:pPr algn="just" eaLnBrk="1" fontAlgn="auto" latinLnBrk="0" hangingPunct="1"/>
          <a:r>
            <a:rPr lang="fr-FR" sz="1100" b="1" baseline="0">
              <a:solidFill>
                <a:sysClr val="windowText" lastClr="000000"/>
              </a:solidFill>
              <a:latin typeface="+mn-lt"/>
              <a:ea typeface="+mn-ea"/>
              <a:cs typeface="+mn-cs"/>
            </a:rPr>
            <a:t>Pays de résidence de l'allocataire </a:t>
          </a:r>
          <a:r>
            <a:rPr lang="fr-FR" sz="1100" b="0" baseline="0">
              <a:solidFill>
                <a:sysClr val="windowText" lastClr="000000"/>
              </a:solidFill>
              <a:latin typeface="+mn-lt"/>
              <a:ea typeface="+mn-ea"/>
              <a:cs typeface="+mn-cs"/>
            </a:rPr>
            <a:t>: ce sont en priorité les allocations exportées en direction de l'Algérie qui expliquent la tendance baissière observée sur le nombre des droits ouverts à l'étranger, soit environ -87 000 droits sur dix ans. Les allocations exportées vers l'Espagne, l'Italie, le Portugal, la Belgique et le Maroc contribuent à renforcer cette tendance, soit en cumulé pour ces cinq pays de résidence : environ             - 58 000 droits sur dix ans.</a:t>
          </a:r>
        </a:p>
        <a:p>
          <a:pPr algn="just" eaLnBrk="1" fontAlgn="auto" latinLnBrk="0" hangingPunct="1"/>
          <a:r>
            <a:rPr lang="fr-FR" sz="1100" b="0" baseline="0">
              <a:solidFill>
                <a:sysClr val="windowText" lastClr="000000"/>
              </a:solidFill>
              <a:latin typeface="+mn-lt"/>
              <a:ea typeface="+mn-ea"/>
              <a:cs typeface="+mn-cs"/>
            </a:rPr>
            <a:t>A l'inverse, les allocations vers la Nouvelle-Calédonie, pour l'essentiel,  minorent cette tendance, soit environ +11 600 droits sur dix ans. Les allocations vers Israël, le Royaume-Uni, la Polynésie française, la Suisse, le Canada et le Japon participent également à cette minoration, soit en cumulé pour ces  six pays de résidence :  environ +10 600 droits sur dix ans.</a:t>
          </a:r>
        </a:p>
        <a:p>
          <a:pPr algn="just" eaLnBrk="1" fontAlgn="auto" latinLnBrk="0" hangingPunct="1"/>
          <a:endParaRPr lang="fr-FR" sz="1100" b="0" baseline="0">
            <a:solidFill>
              <a:srgbClr val="FF0000"/>
            </a:solidFill>
            <a:latin typeface="+mn-lt"/>
            <a:ea typeface="+mn-ea"/>
            <a:cs typeface="+mn-cs"/>
          </a:endParaRPr>
        </a:p>
        <a:p>
          <a:pPr algn="just" eaLnBrk="1" fontAlgn="auto" latinLnBrk="0" hangingPunct="1"/>
          <a:r>
            <a:rPr lang="fr-FR" sz="1100" b="1" baseline="0">
              <a:solidFill>
                <a:schemeClr val="tx1"/>
              </a:solidFill>
              <a:latin typeface="+mn-lt"/>
              <a:ea typeface="+mn-ea"/>
              <a:cs typeface="+mn-cs"/>
            </a:rPr>
            <a:t>Droit de l'allocataire :</a:t>
          </a:r>
          <a:r>
            <a:rPr lang="fr-FR" sz="1100" b="0" baseline="0">
              <a:solidFill>
                <a:schemeClr val="tx1"/>
              </a:solidFill>
              <a:latin typeface="+mn-lt"/>
              <a:ea typeface="+mn-ea"/>
              <a:cs typeface="+mn-cs"/>
            </a:rPr>
            <a:t> ce sont en priorité les droits directs qui expliquent la tendance baissière observée sur le nombre des droits ouverts à l'étranger, soit environ -106 000 droits sur dix ans (-15%). Les droits dérivés participent dans une moindre mesure à ce recul avec environ -11 000 droits sur dix ans (-3,3%).</a:t>
          </a:r>
        </a:p>
        <a:p>
          <a:pPr algn="just" eaLnBrk="1" fontAlgn="auto" latinLnBrk="0" hangingPunct="1"/>
          <a:r>
            <a:rPr lang="fr-FR" sz="1100" b="0" baseline="0">
              <a:solidFill>
                <a:schemeClr val="tx1"/>
              </a:solidFill>
              <a:latin typeface="+mn-lt"/>
              <a:ea typeface="+mn-ea"/>
              <a:cs typeface="+mn-cs"/>
            </a:rPr>
            <a:t>La part en volume des droits dérivés (allocations de réversion) augmente ainsi sans interruption, passant en dix ans de 32% à 35% du stock des allocations payées par la France à l'étranger.</a:t>
          </a:r>
        </a:p>
        <a:p>
          <a:pPr algn="just" eaLnBrk="1" fontAlgn="auto" latinLnBrk="0" hangingPunct="1"/>
          <a:r>
            <a:rPr lang="fr-FR" sz="1100" b="0" baseline="0">
              <a:solidFill>
                <a:schemeClr val="tx1"/>
              </a:solidFill>
              <a:latin typeface="+mn-lt"/>
              <a:ea typeface="+mn-ea"/>
              <a:cs typeface="+mn-cs"/>
            </a:rPr>
            <a:t>Cette tendance est à rapprocher de celle observée sur les pensions de vieillesse et résulte principalement, comme pour ces dernières, des caractéristiques démographiques des allocataires de droits directs résidant en Algérie, au Maroc et en Tunisie. Ces derniers, pour l'essentiel d'anciens actifs de sexe masculin ayant émigré en France dans les années soixante et soixante-dix, ont en effet un âge moyen supérieur à celui des conjointes, </a:t>
          </a:r>
          <a:r>
            <a:rPr lang="fr-FR" sz="1100" b="0" baseline="0">
              <a:solidFill>
                <a:sysClr val="windowText" lastClr="000000"/>
              </a:solidFill>
              <a:latin typeface="+mn-lt"/>
              <a:ea typeface="+mn-ea"/>
              <a:cs typeface="+mn-cs"/>
            </a:rPr>
            <a:t>et une espérance de vie moindre, expliquant ainsi l'inversion progressive entre les titulaires </a:t>
          </a:r>
          <a:r>
            <a:rPr lang="fr-FR" sz="1100" b="0" baseline="0">
              <a:solidFill>
                <a:schemeClr val="tx1"/>
              </a:solidFill>
              <a:latin typeface="+mn-lt"/>
              <a:ea typeface="+mn-ea"/>
              <a:cs typeface="+mn-cs"/>
            </a:rPr>
            <a:t>d'un droit propre et ceux d'un droit dérivé (en 2012, 42% des allocations algériennes, marocaines et tunisiennes étaient de droit dérivé contre 53% en 2021).</a:t>
          </a:r>
        </a:p>
        <a:p>
          <a:pPr algn="just" eaLnBrk="1" fontAlgn="auto" latinLnBrk="0" hangingPunct="1"/>
          <a:endParaRPr lang="fr-FR" sz="1100" b="0" baseline="0">
            <a:solidFill>
              <a:schemeClr val="dk1"/>
            </a:solidFill>
            <a:latin typeface="+mn-lt"/>
            <a:ea typeface="+mn-ea"/>
            <a:cs typeface="+mn-cs"/>
          </a:endParaRPr>
        </a:p>
        <a:p>
          <a:pPr eaLnBrk="1" fontAlgn="auto" latinLnBrk="0" hangingPunct="1"/>
          <a:endParaRPr lang="fr-FR" sz="1000"/>
        </a:p>
        <a:p>
          <a:pPr marL="0" marR="0" indent="0" algn="just" defTabSz="914400" eaLnBrk="1" fontAlgn="auto" latinLnBrk="0" hangingPunct="1">
            <a:lnSpc>
              <a:spcPct val="100000"/>
            </a:lnSpc>
            <a:spcBef>
              <a:spcPts val="0"/>
            </a:spcBef>
            <a:spcAft>
              <a:spcPts val="0"/>
            </a:spcAft>
            <a:buClrTx/>
            <a:buSzTx/>
            <a:buFontTx/>
            <a:buNone/>
            <a:tabLst/>
            <a:defRPr/>
          </a:pPr>
          <a:endParaRPr lang="fr-FR" sz="1000" b="1" baseline="0">
            <a:solidFill>
              <a:sysClr val="windowText" lastClr="00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a:p>
        <a:p>
          <a:pPr marL="0" marR="0" indent="0" algn="just" defTabSz="914400" eaLnBrk="1" fontAlgn="auto" latinLnBrk="0" hangingPunct="1">
            <a:lnSpc>
              <a:spcPct val="100000"/>
            </a:lnSpc>
            <a:spcBef>
              <a:spcPts val="0"/>
            </a:spcBef>
            <a:spcAft>
              <a:spcPts val="0"/>
            </a:spcAft>
            <a:buClrTx/>
            <a:buSzTx/>
            <a:buFontTx/>
            <a:buNone/>
            <a:tabLst/>
            <a:defRPr/>
          </a:pPr>
          <a:endParaRPr lang="fr-FR" sz="1000"/>
        </a:p>
        <a:p>
          <a:pPr algn="just"/>
          <a:endParaRPr lang="fr-FR" sz="1000" baseline="0"/>
        </a:p>
        <a:p>
          <a:pPr algn="just"/>
          <a:endParaRPr lang="fr-FR" sz="1000" baseline="0"/>
        </a:p>
        <a:p>
          <a:pPr algn="just"/>
          <a:endParaRPr lang="fr-FR" sz="1000" baseline="0"/>
        </a:p>
        <a:p>
          <a:pPr algn="just"/>
          <a:endParaRPr lang="fr-FR" sz="1000" baseline="0"/>
        </a:p>
        <a:p>
          <a:pPr algn="just"/>
          <a:r>
            <a:rPr lang="fr-FR" sz="1000" baseline="0"/>
            <a:t>	</a:t>
          </a:r>
        </a:p>
        <a:p>
          <a:pPr algn="just"/>
          <a:endParaRPr lang="fr-FR" sz="1000" baseline="0"/>
        </a:p>
      </xdr:txBody>
    </xdr:sp>
    <xdr:clientData/>
  </xdr:twoCellAnchor>
  <xdr:twoCellAnchor editAs="oneCell">
    <xdr:from>
      <xdr:col>7</xdr:col>
      <xdr:colOff>209550</xdr:colOff>
      <xdr:row>18</xdr:row>
      <xdr:rowOff>85725</xdr:rowOff>
    </xdr:from>
    <xdr:to>
      <xdr:col>7</xdr:col>
      <xdr:colOff>657225</xdr:colOff>
      <xdr:row>20</xdr:row>
      <xdr:rowOff>133350</xdr:rowOff>
    </xdr:to>
    <xdr:pic>
      <xdr:nvPicPr>
        <xdr:cNvPr id="6" name="Picture 708"/>
        <xdr:cNvPicPr>
          <a:picLocks noChangeAspect="1" noChangeArrowheads="1"/>
        </xdr:cNvPicPr>
      </xdr:nvPicPr>
      <xdr:blipFill>
        <a:blip xmlns:r="http://schemas.openxmlformats.org/officeDocument/2006/relationships" r:embed="rId3" cstate="print">
          <a:clrChange>
            <a:clrFrom>
              <a:srgbClr val="FAFAFA"/>
            </a:clrFrom>
            <a:clrTo>
              <a:srgbClr val="FAFAFA">
                <a:alpha val="0"/>
              </a:srgbClr>
            </a:clrTo>
          </a:clrChange>
        </a:blip>
        <a:srcRect/>
        <a:stretch>
          <a:fillRect/>
        </a:stretch>
      </xdr:blipFill>
      <xdr:spPr bwMode="auto">
        <a:xfrm>
          <a:off x="5048250" y="3543300"/>
          <a:ext cx="447675" cy="428625"/>
        </a:xfrm>
        <a:prstGeom prst="rect">
          <a:avLst/>
        </a:prstGeom>
        <a:noFill/>
        <a:ln w="1">
          <a:noFill/>
          <a:miter lim="800000"/>
          <a:headEnd/>
          <a:tailEnd/>
        </a:ln>
      </xdr:spPr>
    </xdr:pic>
    <xdr:clientData/>
  </xdr:twoCellAnchor>
  <xdr:twoCellAnchor editAs="oneCell">
    <xdr:from>
      <xdr:col>7</xdr:col>
      <xdr:colOff>19050</xdr:colOff>
      <xdr:row>2</xdr:row>
      <xdr:rowOff>76200</xdr:rowOff>
    </xdr:from>
    <xdr:to>
      <xdr:col>8</xdr:col>
      <xdr:colOff>609600</xdr:colOff>
      <xdr:row>9</xdr:row>
      <xdr:rowOff>85725</xdr:rowOff>
    </xdr:to>
    <xdr:pic>
      <xdr:nvPicPr>
        <xdr:cNvPr id="7" name="Picture 2"/>
        <xdr:cNvPicPr>
          <a:picLocks noChangeAspect="1" noChangeArrowheads="1"/>
        </xdr:cNvPicPr>
      </xdr:nvPicPr>
      <xdr:blipFill>
        <a:blip xmlns:r="http://schemas.openxmlformats.org/officeDocument/2006/relationships" r:embed="rId4" cstate="print">
          <a:clrChange>
            <a:clrFrom>
              <a:srgbClr val="F1F3F2"/>
            </a:clrFrom>
            <a:clrTo>
              <a:srgbClr val="F1F3F2">
                <a:alpha val="0"/>
              </a:srgbClr>
            </a:clrTo>
          </a:clrChange>
          <a:grayscl/>
          <a:biLevel thresh="50000"/>
        </a:blip>
        <a:srcRect/>
        <a:stretch>
          <a:fillRect/>
        </a:stretch>
      </xdr:blipFill>
      <xdr:spPr bwMode="auto">
        <a:xfrm>
          <a:off x="4857750" y="476250"/>
          <a:ext cx="1352550" cy="1352550"/>
        </a:xfrm>
        <a:prstGeom prst="rect">
          <a:avLst/>
        </a:prstGeom>
        <a:noFill/>
        <a:ln w="1">
          <a:noFill/>
          <a:miter lim="800000"/>
          <a:headEnd/>
          <a:tailEnd/>
        </a:ln>
      </xdr:spPr>
    </xdr:pic>
    <xdr:clientData/>
  </xdr:twoCellAnchor>
  <xdr:twoCellAnchor>
    <xdr:from>
      <xdr:col>8</xdr:col>
      <xdr:colOff>342900</xdr:colOff>
      <xdr:row>5</xdr:row>
      <xdr:rowOff>142875</xdr:rowOff>
    </xdr:from>
    <xdr:to>
      <xdr:col>10</xdr:col>
      <xdr:colOff>419099</xdr:colOff>
      <xdr:row>9</xdr:row>
      <xdr:rowOff>57150</xdr:rowOff>
    </xdr:to>
    <xdr:sp macro="" textlink="">
      <xdr:nvSpPr>
        <xdr:cNvPr id="8" name="ZoneTexte 7"/>
        <xdr:cNvSpPr txBox="1"/>
      </xdr:nvSpPr>
      <xdr:spPr>
        <a:xfrm>
          <a:off x="5943600" y="1123950"/>
          <a:ext cx="1600199"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200" b="1">
              <a:latin typeface="Calibri (corps)"/>
            </a:rPr>
            <a:t>Ce qu'il faut retenir de la décennie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r>
            <a:rPr lang="fr-FR" sz="1000" b="0" baseline="0">
              <a:solidFill>
                <a:srgbClr val="FF0000"/>
              </a:solidFill>
              <a:latin typeface="Calibri (Corps)"/>
              <a:ea typeface="+mn-ea"/>
              <a:cs typeface="+mn-cs"/>
            </a:rPr>
            <a:t>.</a:t>
          </a: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a:latin typeface="Calibri (corps)"/>
          </a:endParaRPr>
        </a:p>
        <a:p>
          <a:endParaRPr lang="fr-FR" sz="1100" b="1"/>
        </a:p>
      </xdr:txBody>
    </xdr:sp>
    <xdr:clientData/>
  </xdr:twoCellAnchor>
  <xdr:twoCellAnchor>
    <xdr:from>
      <xdr:col>7</xdr:col>
      <xdr:colOff>276225</xdr:colOff>
      <xdr:row>9</xdr:row>
      <xdr:rowOff>142875</xdr:rowOff>
    </xdr:from>
    <xdr:to>
      <xdr:col>8</xdr:col>
      <xdr:colOff>486225</xdr:colOff>
      <xdr:row>9</xdr:row>
      <xdr:rowOff>142875</xdr:rowOff>
    </xdr:to>
    <xdr:cxnSp macro="">
      <xdr:nvCxnSpPr>
        <xdr:cNvPr id="9" name="Connecteur droit 8"/>
        <xdr:cNvCxnSpPr/>
      </xdr:nvCxnSpPr>
      <xdr:spPr>
        <a:xfrm>
          <a:off x="5114925" y="1885950"/>
          <a:ext cx="972000" cy="0"/>
        </a:xfrm>
        <a:prstGeom prst="line">
          <a:avLst/>
        </a:prstGeom>
        <a:ln w="47625"/>
      </xdr:spPr>
      <xdr:style>
        <a:lnRef idx="1">
          <a:schemeClr val="dk1"/>
        </a:lnRef>
        <a:fillRef idx="0">
          <a:schemeClr val="dk1"/>
        </a:fillRef>
        <a:effectRef idx="0">
          <a:schemeClr val="dk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76200</xdr:colOff>
      <xdr:row>39</xdr:row>
      <xdr:rowOff>38100</xdr:rowOff>
    </xdr:from>
    <xdr:to>
      <xdr:col>3</xdr:col>
      <xdr:colOff>184200</xdr:colOff>
      <xdr:row>39</xdr:row>
      <xdr:rowOff>146100</xdr:rowOff>
    </xdr:to>
    <xdr:sp macro="" textlink="">
      <xdr:nvSpPr>
        <xdr:cNvPr id="2" name="Ellipse 1"/>
        <xdr:cNvSpPr>
          <a:spLocks/>
        </xdr:cNvSpPr>
      </xdr:nvSpPr>
      <xdr:spPr>
        <a:xfrm flipH="1">
          <a:off x="1619250" y="7791450"/>
          <a:ext cx="108000" cy="108000"/>
        </a:xfrm>
        <a:prstGeom prst="ellips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3</xdr:col>
      <xdr:colOff>219075</xdr:colOff>
      <xdr:row>39</xdr:row>
      <xdr:rowOff>38100</xdr:rowOff>
    </xdr:from>
    <xdr:to>
      <xdr:col>3</xdr:col>
      <xdr:colOff>327075</xdr:colOff>
      <xdr:row>39</xdr:row>
      <xdr:rowOff>146100</xdr:rowOff>
    </xdr:to>
    <xdr:sp macro="" textlink="">
      <xdr:nvSpPr>
        <xdr:cNvPr id="3" name="Ellipse 2"/>
        <xdr:cNvSpPr>
          <a:spLocks/>
        </xdr:cNvSpPr>
      </xdr:nvSpPr>
      <xdr:spPr>
        <a:xfrm flipH="1">
          <a:off x="1762125" y="7791450"/>
          <a:ext cx="108000" cy="1080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3</xdr:col>
      <xdr:colOff>371475</xdr:colOff>
      <xdr:row>39</xdr:row>
      <xdr:rowOff>38100</xdr:rowOff>
    </xdr:from>
    <xdr:to>
      <xdr:col>3</xdr:col>
      <xdr:colOff>479475</xdr:colOff>
      <xdr:row>39</xdr:row>
      <xdr:rowOff>146100</xdr:rowOff>
    </xdr:to>
    <xdr:sp macro="" textlink="">
      <xdr:nvSpPr>
        <xdr:cNvPr id="4" name="Ellipse 3"/>
        <xdr:cNvSpPr>
          <a:spLocks/>
        </xdr:cNvSpPr>
      </xdr:nvSpPr>
      <xdr:spPr>
        <a:xfrm flipH="1">
          <a:off x="1914525" y="7791450"/>
          <a:ext cx="108000" cy="108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1</xdr:col>
      <xdr:colOff>47625</xdr:colOff>
      <xdr:row>48</xdr:row>
      <xdr:rowOff>47625</xdr:rowOff>
    </xdr:from>
    <xdr:to>
      <xdr:col>1</xdr:col>
      <xdr:colOff>155625</xdr:colOff>
      <xdr:row>48</xdr:row>
      <xdr:rowOff>155625</xdr:rowOff>
    </xdr:to>
    <xdr:sp macro="" textlink="">
      <xdr:nvSpPr>
        <xdr:cNvPr id="5" name="Ellipse 4"/>
        <xdr:cNvSpPr>
          <a:spLocks/>
        </xdr:cNvSpPr>
      </xdr:nvSpPr>
      <xdr:spPr>
        <a:xfrm flipH="1">
          <a:off x="209550" y="9429750"/>
          <a:ext cx="108000" cy="108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1</xdr:col>
      <xdr:colOff>47625</xdr:colOff>
      <xdr:row>49</xdr:row>
      <xdr:rowOff>47625</xdr:rowOff>
    </xdr:from>
    <xdr:to>
      <xdr:col>1</xdr:col>
      <xdr:colOff>155625</xdr:colOff>
      <xdr:row>49</xdr:row>
      <xdr:rowOff>155625</xdr:rowOff>
    </xdr:to>
    <xdr:sp macro="" textlink="">
      <xdr:nvSpPr>
        <xdr:cNvPr id="6" name="Ellipse 5"/>
        <xdr:cNvSpPr>
          <a:spLocks/>
        </xdr:cNvSpPr>
      </xdr:nvSpPr>
      <xdr:spPr>
        <a:xfrm flipH="1">
          <a:off x="209550" y="9610725"/>
          <a:ext cx="108000" cy="108000"/>
        </a:xfrm>
        <a:prstGeom prst="ellips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1</xdr:col>
      <xdr:colOff>38100</xdr:colOff>
      <xdr:row>50</xdr:row>
      <xdr:rowOff>38100</xdr:rowOff>
    </xdr:from>
    <xdr:to>
      <xdr:col>1</xdr:col>
      <xdr:colOff>146100</xdr:colOff>
      <xdr:row>50</xdr:row>
      <xdr:rowOff>146100</xdr:rowOff>
    </xdr:to>
    <xdr:sp macro="" textlink="">
      <xdr:nvSpPr>
        <xdr:cNvPr id="7" name="Ellipse 6"/>
        <xdr:cNvSpPr>
          <a:spLocks/>
        </xdr:cNvSpPr>
      </xdr:nvSpPr>
      <xdr:spPr>
        <a:xfrm flipH="1">
          <a:off x="200025" y="9782175"/>
          <a:ext cx="108000" cy="1080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editAs="oneCell">
    <xdr:from>
      <xdr:col>1</xdr:col>
      <xdr:colOff>219075</xdr:colOff>
      <xdr:row>3</xdr:row>
      <xdr:rowOff>142875</xdr:rowOff>
    </xdr:from>
    <xdr:to>
      <xdr:col>2</xdr:col>
      <xdr:colOff>390526</xdr:colOff>
      <xdr:row>5</xdr:row>
      <xdr:rowOff>171451</xdr:rowOff>
    </xdr:to>
    <xdr:pic>
      <xdr:nvPicPr>
        <xdr:cNvPr id="8" name="Picture 694"/>
        <xdr:cNvPicPr>
          <a:picLocks noChangeAspect="1" noChangeArrowheads="1"/>
        </xdr:cNvPicPr>
      </xdr:nvPicPr>
      <xdr:blipFill>
        <a:blip xmlns:r="http://schemas.openxmlformats.org/officeDocument/2006/relationships" r:embed="rId1" cstate="print">
          <a:duotone>
            <a:schemeClr val="accent5">
              <a:shade val="45000"/>
              <a:satMod val="135000"/>
            </a:schemeClr>
            <a:prstClr val="white"/>
          </a:duotone>
        </a:blip>
        <a:srcRect/>
        <a:stretch>
          <a:fillRect/>
        </a:stretch>
      </xdr:blipFill>
      <xdr:spPr bwMode="auto">
        <a:xfrm>
          <a:off x="381000" y="809625"/>
          <a:ext cx="504826" cy="504826"/>
        </a:xfrm>
        <a:prstGeom prst="rect">
          <a:avLst/>
        </a:prstGeom>
        <a:solidFill>
          <a:srgbClr val="FFFFFF">
            <a:shade val="85000"/>
          </a:srgbClr>
        </a:solidFill>
        <a:ln w="190500" cap="sq">
          <a:solidFill>
            <a:srgbClr val="FFFFFF"/>
          </a:solidFill>
          <a:miter lim="800000"/>
        </a:ln>
        <a:effectLst>
          <a:outerShdw blurRad="65000" dist="50800" dir="12900000" kx="195000" ky="145000" algn="tl" rotWithShape="0">
            <a:srgbClr val="000000">
              <a:alpha val="30000"/>
            </a:srgbClr>
          </a:outerShdw>
        </a:effectLst>
        <a:scene3d>
          <a:camera prst="orthographicFront">
            <a:rot lat="0" lon="0" rev="360000"/>
          </a:camera>
          <a:lightRig rig="twoPt" dir="t">
            <a:rot lat="0" lon="0" rev="7200000"/>
          </a:lightRig>
        </a:scene3d>
        <a:sp3d contourW="12700">
          <a:bevelT w="25400" h="19050"/>
          <a:contourClr>
            <a:srgbClr val="969696"/>
          </a:contourClr>
        </a:sp3d>
      </xdr:spPr>
    </xdr:pic>
    <xdr:clientData/>
  </xdr:twoCellAnchor>
  <xdr:twoCellAnchor>
    <xdr:from>
      <xdr:col>14</xdr:col>
      <xdr:colOff>161924</xdr:colOff>
      <xdr:row>5</xdr:row>
      <xdr:rowOff>219075</xdr:rowOff>
    </xdr:from>
    <xdr:to>
      <xdr:col>23</xdr:col>
      <xdr:colOff>238124</xdr:colOff>
      <xdr:row>57</xdr:row>
      <xdr:rowOff>171450</xdr:rowOff>
    </xdr:to>
    <xdr:sp macro="" textlink="">
      <xdr:nvSpPr>
        <xdr:cNvPr id="9" name="ZoneTexte 8"/>
        <xdr:cNvSpPr txBox="1"/>
      </xdr:nvSpPr>
      <xdr:spPr>
        <a:xfrm>
          <a:off x="6743699" y="1362075"/>
          <a:ext cx="5419725" cy="9820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100"/>
        </a:p>
        <a:p>
          <a:endParaRPr lang="fr-FR" sz="1100"/>
        </a:p>
        <a:p>
          <a:endParaRPr lang="fr-FR" sz="1100"/>
        </a:p>
        <a:p>
          <a:endParaRPr lang="fr-FR" sz="1100"/>
        </a:p>
        <a:p>
          <a:endParaRPr lang="fr-FR" sz="1100"/>
        </a:p>
        <a:p>
          <a:endParaRPr lang="fr-FR" sz="1100"/>
        </a:p>
        <a:p>
          <a:r>
            <a:rPr lang="fr-FR" sz="1100" b="1"/>
            <a:t>Ce qu'il faut retenir de l'année 2021</a:t>
          </a:r>
        </a:p>
        <a:p>
          <a:pPr marL="0" marR="0" indent="0" defTabSz="914400" eaLnBrk="1" fontAlgn="auto" latinLnBrk="0" hangingPunct="1">
            <a:lnSpc>
              <a:spcPct val="100000"/>
            </a:lnSpc>
            <a:spcBef>
              <a:spcPts val="0"/>
            </a:spcBef>
            <a:spcAft>
              <a:spcPts val="0"/>
            </a:spcAft>
            <a:buClrTx/>
            <a:buSzTx/>
            <a:buFontTx/>
            <a:buNone/>
            <a:tabLst/>
            <a:defRPr/>
          </a:pPr>
          <a:endParaRPr lang="fr-FR" sz="110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100">
              <a:solidFill>
                <a:schemeClr val="dk1"/>
              </a:solidFill>
              <a:latin typeface="+mn-lt"/>
              <a:ea typeface="+mn-ea"/>
              <a:cs typeface="+mn-cs"/>
            </a:rPr>
            <a:t>En 2021, la sécurité sociale française a versé à ses assurés qui résident à l'étranger, au titre des rentes</a:t>
          </a:r>
          <a:r>
            <a:rPr lang="fr-FR" sz="1100" baseline="0">
              <a:solidFill>
                <a:schemeClr val="dk1"/>
              </a:solidFill>
              <a:latin typeface="+mn-lt"/>
              <a:ea typeface="+mn-ea"/>
              <a:cs typeface="+mn-cs"/>
            </a:rPr>
            <a:t> d'AT-MP</a:t>
          </a:r>
          <a:r>
            <a:rPr lang="fr-FR" sz="1100" b="0">
              <a:solidFill>
                <a:sysClr val="windowText" lastClr="000000"/>
              </a:solidFill>
              <a:latin typeface="+mn-lt"/>
              <a:ea typeface="+mn-ea"/>
              <a:cs typeface="+mn-cs"/>
            </a:rPr>
            <a:t>, </a:t>
          </a:r>
          <a:r>
            <a:rPr lang="fr-FR" sz="1100" b="1">
              <a:solidFill>
                <a:schemeClr val="accent2">
                  <a:lumMod val="75000"/>
                </a:schemeClr>
              </a:solidFill>
              <a:latin typeface="+mn-lt"/>
              <a:ea typeface="+mn-ea"/>
              <a:cs typeface="+mn-cs"/>
            </a:rPr>
            <a:t> 140,37 millions d'euros</a:t>
          </a:r>
          <a:r>
            <a:rPr lang="fr-FR" sz="1100" b="1">
              <a:solidFill>
                <a:schemeClr val="dk1"/>
              </a:solidFill>
              <a:latin typeface="+mn-lt"/>
              <a:ea typeface="+mn-ea"/>
              <a:cs typeface="+mn-cs"/>
            </a:rPr>
            <a:t> </a:t>
          </a:r>
          <a:r>
            <a:rPr lang="fr-FR" sz="1100" b="0">
              <a:solidFill>
                <a:schemeClr val="dk1"/>
              </a:solidFill>
              <a:latin typeface="+mn-lt"/>
              <a:ea typeface="+mn-ea"/>
              <a:cs typeface="+mn-cs"/>
            </a:rPr>
            <a:t>imputés à plus de </a:t>
          </a:r>
          <a:r>
            <a:rPr lang="fr-FR" sz="1100" b="1">
              <a:solidFill>
                <a:schemeClr val="accent2">
                  <a:lumMod val="75000"/>
                </a:schemeClr>
              </a:solidFill>
              <a:latin typeface="+mn-lt"/>
              <a:ea typeface="+mn-ea"/>
              <a:cs typeface="+mn-cs"/>
            </a:rPr>
            <a:t>38 000 </a:t>
          </a:r>
          <a:r>
            <a:rPr lang="fr-FR" sz="1100" b="0">
              <a:solidFill>
                <a:schemeClr val="dk1"/>
              </a:solidFill>
              <a:latin typeface="+mn-lt"/>
              <a:ea typeface="+mn-ea"/>
              <a:cs typeface="+mn-cs"/>
            </a:rPr>
            <a:t>droits ouverts.</a:t>
          </a:r>
        </a:p>
        <a:p>
          <a:pPr marL="0" marR="0" indent="0" algn="just" defTabSz="914400" eaLnBrk="1" fontAlgn="auto" latinLnBrk="0" hangingPunct="1">
            <a:lnSpc>
              <a:spcPct val="100000"/>
            </a:lnSpc>
            <a:spcBef>
              <a:spcPts val="0"/>
            </a:spcBef>
            <a:spcAft>
              <a:spcPts val="0"/>
            </a:spcAft>
            <a:buClrTx/>
            <a:buSzTx/>
            <a:buFontTx/>
            <a:buNone/>
            <a:tabLst/>
            <a:defRPr/>
          </a:pPr>
          <a:endParaRPr lang="fr-FR" sz="1100" b="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100" b="0">
              <a:solidFill>
                <a:schemeClr val="dk1"/>
              </a:solidFill>
              <a:latin typeface="+mn-lt"/>
              <a:ea typeface="+mn-ea"/>
              <a:cs typeface="+mn-cs"/>
            </a:rPr>
            <a:t>En valeur, ce</a:t>
          </a:r>
          <a:r>
            <a:rPr lang="fr-FR" sz="1100" b="0" baseline="0">
              <a:solidFill>
                <a:schemeClr val="dk1"/>
              </a:solidFill>
              <a:latin typeface="+mn-lt"/>
              <a:ea typeface="+mn-ea"/>
              <a:cs typeface="+mn-cs"/>
            </a:rPr>
            <a:t> chiffre</a:t>
          </a:r>
          <a:r>
            <a:rPr lang="fr-FR" sz="1100" b="0">
              <a:solidFill>
                <a:schemeClr val="dk1"/>
              </a:solidFill>
              <a:latin typeface="+mn-lt"/>
              <a:ea typeface="+mn-ea"/>
              <a:cs typeface="+mn-cs"/>
            </a:rPr>
            <a:t> constitue une baisse de </a:t>
          </a:r>
          <a:r>
            <a:rPr lang="fr-FR" sz="1100" b="1">
              <a:solidFill>
                <a:schemeClr val="accent2">
                  <a:lumMod val="75000"/>
                </a:schemeClr>
              </a:solidFill>
              <a:latin typeface="+mn-lt"/>
              <a:ea typeface="+mn-ea"/>
              <a:cs typeface="+mn-cs"/>
            </a:rPr>
            <a:t>4% </a:t>
          </a:r>
          <a:r>
            <a:rPr lang="fr-FR" sz="1100" b="0">
              <a:solidFill>
                <a:sysClr val="windowText" lastClr="000000"/>
              </a:solidFill>
              <a:latin typeface="+mn-lt"/>
              <a:ea typeface="+mn-ea"/>
              <a:cs typeface="+mn-cs"/>
            </a:rPr>
            <a:t>en comparaison de l'exercice précédent. Plus en détails,</a:t>
          </a:r>
          <a:r>
            <a:rPr lang="fr-FR" sz="1100" b="0" baseline="0">
              <a:solidFill>
                <a:sysClr val="windowText" lastClr="000000"/>
              </a:solidFill>
              <a:latin typeface="+mn-lt"/>
              <a:ea typeface="+mn-ea"/>
              <a:cs typeface="+mn-cs"/>
            </a:rPr>
            <a:t>  les rentes servies dans la zone de l'UE-EEE-Suisse ont baissé de 2% de même que celles en dehors de cette zone de 6%.</a:t>
          </a:r>
        </a:p>
        <a:p>
          <a:pPr marL="0" marR="0" indent="0" algn="just" defTabSz="914400" eaLnBrk="1" fontAlgn="auto" latinLnBrk="0" hangingPunct="1">
            <a:lnSpc>
              <a:spcPct val="100000"/>
            </a:lnSpc>
            <a:spcBef>
              <a:spcPts val="0"/>
            </a:spcBef>
            <a:spcAft>
              <a:spcPts val="0"/>
            </a:spcAft>
            <a:buClrTx/>
            <a:buSzTx/>
            <a:buFontTx/>
            <a:buNone/>
            <a:tabLst/>
            <a:defRPr/>
          </a:pPr>
          <a:endParaRPr lang="fr-FR" sz="1100" b="0" baseline="0">
            <a:solidFill>
              <a:sysClr val="windowText" lastClr="00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100" b="0">
              <a:solidFill>
                <a:sysClr val="windowText" lastClr="000000"/>
              </a:solidFill>
              <a:latin typeface="+mn-lt"/>
              <a:ea typeface="+mn-ea"/>
              <a:cs typeface="+mn-cs"/>
            </a:rPr>
            <a:t>L'Algérie explique de</a:t>
          </a:r>
          <a:r>
            <a:rPr lang="fr-FR" sz="1100" b="0" baseline="0">
              <a:solidFill>
                <a:sysClr val="windowText" lastClr="000000"/>
              </a:solidFill>
              <a:latin typeface="+mn-lt"/>
              <a:ea typeface="+mn-ea"/>
              <a:cs typeface="+mn-cs"/>
            </a:rPr>
            <a:t> façon prépondérante </a:t>
          </a:r>
          <a:r>
            <a:rPr lang="fr-FR" sz="1100" b="0">
              <a:solidFill>
                <a:sysClr val="windowText" lastClr="000000"/>
              </a:solidFill>
              <a:latin typeface="+mn-lt"/>
              <a:ea typeface="+mn-ea"/>
              <a:cs typeface="+mn-cs"/>
            </a:rPr>
            <a:t>cette tendance</a:t>
          </a:r>
          <a:r>
            <a:rPr lang="fr-FR" sz="1100" b="0" baseline="0">
              <a:solidFill>
                <a:sysClr val="windowText" lastClr="000000"/>
              </a:solidFill>
              <a:latin typeface="+mn-lt"/>
              <a:ea typeface="+mn-ea"/>
              <a:cs typeface="+mn-cs"/>
            </a:rPr>
            <a:t> baissière et l'Italie, le Maroc et l'Espagne de manière un peu plus marginale. </a:t>
          </a:r>
          <a:r>
            <a:rPr lang="fr-FR" sz="1100"/>
            <a:t>Le</a:t>
          </a:r>
          <a:r>
            <a:rPr lang="fr-FR" sz="1100" baseline="0"/>
            <a:t> Royaume-Uni et le Mali, notamment, participent à freiner très légèrement cette baisse.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100" baseline="0"/>
        </a:p>
        <a:p>
          <a:pPr marL="0" marR="0" indent="0" algn="just" defTabSz="914400" eaLnBrk="1" fontAlgn="auto" latinLnBrk="0" hangingPunct="1">
            <a:lnSpc>
              <a:spcPct val="100000"/>
            </a:lnSpc>
            <a:spcBef>
              <a:spcPts val="0"/>
            </a:spcBef>
            <a:spcAft>
              <a:spcPts val="0"/>
            </a:spcAft>
            <a:buClrTx/>
            <a:buSzTx/>
            <a:buFontTx/>
            <a:buNone/>
            <a:tabLst/>
            <a:defRPr/>
          </a:pPr>
          <a:r>
            <a:rPr lang="fr-FR" sz="1100"/>
            <a:t>Il convient par ailleurs  de noter que le top 5</a:t>
          </a:r>
          <a:r>
            <a:rPr lang="fr-FR" sz="1100" baseline="0"/>
            <a:t> des pays de résidence équivaut à plus de 80% des paiements réalisés par la France à l'étranger (le Portugal et l'Algérie recevant à eux seuls plus de la moitié de ces </a:t>
          </a:r>
          <a:r>
            <a:rPr lang="fr-FR" sz="1100" baseline="0">
              <a:solidFill>
                <a:sysClr val="windowText" lastClr="000000"/>
              </a:solidFill>
            </a:rPr>
            <a:t>paiements de rentes AT-MP).</a:t>
          </a:r>
        </a:p>
        <a:p>
          <a:pPr marL="0" marR="0" indent="0" algn="just" defTabSz="914400" eaLnBrk="1" fontAlgn="auto" latinLnBrk="0" hangingPunct="1">
            <a:lnSpc>
              <a:spcPct val="100000"/>
            </a:lnSpc>
            <a:spcBef>
              <a:spcPts val="0"/>
            </a:spcBef>
            <a:spcAft>
              <a:spcPts val="0"/>
            </a:spcAft>
            <a:buClrTx/>
            <a:buSzTx/>
            <a:buFontTx/>
            <a:buNone/>
            <a:tabLst/>
            <a:defRPr/>
          </a:pPr>
          <a:r>
            <a:rPr lang="fr-FR" sz="1100" baseline="0">
              <a:solidFill>
                <a:sysClr val="windowText" lastClr="000000"/>
              </a:solidFill>
            </a:rPr>
            <a:t> </a:t>
          </a:r>
          <a:endParaRPr lang="fr-FR" sz="1100" baseline="0">
            <a:solidFill>
              <a:sysClr val="windowText" lastClr="000000"/>
            </a:solidFill>
            <a:latin typeface="+mn-lt"/>
            <a:ea typeface="+mn-ea"/>
            <a:cs typeface="+mn-cs"/>
          </a:endParaRPr>
        </a:p>
        <a:p>
          <a:r>
            <a:rPr lang="fr-FR" sz="1100" baseline="0">
              <a:solidFill>
                <a:sysClr val="windowText" lastClr="000000"/>
              </a:solidFill>
              <a:latin typeface="+mn-lt"/>
              <a:ea typeface="+mn-ea"/>
              <a:cs typeface="+mn-cs"/>
            </a:rPr>
            <a:t>Enfin, les rentes servies au titre d'un droit propre </a:t>
          </a:r>
          <a:r>
            <a:rPr lang="fr-FR" sz="1100" b="0" baseline="0">
              <a:solidFill>
                <a:sysClr val="windowText" lastClr="000000"/>
              </a:solidFill>
              <a:latin typeface="+mn-lt"/>
              <a:ea typeface="+mn-ea"/>
              <a:cs typeface="+mn-cs"/>
            </a:rPr>
            <a:t>représentent</a:t>
          </a:r>
          <a:r>
            <a:rPr lang="fr-FR" sz="1100" b="1" baseline="0">
              <a:solidFill>
                <a:sysClr val="windowText" lastClr="000000"/>
              </a:solidFill>
              <a:latin typeface="+mn-lt"/>
              <a:ea typeface="+mn-ea"/>
              <a:cs typeface="+mn-cs"/>
            </a:rPr>
            <a:t> </a:t>
          </a:r>
          <a:r>
            <a:rPr lang="fr-FR" sz="1100" b="0" baseline="0">
              <a:solidFill>
                <a:sysClr val="windowText" lastClr="000000"/>
              </a:solidFill>
              <a:latin typeface="+mn-lt"/>
              <a:ea typeface="+mn-ea"/>
              <a:cs typeface="+mn-cs"/>
            </a:rPr>
            <a:t>62</a:t>
          </a:r>
          <a:r>
            <a:rPr lang="fr-FR" sz="1100">
              <a:solidFill>
                <a:sysClr val="windowText" lastClr="000000"/>
              </a:solidFill>
              <a:latin typeface="+mn-lt"/>
              <a:ea typeface="+mn-ea"/>
              <a:cs typeface="+mn-cs"/>
            </a:rPr>
            <a:t>%</a:t>
          </a:r>
          <a:r>
            <a:rPr lang="fr-FR" sz="1100" baseline="0">
              <a:solidFill>
                <a:sysClr val="windowText" lastClr="000000"/>
              </a:solidFill>
              <a:latin typeface="+mn-lt"/>
              <a:ea typeface="+mn-ea"/>
              <a:cs typeface="+mn-cs"/>
            </a:rPr>
            <a:t> des paiements français à l'étranger, avec toutefois des disparités importantes selon  la zone de résidence de l'assuré (68% des paiements relèvent d'un droit propre dans la zone de l'UE-EEE-Suisse contre seulement 54% en dehors de cette zone).</a:t>
          </a:r>
          <a:endParaRPr lang="fr-FR">
            <a:solidFill>
              <a:sysClr val="windowText" lastClr="000000"/>
            </a:solidFill>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100" baseline="0">
            <a:solidFill>
              <a:sysClr val="windowText" lastClr="000000"/>
            </a:solidFill>
          </a:endParaRPr>
        </a:p>
        <a:p>
          <a:pPr marL="0" marR="0" indent="0" defTabSz="914400" eaLnBrk="1" fontAlgn="auto" latinLnBrk="0" hangingPunct="1">
            <a:lnSpc>
              <a:spcPct val="100000"/>
            </a:lnSpc>
            <a:spcBef>
              <a:spcPts val="0"/>
            </a:spcBef>
            <a:spcAft>
              <a:spcPts val="0"/>
            </a:spcAft>
            <a:buClrTx/>
            <a:buSzTx/>
            <a:buFontTx/>
            <a:buNone/>
            <a:tabLst/>
            <a:defRPr/>
          </a:pPr>
          <a:r>
            <a:rPr lang="fr-FR" sz="1100" b="1">
              <a:solidFill>
                <a:sysClr val="windowText" lastClr="000000"/>
              </a:solidFill>
              <a:latin typeface="+mn-lt"/>
              <a:ea typeface="+mn-ea"/>
              <a:cs typeface="+mn-cs"/>
            </a:rPr>
            <a:t>BON A SAVOIR</a:t>
          </a:r>
          <a:endParaRPr lang="fr-FR">
            <a:solidFill>
              <a:sysClr val="windowText" lastClr="000000"/>
            </a:solidFill>
          </a:endParaRPr>
        </a:p>
        <a:p>
          <a:pPr algn="just" eaLnBrk="1" fontAlgn="auto" latinLnBrk="0" hangingPunct="1"/>
          <a:r>
            <a:rPr lang="fr-FR" sz="1100" b="0" baseline="0">
              <a:solidFill>
                <a:sysClr val="windowText" lastClr="000000"/>
              </a:solidFill>
              <a:latin typeface="+mn-lt"/>
              <a:ea typeface="+mn-ea"/>
              <a:cs typeface="+mn-cs"/>
            </a:rPr>
            <a:t>Selon les séquelles de la victime d'une maladie professionnelle ou d'un accident du travail, un taux d'incapacité permanente sera défini (voir infra) pour l'ouverture d'un droit à des indemnités dont le montant sera fonction de la gra</a:t>
          </a:r>
          <a:r>
            <a:rPr lang="fr-FR" sz="1100" b="0" baseline="0">
              <a:solidFill>
                <a:schemeClr val="dk1"/>
              </a:solidFill>
              <a:latin typeface="+mn-lt"/>
              <a:ea typeface="+mn-ea"/>
              <a:cs typeface="+mn-cs"/>
            </a:rPr>
            <a:t>vité de la maladie ou de l'accident de l'assuré. Cependant, il existe une spécifité propre aux rentes d'AT-MP : les montants versés au titre d'un droit propre sont en moyenne largement inférieurs à ceux versés au titre d'un droit dérivé (2 610 euros contre  11 150 euros en 2021).</a:t>
          </a:r>
          <a:endParaRPr lang="fr-FR"/>
        </a:p>
        <a:p>
          <a:pPr algn="just" eaLnBrk="1" fontAlgn="base" latinLnBrk="0" hangingPunct="1"/>
          <a:endParaRPr lang="fr-FR" sz="1100" b="0" baseline="0">
            <a:solidFill>
              <a:schemeClr val="dk1"/>
            </a:solidFill>
            <a:latin typeface="+mn-lt"/>
            <a:ea typeface="+mn-ea"/>
            <a:cs typeface="+mn-cs"/>
          </a:endParaRPr>
        </a:p>
        <a:p>
          <a:pPr algn="just" eaLnBrk="1" fontAlgn="auto" latinLnBrk="0" hangingPunct="1"/>
          <a:r>
            <a:rPr lang="fr-FR" sz="1100" b="0" baseline="0">
              <a:solidFill>
                <a:schemeClr val="dk1"/>
              </a:solidFill>
              <a:latin typeface="+mn-lt"/>
              <a:ea typeface="+mn-ea"/>
              <a:cs typeface="+mn-cs"/>
            </a:rPr>
            <a:t>Cette disparité tient au fait que l'ayant droit d'un salarié décédé à la suite d'un accident du travail ou d'une maladie professionnelle perçoit une rente équivalente à 40% du salaire annuel du défunt (voire 60% en remplissant certaines conditions), pourcentage qui peut monter jusqu'à 80% lorsqu'il y a plusieurs ayants droit,  alors que le titulaire d'un droit propre se voit attribuer un montant basé sur le salaire des douze derniers mois et qui varie suivant le taux d'IPP (incapacité permanente partielle) :</a:t>
          </a:r>
          <a:endParaRPr lang="fr-FR"/>
        </a:p>
        <a:p>
          <a:pPr algn="just" eaLnBrk="1" fontAlgn="base" latinLnBrk="0" hangingPunct="1"/>
          <a:endParaRPr lang="fr-FR" sz="1100" b="0" baseline="0">
            <a:solidFill>
              <a:schemeClr val="dk1"/>
            </a:solidFill>
            <a:latin typeface="+mn-lt"/>
            <a:ea typeface="+mn-ea"/>
            <a:cs typeface="+mn-cs"/>
          </a:endParaRPr>
        </a:p>
        <a:p>
          <a:pPr algn="just" eaLnBrk="1" fontAlgn="auto" latinLnBrk="0" hangingPunct="1"/>
          <a:r>
            <a:rPr lang="fr-FR" sz="1100" b="1" baseline="0">
              <a:solidFill>
                <a:schemeClr val="dk1"/>
              </a:solidFill>
              <a:latin typeface="+mn-lt"/>
              <a:ea typeface="+mn-ea"/>
              <a:cs typeface="+mn-cs"/>
            </a:rPr>
            <a:t>entre 1% et 9% d'IPP </a:t>
          </a:r>
          <a:r>
            <a:rPr lang="fr-FR" sz="1100" b="0" baseline="0">
              <a:solidFill>
                <a:schemeClr val="dk1"/>
              </a:solidFill>
              <a:latin typeface="+mn-lt"/>
              <a:ea typeface="+mn-ea"/>
              <a:cs typeface="+mn-cs"/>
            </a:rPr>
            <a:t>: versement d'un capital compris entre 419 et  4 189 euros ;</a:t>
          </a:r>
          <a:endParaRPr lang="fr-FR"/>
        </a:p>
        <a:p>
          <a:pPr algn="just" eaLnBrk="1" fontAlgn="auto" latinLnBrk="0" hangingPunct="1"/>
          <a:r>
            <a:rPr lang="fr-FR" sz="1100" b="1" baseline="0">
              <a:solidFill>
                <a:schemeClr val="dk1"/>
              </a:solidFill>
              <a:latin typeface="+mn-lt"/>
              <a:ea typeface="+mn-ea"/>
              <a:cs typeface="+mn-cs"/>
            </a:rPr>
            <a:t>plus de 10% d'IPP</a:t>
          </a:r>
          <a:r>
            <a:rPr lang="fr-FR" sz="1100" b="0" baseline="0">
              <a:solidFill>
                <a:schemeClr val="dk1"/>
              </a:solidFill>
              <a:latin typeface="+mn-lt"/>
              <a:ea typeface="+mn-ea"/>
              <a:cs typeface="+mn-cs"/>
            </a:rPr>
            <a:t>: versement d'une rente viagère jusqu'au décès du rentier dont le montant est calculé sur la base du salaire annuel multiplié par le taux d'incapacité. Ce taux est déterminé en le réduisant de moitié pour la partie du taux d'IPP inférieure à 50% et en l'augmentant de moitié pour la partie du taux supérieure à 50%.</a:t>
          </a:r>
          <a:endParaRPr lang="fr-FR"/>
        </a:p>
        <a:p>
          <a:pPr algn="just" eaLnBrk="1" fontAlgn="auto" latinLnBrk="0" hangingPunct="1"/>
          <a:r>
            <a:rPr lang="fr-FR" sz="1100" b="1" baseline="0">
              <a:solidFill>
                <a:schemeClr val="dk1"/>
              </a:solidFill>
              <a:latin typeface="+mn-lt"/>
              <a:ea typeface="+mn-ea"/>
              <a:cs typeface="+mn-cs"/>
            </a:rPr>
            <a:t>Exemple</a:t>
          </a:r>
          <a:r>
            <a:rPr lang="fr-FR" sz="1100" b="0" baseline="0">
              <a:solidFill>
                <a:schemeClr val="dk1"/>
              </a:solidFill>
              <a:latin typeface="+mn-lt"/>
              <a:ea typeface="+mn-ea"/>
              <a:cs typeface="+mn-cs"/>
            </a:rPr>
            <a:t> : si le taux d'IPP est fixé à 75%, le taux d'incapacité retenu pour la rente sera de : 50%/2 + 25%*1.5 soit 62.5%</a:t>
          </a:r>
          <a:endParaRPr lang="fr-FR"/>
        </a:p>
        <a:p>
          <a:endParaRPr lang="fr-FR" sz="1100"/>
        </a:p>
        <a:p>
          <a:endParaRPr lang="fr-FR" sz="1100"/>
        </a:p>
      </xdr:txBody>
    </xdr:sp>
    <xdr:clientData/>
  </xdr:twoCellAnchor>
  <xdr:twoCellAnchor>
    <xdr:from>
      <xdr:col>13</xdr:col>
      <xdr:colOff>161925</xdr:colOff>
      <xdr:row>6</xdr:row>
      <xdr:rowOff>9525</xdr:rowOff>
    </xdr:from>
    <xdr:to>
      <xdr:col>17</xdr:col>
      <xdr:colOff>333375</xdr:colOff>
      <xdr:row>12</xdr:row>
      <xdr:rowOff>47625</xdr:rowOff>
    </xdr:to>
    <xdr:sp macro="" textlink="">
      <xdr:nvSpPr>
        <xdr:cNvPr id="10" name="Ellipse 9"/>
        <xdr:cNvSpPr/>
      </xdr:nvSpPr>
      <xdr:spPr>
        <a:xfrm>
          <a:off x="6515100" y="1390650"/>
          <a:ext cx="1323975" cy="1228725"/>
        </a:xfrm>
        <a:prstGeom prst="ellipse">
          <a:avLst/>
        </a:prstGeom>
        <a:blipFill rotWithShape="0">
          <a:blip xmlns:r="http://schemas.openxmlformats.org/officeDocument/2006/relationships" r:embed="rId2" cstate="print"/>
          <a:stretch>
            <a:fillRect/>
          </a:stretch>
        </a:blipFill>
      </xdr:spPr>
      <xdr:style>
        <a:lnRef idx="0">
          <a:schemeClr val="lt1">
            <a:hueOff val="0"/>
            <a:satOff val="0"/>
            <a:lumOff val="0"/>
            <a:alphaOff val="0"/>
          </a:schemeClr>
        </a:lnRef>
        <a:fillRef idx="1">
          <a:scrgbClr r="0" g="0" b="0"/>
        </a:fillRef>
        <a:effectRef idx="2">
          <a:schemeClr val="accent1">
            <a:tint val="50000"/>
            <a:hueOff val="0"/>
            <a:satOff val="0"/>
            <a:lumOff val="0"/>
            <a:alphaOff val="0"/>
          </a:schemeClr>
        </a:effectRef>
        <a:fontRef idx="minor">
          <a:schemeClr val="lt1">
            <a:hueOff val="0"/>
            <a:satOff val="0"/>
            <a:lumOff val="0"/>
            <a:alphaOff val="0"/>
          </a:schemeClr>
        </a:fontRef>
      </xdr:style>
      <xdr:txBody>
        <a:bodyPr/>
        <a:lstStyle/>
        <a:p>
          <a:endParaRPr lang="fr-FR"/>
        </a:p>
      </xdr:txBody>
    </xdr:sp>
    <xdr:clientData/>
  </xdr:twoCellAnchor>
  <xdr:twoCellAnchor>
    <xdr:from>
      <xdr:col>2</xdr:col>
      <xdr:colOff>657225</xdr:colOff>
      <xdr:row>2</xdr:row>
      <xdr:rowOff>152400</xdr:rowOff>
    </xdr:from>
    <xdr:to>
      <xdr:col>15</xdr:col>
      <xdr:colOff>0</xdr:colOff>
      <xdr:row>10</xdr:row>
      <xdr:rowOff>0</xdr:rowOff>
    </xdr:to>
    <xdr:sp macro="" textlink="">
      <xdr:nvSpPr>
        <xdr:cNvPr id="11" name="ZoneTexte 10"/>
        <xdr:cNvSpPr txBox="1"/>
      </xdr:nvSpPr>
      <xdr:spPr>
        <a:xfrm>
          <a:off x="1152525" y="581025"/>
          <a:ext cx="5657850" cy="1752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100" b="1">
              <a:solidFill>
                <a:schemeClr val="dk1"/>
              </a:solidFill>
              <a:latin typeface="+mn-lt"/>
              <a:ea typeface="+mn-ea"/>
              <a:cs typeface="+mn-cs"/>
            </a:rPr>
            <a:t>La rente d'AT-MP (Accident du Travail - Maladie Professionnelle) </a:t>
          </a:r>
          <a:r>
            <a:rPr lang="fr-FR" sz="1100">
              <a:solidFill>
                <a:schemeClr val="dk1"/>
              </a:solidFill>
              <a:latin typeface="+mn-lt"/>
              <a:ea typeface="+mn-ea"/>
              <a:cs typeface="+mn-cs"/>
            </a:rPr>
            <a:t>est un revenu périodique attribué en réparation d’un dommage à la suite d’une incapacité permanente partielle</a:t>
          </a:r>
          <a:r>
            <a:rPr lang="fr-FR" sz="1100" baseline="0">
              <a:solidFill>
                <a:schemeClr val="dk1"/>
              </a:solidFill>
              <a:latin typeface="+mn-lt"/>
              <a:ea typeface="+mn-ea"/>
              <a:cs typeface="+mn-cs"/>
            </a:rPr>
            <a:t> ou totale due à un accident du travail ou une maladie professionnelle. </a:t>
          </a:r>
          <a:endParaRPr lang="fr-FR" sz="1100"/>
        </a:p>
        <a:p>
          <a:pPr algn="just"/>
          <a:r>
            <a:rPr lang="fr-FR" sz="1100" baseline="0">
              <a:solidFill>
                <a:schemeClr val="dk1"/>
              </a:solidFill>
              <a:latin typeface="+mn-lt"/>
              <a:ea typeface="+mn-ea"/>
              <a:cs typeface="+mn-cs"/>
            </a:rPr>
            <a:t>On distingue les </a:t>
          </a:r>
          <a:r>
            <a:rPr lang="fr-FR" sz="1100" u="sng" baseline="0">
              <a:solidFill>
                <a:schemeClr val="dk1"/>
              </a:solidFill>
              <a:latin typeface="+mn-lt"/>
              <a:ea typeface="+mn-ea"/>
              <a:cs typeface="+mn-cs"/>
            </a:rPr>
            <a:t>rentes de victimes </a:t>
          </a:r>
          <a:r>
            <a:rPr lang="fr-FR" sz="1100" baseline="0">
              <a:solidFill>
                <a:schemeClr val="dk1"/>
              </a:solidFill>
              <a:latin typeface="+mn-lt"/>
              <a:ea typeface="+mn-ea"/>
              <a:cs typeface="+mn-cs"/>
            </a:rPr>
            <a:t>(la personne victime d’un accident du travail ou d'une maladie professionnelle reçoit directement le montant de la rente, lequel est calculé à partir de son taux d’incapacité et du montant de son salaire antérieur) et les </a:t>
          </a:r>
          <a:r>
            <a:rPr lang="fr-FR" sz="1100" u="sng" baseline="0">
              <a:solidFill>
                <a:schemeClr val="dk1"/>
              </a:solidFill>
              <a:latin typeface="+mn-lt"/>
              <a:ea typeface="+mn-ea"/>
              <a:cs typeface="+mn-cs"/>
            </a:rPr>
            <a:t>rentes de survivants </a:t>
          </a:r>
          <a:r>
            <a:rPr lang="fr-FR" sz="1100" baseline="0">
              <a:solidFill>
                <a:schemeClr val="dk1"/>
              </a:solidFill>
              <a:latin typeface="+mn-lt"/>
              <a:ea typeface="+mn-ea"/>
              <a:cs typeface="+mn-cs"/>
            </a:rPr>
            <a:t>(lorsque l’accident du travail ou la maladie professionnelle entraîne le décès de la victime, certains ayants droit peuvent prétendre à une rente).</a:t>
          </a:r>
          <a:endParaRPr lang="fr-FR" sz="110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b="1"/>
        </a:p>
        <a:p>
          <a:endParaRPr lang="fr-FR"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447673</xdr:colOff>
      <xdr:row>1</xdr:row>
      <xdr:rowOff>152395</xdr:rowOff>
    </xdr:from>
    <xdr:to>
      <xdr:col>14</xdr:col>
      <xdr:colOff>219074</xdr:colOff>
      <xdr:row>33</xdr:row>
      <xdr:rowOff>0</xdr:rowOff>
    </xdr:to>
    <xdr:sp macro="" textlink="">
      <xdr:nvSpPr>
        <xdr:cNvPr id="2" name="ZoneTexte 1"/>
        <xdr:cNvSpPr txBox="1"/>
      </xdr:nvSpPr>
      <xdr:spPr>
        <a:xfrm>
          <a:off x="5286373" y="342895"/>
          <a:ext cx="5105401" cy="5972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base" latinLnBrk="0" hangingPunct="1"/>
          <a:endParaRPr lang="fr-FR" sz="1100" b="0" baseline="0">
            <a:solidFill>
              <a:schemeClr val="dk1"/>
            </a:solidFill>
            <a:latin typeface="+mn-lt"/>
            <a:ea typeface="+mn-ea"/>
            <a:cs typeface="+mn-cs"/>
          </a:endParaRPr>
        </a:p>
        <a:p>
          <a:pPr eaLnBrk="1" fontAlgn="auto" latinLnBrk="0" hangingPunct="1"/>
          <a:endParaRPr lang="fr-FR" sz="1100" b="0" baseline="0">
            <a:solidFill>
              <a:schemeClr val="dk1"/>
            </a:solidFill>
            <a:latin typeface="+mn-lt"/>
            <a:ea typeface="+mn-ea"/>
            <a:cs typeface="+mn-cs"/>
          </a:endParaRPr>
        </a:p>
        <a:p>
          <a:pPr eaLnBrk="1" fontAlgn="auto" latinLnBrk="0" hangingPunct="1"/>
          <a:endParaRPr lang="fr-FR" sz="1100" b="0" baseline="0">
            <a:solidFill>
              <a:schemeClr val="dk1"/>
            </a:solidFill>
            <a:latin typeface="+mn-lt"/>
            <a:ea typeface="+mn-ea"/>
            <a:cs typeface="+mn-cs"/>
          </a:endParaRPr>
        </a:p>
        <a:p>
          <a:pPr eaLnBrk="1" fontAlgn="auto" latinLnBrk="0" hangingPunct="1"/>
          <a:endParaRPr lang="fr-FR" sz="1100" b="0" baseline="0">
            <a:solidFill>
              <a:schemeClr val="dk1"/>
            </a:solidFill>
            <a:latin typeface="+mn-lt"/>
            <a:ea typeface="+mn-ea"/>
            <a:cs typeface="+mn-cs"/>
          </a:endParaRPr>
        </a:p>
        <a:p>
          <a:pPr eaLnBrk="1" fontAlgn="auto" latinLnBrk="0" hangingPunct="1"/>
          <a:endParaRPr lang="fr-FR" sz="1100" b="0" baseline="0">
            <a:solidFill>
              <a:schemeClr val="dk1"/>
            </a:solidFill>
            <a:latin typeface="+mn-lt"/>
            <a:ea typeface="+mn-ea"/>
            <a:cs typeface="+mn-cs"/>
          </a:endParaRP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r>
            <a:rPr lang="fr-FR" sz="1100" b="0" baseline="0">
              <a:solidFill>
                <a:schemeClr val="dk1"/>
              </a:solidFill>
              <a:latin typeface="+mn-lt"/>
              <a:ea typeface="+mn-ea"/>
              <a:cs typeface="+mn-cs"/>
            </a:rPr>
            <a:t>A la lecture des deux graphiques ci-contre</a:t>
          </a:r>
          <a:r>
            <a:rPr lang="fr-FR" sz="1100" b="0" baseline="0">
              <a:solidFill>
                <a:sysClr val="windowText" lastClr="000000"/>
              </a:solidFill>
              <a:latin typeface="+mn-lt"/>
              <a:ea typeface="+mn-ea"/>
              <a:cs typeface="+mn-cs"/>
            </a:rPr>
            <a:t>, on constate que les rentes d'AT-MP versées aux assurés résidant à l'étranger ont amorcé un déclin au cours de la décennie. Cette évolution baissière ne s'est plus démentie jusqu'en 2021, soit sur dix ans : -18% en volume et  -12% en valeur.</a:t>
          </a:r>
        </a:p>
        <a:p>
          <a:pPr algn="just" eaLnBrk="1" fontAlgn="auto" latinLnBrk="0" hangingPunct="1"/>
          <a:endParaRPr lang="fr-FR" sz="1100" b="0" baseline="0">
            <a:solidFill>
              <a:sysClr val="windowText" lastClr="000000"/>
            </a:solidFill>
            <a:latin typeface="+mn-lt"/>
            <a:ea typeface="+mn-ea"/>
            <a:cs typeface="+mn-cs"/>
          </a:endParaRPr>
        </a:p>
        <a:p>
          <a:pPr algn="just" eaLnBrk="1" fontAlgn="auto" latinLnBrk="0" hangingPunct="1"/>
          <a:r>
            <a:rPr lang="fr-FR" sz="1100" b="0" baseline="0">
              <a:solidFill>
                <a:sysClr val="windowText" lastClr="000000"/>
              </a:solidFill>
              <a:latin typeface="+mn-lt"/>
              <a:ea typeface="+mn-ea"/>
              <a:cs typeface="+mn-cs"/>
            </a:rPr>
            <a:t>La baisse moins prononcée des montant</a:t>
          </a:r>
          <a:r>
            <a:rPr lang="fr-FR" sz="1100" b="0" baseline="0">
              <a:solidFill>
                <a:schemeClr val="dk1"/>
              </a:solidFill>
              <a:latin typeface="+mn-lt"/>
              <a:ea typeface="+mn-ea"/>
              <a:cs typeface="+mn-cs"/>
            </a:rPr>
            <a:t>s a été affectée par les revalorisations successives du montant des rentes versées.</a:t>
          </a: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r>
            <a:rPr lang="fr-FR" sz="1300" b="1" baseline="0">
              <a:solidFill>
                <a:schemeClr val="dk1"/>
              </a:solidFill>
              <a:latin typeface="+mn-lt"/>
              <a:ea typeface="+mn-ea"/>
              <a:cs typeface="+mn-cs"/>
            </a:rPr>
            <a:t>Pour mieux comprendre ces évolutions</a:t>
          </a:r>
        </a:p>
        <a:p>
          <a:pPr algn="just" eaLnBrk="1" fontAlgn="auto" latinLnBrk="0" hangingPunct="1"/>
          <a:r>
            <a:rPr lang="fr-FR" sz="1100" b="1" baseline="0">
              <a:solidFill>
                <a:schemeClr val="accent2">
                  <a:lumMod val="75000"/>
                </a:schemeClr>
              </a:solidFill>
              <a:latin typeface="+mn-lt"/>
              <a:ea typeface="+mn-ea"/>
              <a:cs typeface="+mn-cs"/>
            </a:rPr>
            <a:t>Pays de résidence du rentier </a:t>
          </a:r>
          <a:r>
            <a:rPr lang="fr-FR" sz="1100" b="0" baseline="0">
              <a:solidFill>
                <a:schemeClr val="accent2">
                  <a:lumMod val="75000"/>
                </a:schemeClr>
              </a:solidFill>
              <a:latin typeface="+mn-lt"/>
              <a:ea typeface="+mn-ea"/>
              <a:cs typeface="+mn-cs"/>
            </a:rPr>
            <a:t>: </a:t>
          </a:r>
          <a:r>
            <a:rPr lang="fr-FR" sz="1100" b="0" baseline="0">
              <a:solidFill>
                <a:schemeClr val="dk1"/>
              </a:solidFill>
              <a:latin typeface="+mn-lt"/>
              <a:ea typeface="+mn-ea"/>
              <a:cs typeface="+mn-cs"/>
            </a:rPr>
            <a:t>ce sont principalement les rentes exportées en direction de l'Algérie, l'Italie, l'Espagne, le Portugal et le Maroc qui expliquent cette tendance baissière, soit en cumulé pour ces cinq pays sur dix ans :  -8 550 rentes et             -21,65 millions d'euros.</a:t>
          </a:r>
          <a:endParaRPr lang="fr-FR" sz="1000"/>
        </a:p>
        <a:p>
          <a:pPr algn="just" eaLnBrk="1" fontAlgn="auto" latinLnBrk="0" hangingPunct="1"/>
          <a:r>
            <a:rPr lang="fr-FR" sz="1100" b="0" baseline="0">
              <a:solidFill>
                <a:schemeClr val="dk1"/>
              </a:solidFill>
              <a:latin typeface="+mn-lt"/>
              <a:ea typeface="+mn-ea"/>
              <a:cs typeface="+mn-cs"/>
            </a:rPr>
            <a:t>Les rentes </a:t>
          </a:r>
          <a:r>
            <a:rPr lang="fr-FR" sz="1100" b="0" baseline="0">
              <a:solidFill>
                <a:sysClr val="windowText" lastClr="000000"/>
              </a:solidFill>
              <a:latin typeface="+mn-lt"/>
              <a:ea typeface="+mn-ea"/>
              <a:cs typeface="+mn-cs"/>
            </a:rPr>
            <a:t>vers le Royaume-Uni, Israël, la Pologne, la Suisse et les États-Unis </a:t>
          </a:r>
          <a:r>
            <a:rPr lang="fr-FR" sz="1100" b="0" baseline="0">
              <a:solidFill>
                <a:schemeClr val="dk1"/>
              </a:solidFill>
              <a:latin typeface="+mn-lt"/>
              <a:ea typeface="+mn-ea"/>
              <a:cs typeface="+mn-cs"/>
            </a:rPr>
            <a:t>infléchissent très légèrement cette tendance, soit en cumulé pour ces cinq pays sur dix ans :  +430 rentes et +1,80 million d'euros.</a:t>
          </a:r>
        </a:p>
        <a:p>
          <a:pPr algn="just" eaLnBrk="1" fontAlgn="auto" latinLnBrk="0" hangingPunct="1"/>
          <a:r>
            <a:rPr lang="fr-FR" sz="1100" b="0" baseline="0">
              <a:solidFill>
                <a:schemeClr val="dk1"/>
              </a:solidFill>
              <a:latin typeface="+mn-lt"/>
              <a:ea typeface="+mn-ea"/>
              <a:cs typeface="+mn-cs"/>
            </a:rPr>
            <a:t>D'une manière plus générale, la baisse des rentes d'AT-MP apparait comme très homogène géographiquement. Elle atteint -18% en volume et -13% en valeur dans la zone de l'UE-EEE-Suisse et -19% en volume et -11% en valeur en dehors de cette zone.</a:t>
          </a:r>
        </a:p>
        <a:p>
          <a:pPr algn="just" eaLnBrk="1" fontAlgn="auto" latinLnBrk="0" hangingPunct="1"/>
          <a:r>
            <a:rPr lang="fr-FR" sz="1100" b="1" baseline="0">
              <a:solidFill>
                <a:schemeClr val="accent2">
                  <a:lumMod val="75000"/>
                </a:schemeClr>
              </a:solidFill>
              <a:latin typeface="+mn-lt"/>
              <a:ea typeface="+mn-ea"/>
              <a:cs typeface="+mn-cs"/>
            </a:rPr>
            <a:t>Droit du rentier:</a:t>
          </a:r>
          <a:r>
            <a:rPr lang="fr-FR" sz="1100" b="0" baseline="0">
              <a:solidFill>
                <a:schemeClr val="accent2">
                  <a:lumMod val="75000"/>
                </a:schemeClr>
              </a:solidFill>
              <a:latin typeface="+mn-lt"/>
              <a:ea typeface="+mn-ea"/>
              <a:cs typeface="+mn-cs"/>
            </a:rPr>
            <a:t> </a:t>
          </a:r>
          <a:r>
            <a:rPr lang="fr-FR" sz="1100" b="0" baseline="0">
              <a:solidFill>
                <a:sysClr val="windowText" lastClr="000000"/>
              </a:solidFill>
              <a:latin typeface="+mn-lt"/>
              <a:ea typeface="+mn-ea"/>
              <a:cs typeface="+mn-cs"/>
            </a:rPr>
            <a:t>ce sont les droits propres exportés, de manière quasi exclusive, qui  expliquent cette tendance baissière dans la mesure où ceux-ci ont reculé de 20% en volume et  de 19% en valeur, ce qui équivaut sur la décennie à -8 400 rentes et              -19,98 millions d'euros.</a:t>
          </a:r>
          <a:endParaRPr lang="fr-FR" sz="1100" b="0" baseline="0">
            <a:solidFill>
              <a:schemeClr val="accent2">
                <a:lumMod val="75000"/>
              </a:schemeClr>
            </a:solidFill>
            <a:latin typeface="+mn-lt"/>
            <a:ea typeface="+mn-ea"/>
            <a:cs typeface="+mn-cs"/>
          </a:endParaRPr>
        </a:p>
        <a:p>
          <a:pPr algn="just" eaLnBrk="1" fontAlgn="auto" latinLnBrk="0" hangingPunct="1"/>
          <a:r>
            <a:rPr lang="fr-FR" sz="1100" b="0" baseline="0">
              <a:solidFill>
                <a:sysClr val="windowText" lastClr="000000"/>
              </a:solidFill>
              <a:latin typeface="+mn-lt"/>
              <a:ea typeface="+mn-ea"/>
              <a:cs typeface="+mn-cs"/>
            </a:rPr>
            <a:t>En revanche, les droits dérivés exportés (rentes de survivants) ont quasiment stagné durant la même période, avec des évolutions de -5% en volume et +1% en valeur, ce qui équivaut à -240 rentes et +300 000 euros.</a:t>
          </a:r>
        </a:p>
        <a:p>
          <a:pPr algn="just" eaLnBrk="1" fontAlgn="auto" latinLnBrk="0" hangingPunct="1"/>
          <a:endParaRPr lang="fr-FR" sz="1100" b="0" baseline="0">
            <a:solidFill>
              <a:sysClr val="windowText" lastClr="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fr-FR" sz="1100" b="0" baseline="0">
            <a:solidFill>
              <a:schemeClr val="dk1"/>
            </a:solidFill>
            <a:latin typeface="+mn-lt"/>
            <a:ea typeface="+mn-ea"/>
            <a:cs typeface="+mn-cs"/>
          </a:endParaRPr>
        </a:p>
        <a:p>
          <a:pPr eaLnBrk="1" fontAlgn="auto" latinLnBrk="0" hangingPunct="1"/>
          <a:endParaRPr lang="fr-FR" sz="1000"/>
        </a:p>
        <a:p>
          <a:pPr eaLnBrk="1" fontAlgn="auto" latinLnBrk="0" hangingPunct="1"/>
          <a:endParaRPr lang="fr-FR" sz="1000"/>
        </a:p>
        <a:p>
          <a:pPr marL="0" marR="0" indent="0" algn="just" defTabSz="914400" eaLnBrk="1" fontAlgn="auto" latinLnBrk="0" hangingPunct="1">
            <a:lnSpc>
              <a:spcPct val="100000"/>
            </a:lnSpc>
            <a:spcBef>
              <a:spcPts val="0"/>
            </a:spcBef>
            <a:spcAft>
              <a:spcPts val="0"/>
            </a:spcAft>
            <a:buClrTx/>
            <a:buSzTx/>
            <a:buFontTx/>
            <a:buNone/>
            <a:tabLst/>
            <a:defRPr/>
          </a:pPr>
          <a:endParaRPr lang="fr-FR" sz="1000" b="1" baseline="0">
            <a:solidFill>
              <a:sysClr val="windowText" lastClr="00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a:p>
        <a:p>
          <a:pPr marL="0" marR="0" indent="0" algn="just" defTabSz="914400" eaLnBrk="1" fontAlgn="auto" latinLnBrk="0" hangingPunct="1">
            <a:lnSpc>
              <a:spcPct val="100000"/>
            </a:lnSpc>
            <a:spcBef>
              <a:spcPts val="0"/>
            </a:spcBef>
            <a:spcAft>
              <a:spcPts val="0"/>
            </a:spcAft>
            <a:buClrTx/>
            <a:buSzTx/>
            <a:buFontTx/>
            <a:buNone/>
            <a:tabLst/>
            <a:defRPr/>
          </a:pPr>
          <a:endParaRPr lang="fr-FR" sz="1000"/>
        </a:p>
        <a:p>
          <a:pPr algn="just"/>
          <a:endParaRPr lang="fr-FR" sz="1000" baseline="0"/>
        </a:p>
        <a:p>
          <a:pPr algn="just"/>
          <a:endParaRPr lang="fr-FR" sz="1000" baseline="0"/>
        </a:p>
        <a:p>
          <a:pPr algn="just"/>
          <a:endParaRPr lang="fr-FR" sz="1000" baseline="0"/>
        </a:p>
        <a:p>
          <a:pPr algn="just"/>
          <a:endParaRPr lang="fr-FR" sz="1000" baseline="0"/>
        </a:p>
        <a:p>
          <a:pPr algn="just"/>
          <a:r>
            <a:rPr lang="fr-FR" sz="1000" baseline="0"/>
            <a:t>	</a:t>
          </a:r>
        </a:p>
        <a:p>
          <a:pPr algn="just"/>
          <a:endParaRPr lang="fr-FR" sz="1000" baseline="0"/>
        </a:p>
      </xdr:txBody>
    </xdr:sp>
    <xdr:clientData/>
  </xdr:twoCellAnchor>
  <xdr:twoCellAnchor editAs="oneCell">
    <xdr:from>
      <xdr:col>7</xdr:col>
      <xdr:colOff>381000</xdr:colOff>
      <xdr:row>0</xdr:row>
      <xdr:rowOff>95250</xdr:rowOff>
    </xdr:from>
    <xdr:to>
      <xdr:col>9</xdr:col>
      <xdr:colOff>209550</xdr:colOff>
      <xdr:row>7</xdr:row>
      <xdr:rowOff>85725</xdr:rowOff>
    </xdr:to>
    <xdr:pic>
      <xdr:nvPicPr>
        <xdr:cNvPr id="3" name="Picture 2"/>
        <xdr:cNvPicPr>
          <a:picLocks noChangeAspect="1" noChangeArrowheads="1"/>
        </xdr:cNvPicPr>
      </xdr:nvPicPr>
      <xdr:blipFill>
        <a:blip xmlns:r="http://schemas.openxmlformats.org/officeDocument/2006/relationships" r:embed="rId1" cstate="print">
          <a:clrChange>
            <a:clrFrom>
              <a:srgbClr val="F1F3F2"/>
            </a:clrFrom>
            <a:clrTo>
              <a:srgbClr val="F1F3F2">
                <a:alpha val="0"/>
              </a:srgbClr>
            </a:clrTo>
          </a:clrChange>
          <a:grayscl/>
          <a:biLevel thresh="50000"/>
        </a:blip>
        <a:srcRect/>
        <a:stretch>
          <a:fillRect/>
        </a:stretch>
      </xdr:blipFill>
      <xdr:spPr bwMode="auto">
        <a:xfrm>
          <a:off x="5219700" y="95250"/>
          <a:ext cx="1352550" cy="1352550"/>
        </a:xfrm>
        <a:prstGeom prst="rect">
          <a:avLst/>
        </a:prstGeom>
        <a:noFill/>
        <a:ln w="1">
          <a:noFill/>
          <a:miter lim="800000"/>
          <a:headEnd/>
          <a:tailEnd/>
        </a:ln>
      </xdr:spPr>
    </xdr:pic>
    <xdr:clientData/>
  </xdr:twoCellAnchor>
  <xdr:twoCellAnchor>
    <xdr:from>
      <xdr:col>8</xdr:col>
      <xdr:colOff>733425</xdr:colOff>
      <xdr:row>3</xdr:row>
      <xdr:rowOff>123825</xdr:rowOff>
    </xdr:from>
    <xdr:to>
      <xdr:col>11</xdr:col>
      <xdr:colOff>47624</xdr:colOff>
      <xdr:row>7</xdr:row>
      <xdr:rowOff>38100</xdr:rowOff>
    </xdr:to>
    <xdr:sp macro="" textlink="">
      <xdr:nvSpPr>
        <xdr:cNvPr id="4" name="ZoneTexte 3"/>
        <xdr:cNvSpPr txBox="1"/>
      </xdr:nvSpPr>
      <xdr:spPr>
        <a:xfrm>
          <a:off x="6334125" y="723900"/>
          <a:ext cx="1600199"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200" b="1">
              <a:latin typeface="Calibri (corps)"/>
            </a:rPr>
            <a:t>Ce qu'il faut retenir de la décennie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r>
            <a:rPr lang="fr-FR" sz="1000" b="0" baseline="0">
              <a:solidFill>
                <a:srgbClr val="FF0000"/>
              </a:solidFill>
              <a:latin typeface="Calibri (Corps)"/>
              <a:ea typeface="+mn-ea"/>
              <a:cs typeface="+mn-cs"/>
            </a:rPr>
            <a:t>.</a:t>
          </a: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a:latin typeface="Calibri (corps)"/>
          </a:endParaRPr>
        </a:p>
        <a:p>
          <a:endParaRPr lang="fr-FR" sz="1100" b="1"/>
        </a:p>
      </xdr:txBody>
    </xdr:sp>
    <xdr:clientData/>
  </xdr:twoCellAnchor>
  <xdr:twoCellAnchor>
    <xdr:from>
      <xdr:col>7</xdr:col>
      <xdr:colOff>590550</xdr:colOff>
      <xdr:row>6</xdr:row>
      <xdr:rowOff>171450</xdr:rowOff>
    </xdr:from>
    <xdr:to>
      <xdr:col>9</xdr:col>
      <xdr:colOff>38550</xdr:colOff>
      <xdr:row>6</xdr:row>
      <xdr:rowOff>171450</xdr:rowOff>
    </xdr:to>
    <xdr:cxnSp macro="">
      <xdr:nvCxnSpPr>
        <xdr:cNvPr id="5" name="Connecteur droit 4"/>
        <xdr:cNvCxnSpPr/>
      </xdr:nvCxnSpPr>
      <xdr:spPr>
        <a:xfrm>
          <a:off x="5429250" y="1343025"/>
          <a:ext cx="972000" cy="0"/>
        </a:xfrm>
        <a:prstGeom prst="line">
          <a:avLst/>
        </a:prstGeom>
        <a:ln w="4762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247650</xdr:colOff>
      <xdr:row>3</xdr:row>
      <xdr:rowOff>114300</xdr:rowOff>
    </xdr:from>
    <xdr:to>
      <xdr:col>6</xdr:col>
      <xdr:colOff>371475</xdr:colOff>
      <xdr:row>24</xdr:row>
      <xdr:rowOff>76200</xdr:rowOff>
    </xdr:to>
    <xdr:graphicFrame macro="">
      <xdr:nvGraphicFramePr>
        <xdr:cNvPr id="6"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257175</xdr:colOff>
      <xdr:row>16</xdr:row>
      <xdr:rowOff>28575</xdr:rowOff>
    </xdr:from>
    <xdr:to>
      <xdr:col>6</xdr:col>
      <xdr:colOff>381000</xdr:colOff>
      <xdr:row>39</xdr:row>
      <xdr:rowOff>66675</xdr:rowOff>
    </xdr:to>
    <xdr:graphicFrame macro="">
      <xdr:nvGraphicFramePr>
        <xdr:cNvPr id="7"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2</xdr:row>
      <xdr:rowOff>9525</xdr:rowOff>
    </xdr:from>
    <xdr:to>
      <xdr:col>13</xdr:col>
      <xdr:colOff>38099</xdr:colOff>
      <xdr:row>15</xdr:row>
      <xdr:rowOff>142875</xdr:rowOff>
    </xdr:to>
    <xdr:sp macro="" textlink="">
      <xdr:nvSpPr>
        <xdr:cNvPr id="2" name="ZoneTexte 1"/>
        <xdr:cNvSpPr txBox="1"/>
      </xdr:nvSpPr>
      <xdr:spPr>
        <a:xfrm>
          <a:off x="123825" y="447675"/>
          <a:ext cx="9791699" cy="3105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400" b="1">
              <a:solidFill>
                <a:schemeClr val="dk1"/>
              </a:solidFill>
              <a:latin typeface="+mn-lt"/>
              <a:ea typeface="+mn-ea"/>
              <a:cs typeface="+mn-cs"/>
            </a:rPr>
            <a:t>Bon à savoir</a:t>
          </a:r>
        </a:p>
        <a:p>
          <a:pPr algn="just"/>
          <a:r>
            <a:rPr lang="fr-FR" sz="1100">
              <a:solidFill>
                <a:schemeClr val="dk1"/>
              </a:solidFill>
              <a:latin typeface="+mn-lt"/>
              <a:ea typeface="+mn-ea"/>
              <a:cs typeface="+mn-cs"/>
            </a:rPr>
            <a:t>Les données présentées dans le tableau ci-dessous, et reprises plus en détail dans les chapitres suivants,</a:t>
          </a:r>
          <a:r>
            <a:rPr lang="fr-FR" sz="1100" baseline="0">
              <a:solidFill>
                <a:schemeClr val="dk1"/>
              </a:solidFill>
              <a:latin typeface="+mn-lt"/>
              <a:ea typeface="+mn-ea"/>
              <a:cs typeface="+mn-cs"/>
            </a:rPr>
            <a:t> sont issues d'une collecte annuelle réalisée par le Cleiss auprès de l'ensemble des régimes français de sécurité sociale (à l'exception des régimes des trois fonctions publiques), de l'Agirc-Arrco, de la caisse des dépôts et de Pôle emploi.</a:t>
          </a:r>
        </a:p>
        <a:p>
          <a:pPr algn="just"/>
          <a:r>
            <a:rPr lang="fr-FR" sz="1100" baseline="0">
              <a:solidFill>
                <a:schemeClr val="dk1"/>
              </a:solidFill>
              <a:latin typeface="+mn-lt"/>
              <a:ea typeface="+mn-ea"/>
              <a:cs typeface="+mn-cs"/>
            </a:rPr>
            <a:t>Elles constituent un état des lieux des prestations sociales versées par la France à ses assurés  en situation de mobilité internationale. </a:t>
          </a:r>
        </a:p>
        <a:p>
          <a:pPr algn="just"/>
          <a:endParaRPr lang="fr-FR" sz="1100" baseline="0">
            <a:solidFill>
              <a:schemeClr val="dk1"/>
            </a:solidFill>
            <a:latin typeface="+mn-lt"/>
            <a:ea typeface="+mn-ea"/>
            <a:cs typeface="+mn-cs"/>
          </a:endParaRPr>
        </a:p>
        <a:p>
          <a:pPr algn="just"/>
          <a:r>
            <a:rPr lang="fr-FR" sz="1100" b="1" baseline="0">
              <a:solidFill>
                <a:sysClr val="windowText" lastClr="000000"/>
              </a:solidFill>
              <a:latin typeface="+mn-lt"/>
              <a:ea typeface="+mn-ea"/>
              <a:cs typeface="+mn-cs"/>
            </a:rPr>
            <a:t>Cette mobilité internationale peut revétir trois formes différentes : </a:t>
          </a:r>
        </a:p>
        <a:p>
          <a:pPr algn="just"/>
          <a:endParaRPr lang="fr-FR" sz="1100" b="1" baseline="0">
            <a:solidFill>
              <a:sysClr val="windowText" lastClr="000000"/>
            </a:solidFill>
            <a:latin typeface="+mn-lt"/>
            <a:ea typeface="+mn-ea"/>
            <a:cs typeface="+mn-cs"/>
          </a:endParaRPr>
        </a:p>
        <a:p>
          <a:pPr algn="just"/>
          <a:r>
            <a:rPr lang="fr-FR" sz="1100" baseline="0">
              <a:solidFill>
                <a:sysClr val="windowText" lastClr="000000"/>
              </a:solidFill>
              <a:latin typeface="+mn-lt"/>
              <a:ea typeface="+mn-ea"/>
              <a:cs typeface="+mn-cs"/>
              <a:sym typeface="Wingdings 2"/>
            </a:rPr>
            <a:t> </a:t>
          </a:r>
          <a:r>
            <a:rPr lang="fr-FR" sz="1100" baseline="0">
              <a:solidFill>
                <a:sysClr val="windowText" lastClr="000000"/>
              </a:solidFill>
              <a:latin typeface="+mn-lt"/>
              <a:ea typeface="+mn-ea"/>
              <a:cs typeface="+mn-cs"/>
            </a:rPr>
            <a:t>le bénéficiaire des prestations a sa </a:t>
          </a:r>
          <a:r>
            <a:rPr lang="fr-FR" sz="1100" b="0" baseline="0">
              <a:solidFill>
                <a:sysClr val="windowText" lastClr="000000"/>
              </a:solidFill>
              <a:latin typeface="+mn-lt"/>
              <a:ea typeface="+mn-ea"/>
              <a:cs typeface="+mn-cs"/>
            </a:rPr>
            <a:t>résidence principale à l'étranger alors que la France est l'État compétent (ou d'affiliation) ;</a:t>
          </a:r>
          <a:endParaRPr lang="fr-FR" sz="1100" b="0" baseline="0">
            <a:solidFill>
              <a:srgbClr val="FF0000"/>
            </a:solidFill>
            <a:latin typeface="+mn-lt"/>
            <a:ea typeface="+mn-ea"/>
            <a:cs typeface="+mn-cs"/>
          </a:endParaRPr>
        </a:p>
        <a:p>
          <a:pPr algn="just"/>
          <a:r>
            <a:rPr lang="fr-FR" sz="1100" baseline="0">
              <a:solidFill>
                <a:schemeClr val="dk1"/>
              </a:solidFill>
              <a:latin typeface="+mn-lt"/>
              <a:ea typeface="+mn-ea"/>
              <a:cs typeface="+mn-cs"/>
              <a:sym typeface="Wingdings 2"/>
            </a:rPr>
            <a:t> </a:t>
          </a:r>
          <a:r>
            <a:rPr lang="fr-FR" sz="1100" baseline="0">
              <a:solidFill>
                <a:schemeClr val="dk1"/>
              </a:solidFill>
              <a:latin typeface="+mn-lt"/>
              <a:ea typeface="+mn-ea"/>
              <a:cs typeface="+mn-cs"/>
            </a:rPr>
            <a:t>i</a:t>
          </a:r>
          <a:r>
            <a:rPr lang="fr-FR" sz="1100" b="0" baseline="0">
              <a:solidFill>
                <a:sysClr val="windowText" lastClr="000000"/>
              </a:solidFill>
              <a:latin typeface="+mn-lt"/>
              <a:ea typeface="+mn-ea"/>
              <a:cs typeface="+mn-cs"/>
            </a:rPr>
            <a:t>l séjourne temporairement à l'étranger lors d'un congé payé, d'un transfert de résidence autorisé ou d'un détachement par exemple ;</a:t>
          </a:r>
          <a:endParaRPr lang="fr-FR" sz="1100" b="0" baseline="0">
            <a:solidFill>
              <a:srgbClr val="FF0000"/>
            </a:solidFill>
            <a:latin typeface="+mn-lt"/>
            <a:ea typeface="+mn-ea"/>
            <a:cs typeface="+mn-cs"/>
          </a:endParaRPr>
        </a:p>
        <a:p>
          <a:pPr algn="just"/>
          <a:r>
            <a:rPr lang="fr-FR" sz="1100" baseline="0">
              <a:solidFill>
                <a:schemeClr val="dk1"/>
              </a:solidFill>
              <a:latin typeface="+mn-lt"/>
              <a:ea typeface="+mn-ea"/>
              <a:cs typeface="+mn-cs"/>
              <a:sym typeface="Wingdings 2"/>
            </a:rPr>
            <a:t> </a:t>
          </a:r>
          <a:r>
            <a:rPr lang="fr-FR" sz="1100" b="0" baseline="0">
              <a:solidFill>
                <a:sysClr val="windowText" lastClr="000000"/>
              </a:solidFill>
              <a:latin typeface="+mn-lt"/>
              <a:ea typeface="+mn-ea"/>
              <a:cs typeface="+mn-cs"/>
            </a:rPr>
            <a:t>il est un travailleur frontalier, c'est-à-dire qu'il travaille à l'étranger et réside en France.</a:t>
          </a:r>
        </a:p>
        <a:p>
          <a:pPr algn="just"/>
          <a:endParaRPr lang="fr-FR" sz="1100" b="0" baseline="0">
            <a:solidFill>
              <a:sysClr val="windowText" lastClr="000000"/>
            </a:solidFill>
            <a:latin typeface="+mn-lt"/>
            <a:ea typeface="+mn-ea"/>
            <a:cs typeface="+mn-cs"/>
          </a:endParaRPr>
        </a:p>
        <a:p>
          <a:pPr algn="just"/>
          <a:r>
            <a:rPr lang="fr-FR" sz="1100" b="0" baseline="0">
              <a:solidFill>
                <a:schemeClr val="dk1"/>
              </a:solidFill>
              <a:latin typeface="+mn-lt"/>
              <a:ea typeface="+mn-ea"/>
              <a:cs typeface="+mn-cs"/>
            </a:rPr>
            <a:t>En règle générale, le versement des prestations sociales françaises est conditionné à l'affiliation, ou à une précédente affiliation, de l'assuré à un régime français de sécurité sociale. Néanmoins, en vertu des accords internationaux dont la France est partie, des prestations peuvent être attribuées aux assurés non affiliés qui résident en France.  Les </a:t>
          </a:r>
          <a:r>
            <a:rPr lang="fr-FR" sz="1100" b="0" baseline="0">
              <a:solidFill>
                <a:sysClr val="windowText" lastClr="000000"/>
              </a:solidFill>
              <a:latin typeface="+mn-lt"/>
              <a:ea typeface="+mn-ea"/>
              <a:cs typeface="+mn-cs"/>
            </a:rPr>
            <a:t>travailleurs frontaliers, privés involontairement d'emploi, bénéficient par exemple d'une indemnisation chômage de la part de la France (pays de résidence) pour les périodes cotisées dans l'État d'emploi.  Ils peuvent également bénéficier d'une allocation différentielle (ADI), versée par la caisse française du lieu de résidence, si les prestations servies par le pays d'emploi s'avèrent inféreures à celles qu'ils auraient perçues de la part de la France.</a:t>
          </a:r>
        </a:p>
        <a:p>
          <a:pPr algn="just"/>
          <a:endParaRPr lang="fr-FR" sz="1100" b="0" baseline="0">
            <a:solidFill>
              <a:schemeClr val="dk1"/>
            </a:solidFill>
            <a:latin typeface="+mn-lt"/>
            <a:ea typeface="+mn-ea"/>
            <a:cs typeface="+mn-cs"/>
          </a:endParaRPr>
        </a:p>
        <a:p>
          <a:pPr algn="just"/>
          <a:endParaRPr lang="fr-FR" sz="110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b="1"/>
        </a:p>
        <a:p>
          <a:endParaRPr lang="fr-FR" sz="1100"/>
        </a:p>
      </xdr:txBody>
    </xdr:sp>
    <xdr:clientData/>
  </xdr:twoCellAnchor>
  <xdr:twoCellAnchor>
    <xdr:from>
      <xdr:col>12</xdr:col>
      <xdr:colOff>314325</xdr:colOff>
      <xdr:row>14</xdr:row>
      <xdr:rowOff>0</xdr:rowOff>
    </xdr:from>
    <xdr:to>
      <xdr:col>18</xdr:col>
      <xdr:colOff>704850</xdr:colOff>
      <xdr:row>37</xdr:row>
      <xdr:rowOff>0</xdr:rowOff>
    </xdr:to>
    <xdr:sp macro="" textlink="">
      <xdr:nvSpPr>
        <xdr:cNvPr id="3" name="ZoneTexte 2"/>
        <xdr:cNvSpPr txBox="1"/>
      </xdr:nvSpPr>
      <xdr:spPr>
        <a:xfrm>
          <a:off x="9858375" y="3181350"/>
          <a:ext cx="4638675" cy="5172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fr-FR" sz="1600" b="1">
              <a:solidFill>
                <a:schemeClr val="dk1"/>
              </a:solidFill>
              <a:latin typeface="+mn-lt"/>
              <a:ea typeface="+mn-ea"/>
              <a:cs typeface="+mn-cs"/>
            </a:rPr>
            <a:t>Ce qu'il faut retenir de l'année</a:t>
          </a:r>
          <a:r>
            <a:rPr lang="fr-FR" sz="1600" b="1" baseline="0">
              <a:solidFill>
                <a:schemeClr val="dk1"/>
              </a:solidFill>
              <a:latin typeface="+mn-lt"/>
              <a:ea typeface="+mn-ea"/>
              <a:cs typeface="+mn-cs"/>
            </a:rPr>
            <a:t> 2021</a:t>
          </a:r>
          <a:endParaRPr lang="fr-FR" sz="1600"/>
        </a:p>
        <a:p>
          <a:pPr eaLnBrk="1" fontAlgn="auto" latinLnBrk="0" hangingPunct="1"/>
          <a:endParaRPr lang="fr-FR" sz="1100" b="0" baseline="0">
            <a:solidFill>
              <a:schemeClr val="dk1"/>
            </a:solidFill>
            <a:latin typeface="+mn-lt"/>
            <a:ea typeface="+mn-ea"/>
            <a:cs typeface="+mn-cs"/>
          </a:endParaRPr>
        </a:p>
        <a:p>
          <a:pPr algn="just" eaLnBrk="1" fontAlgn="auto" latinLnBrk="0" hangingPunct="1"/>
          <a:endParaRPr lang="fr-FR" sz="1100" b="1" baseline="0">
            <a:solidFill>
              <a:schemeClr val="dk1"/>
            </a:solidFill>
            <a:latin typeface="+mn-lt"/>
            <a:ea typeface="+mn-ea"/>
            <a:cs typeface="+mn-cs"/>
          </a:endParaRPr>
        </a:p>
        <a:p>
          <a:pPr algn="just" eaLnBrk="1" fontAlgn="auto" latinLnBrk="0" hangingPunct="1"/>
          <a:r>
            <a:rPr lang="fr-FR" sz="1100" b="1" baseline="0">
              <a:solidFill>
                <a:schemeClr val="dk1"/>
              </a:solidFill>
              <a:latin typeface="+mn-lt"/>
              <a:ea typeface="+mn-ea"/>
              <a:cs typeface="+mn-cs"/>
            </a:rPr>
            <a:t>En 2021, près de 8,1 milliards d'euros de prestations sociales </a:t>
          </a:r>
          <a:r>
            <a:rPr lang="fr-FR" sz="1100" b="0" baseline="0">
              <a:solidFill>
                <a:schemeClr val="dk1"/>
              </a:solidFill>
              <a:latin typeface="+mn-lt"/>
              <a:ea typeface="+mn-ea"/>
              <a:cs typeface="+mn-cs"/>
            </a:rPr>
            <a:t>ont été payés par la France à ses assurés en situation de mobilité internationale, en application des accords internationaux de sécurité sociale dont elle est partie ou de sa propre législation nationale. Ce montant représente une baisse de 376,3 millions d'euros par rapport à 2020 (-4,5%).</a:t>
          </a: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r>
            <a:rPr lang="fr-FR" sz="1100" b="0" baseline="0">
              <a:solidFill>
                <a:schemeClr val="dk1"/>
              </a:solidFill>
              <a:latin typeface="+mn-lt"/>
              <a:ea typeface="+mn-ea"/>
              <a:cs typeface="+mn-cs"/>
            </a:rPr>
            <a:t>Cette tendance s'explique principalement par le recul des versements à destination de l'Algérie, de l'Espagne et de la Belgique </a:t>
          </a:r>
          <a:r>
            <a:rPr lang="fr-FR" sz="1100" b="0" baseline="0">
              <a:solidFill>
                <a:sysClr val="windowText" lastClr="000000"/>
              </a:solidFill>
              <a:latin typeface="+mn-lt"/>
              <a:ea typeface="+mn-ea"/>
              <a:cs typeface="+mn-cs"/>
            </a:rPr>
            <a:t>(-360,95 millions d'euros soit -11%) </a:t>
          </a:r>
          <a:r>
            <a:rPr lang="fr-FR" sz="1100" b="0" baseline="0">
              <a:solidFill>
                <a:schemeClr val="dk1"/>
              </a:solidFill>
              <a:latin typeface="+mn-lt"/>
              <a:ea typeface="+mn-ea"/>
              <a:cs typeface="+mn-cs"/>
            </a:rPr>
            <a:t>et, dans une moindre mesure,  par la baisse des versements vers le groupe des cinq pays suivants : Italie, Allemagne, Portugal, Maroc  et Tunisie (</a:t>
          </a:r>
          <a:r>
            <a:rPr lang="fr-FR" sz="1100" b="0" baseline="0">
              <a:solidFill>
                <a:sysClr val="windowText" lastClr="000000"/>
              </a:solidFill>
              <a:latin typeface="+mn-lt"/>
              <a:ea typeface="+mn-ea"/>
              <a:cs typeface="+mn-cs"/>
            </a:rPr>
            <a:t>-76,5 millions d'euros, soit -3%). La Suisse, le Luxembourg et Israël sont les trois principaux pays dont les versements ont connu une hausse par rapport à l'année dernière (+30,1 millions d'euros, soit +2%).</a:t>
          </a: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r>
            <a:rPr lang="fr-FR" sz="1100" b="0" baseline="0">
              <a:solidFill>
                <a:schemeClr val="dk1"/>
              </a:solidFill>
              <a:latin typeface="+mn-lt"/>
              <a:ea typeface="+mn-ea"/>
              <a:cs typeface="+mn-cs"/>
            </a:rPr>
            <a:t>D'autre part,  et depuis plusieurs années maintenant, c'est en priorité le poste lié à la retraite qui tire à la baisse les paiements de la France à l'international (en 2021, -231,3 millions d'euros, soit -3,6%). C'est le vieillissement démographique d'une partie importante de nos pensionnés résidant à l'étranger (Algérie, Maroc, Tunisie, Portugal, Espagne et Italie) qui explique ce mouvement baissier des paiements. </a:t>
          </a:r>
          <a:r>
            <a:rPr lang="fr-FR" sz="1100" b="1" baseline="0">
              <a:solidFill>
                <a:schemeClr val="dk1"/>
              </a:solidFill>
              <a:latin typeface="+mn-lt"/>
              <a:ea typeface="+mn-ea"/>
              <a:cs typeface="+mn-cs"/>
            </a:rPr>
            <a:t>Pour plus de précisions, voir chapitre 3 sur les rentes, pensions et allocations. </a:t>
          </a:r>
        </a:p>
        <a:p>
          <a:pPr algn="just" eaLnBrk="1" fontAlgn="auto" latinLnBrk="0" hangingPunct="1"/>
          <a:endParaRPr lang="fr-FR" sz="1100" b="1" baseline="0">
            <a:solidFill>
              <a:schemeClr val="dk1"/>
            </a:solidFill>
            <a:latin typeface="+mn-lt"/>
            <a:ea typeface="+mn-ea"/>
            <a:cs typeface="+mn-cs"/>
          </a:endParaRPr>
        </a:p>
        <a:p>
          <a:pPr algn="just" eaLnBrk="1" fontAlgn="auto" latinLnBrk="0" hangingPunct="1"/>
          <a:r>
            <a:rPr lang="fr-FR" sz="1100" b="0" baseline="0">
              <a:solidFill>
                <a:schemeClr val="dk1"/>
              </a:solidFill>
              <a:latin typeface="+mn-lt"/>
              <a:ea typeface="+mn-ea"/>
              <a:cs typeface="+mn-cs"/>
            </a:rPr>
            <a:t>Enfin</a:t>
          </a:r>
          <a:r>
            <a:rPr lang="fr-FR" sz="1100" b="1" baseline="0">
              <a:solidFill>
                <a:schemeClr val="dk1"/>
              </a:solidFill>
              <a:latin typeface="+mn-lt"/>
              <a:ea typeface="+mn-ea"/>
              <a:cs typeface="+mn-cs"/>
            </a:rPr>
            <a:t>, </a:t>
          </a:r>
          <a:r>
            <a:rPr lang="fr-FR" sz="1100" b="0" baseline="0">
              <a:solidFill>
                <a:schemeClr val="dk1"/>
              </a:solidFill>
              <a:latin typeface="+mn-lt"/>
              <a:ea typeface="+mn-ea"/>
              <a:cs typeface="+mn-cs"/>
            </a:rPr>
            <a:t>plus</a:t>
          </a:r>
          <a:r>
            <a:rPr lang="fr-FR" sz="1100" b="1" baseline="0">
              <a:solidFill>
                <a:schemeClr val="dk1"/>
              </a:solidFill>
              <a:latin typeface="+mn-lt"/>
              <a:ea typeface="+mn-ea"/>
              <a:cs typeface="+mn-cs"/>
            </a:rPr>
            <a:t> </a:t>
          </a:r>
          <a:r>
            <a:rPr lang="fr-FR" sz="1100" b="0" baseline="0">
              <a:solidFill>
                <a:schemeClr val="dk1"/>
              </a:solidFill>
              <a:latin typeface="+mn-lt"/>
              <a:ea typeface="+mn-ea"/>
              <a:cs typeface="+mn-cs"/>
            </a:rPr>
            <a:t>particulièrement cette année, le recul significatif des remboursements en matière de soins de santé (-167 millions d'euros, soit -28%) tend à renforcer cette tendance générale baissière.</a:t>
          </a:r>
        </a:p>
        <a:p>
          <a:pPr eaLnBrk="1" fontAlgn="auto" latinLnBrk="0" hangingPunct="1"/>
          <a:endParaRPr lang="fr-FR" sz="1100" b="0" baseline="0">
            <a:solidFill>
              <a:schemeClr val="dk1"/>
            </a:solidFill>
            <a:latin typeface="+mn-lt"/>
            <a:ea typeface="+mn-ea"/>
            <a:cs typeface="+mn-cs"/>
          </a:endParaRP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r>
            <a:rPr lang="fr-FR" sz="1100" b="1" baseline="0">
              <a:solidFill>
                <a:schemeClr val="dk1"/>
              </a:solidFill>
              <a:latin typeface="+mn-lt"/>
              <a:ea typeface="+mn-ea"/>
              <a:cs typeface="+mn-cs"/>
            </a:rPr>
            <a:t>            </a:t>
          </a:r>
        </a:p>
        <a:p>
          <a:pPr algn="just" eaLnBrk="1" fontAlgn="auto" latinLnBrk="0" hangingPunct="1"/>
          <a:r>
            <a:rPr lang="fr-FR" sz="1100" b="1" baseline="0">
              <a:solidFill>
                <a:schemeClr val="dk1"/>
              </a:solidFill>
              <a:latin typeface="+mn-lt"/>
              <a:ea typeface="+mn-ea"/>
              <a:cs typeface="+mn-cs"/>
            </a:rPr>
            <a:t>             </a:t>
          </a: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a:p>
        <a:p>
          <a:pPr marL="0" marR="0" indent="0" algn="just" defTabSz="914400" eaLnBrk="1" fontAlgn="auto" latinLnBrk="0" hangingPunct="1">
            <a:lnSpc>
              <a:spcPct val="100000"/>
            </a:lnSpc>
            <a:spcBef>
              <a:spcPts val="0"/>
            </a:spcBef>
            <a:spcAft>
              <a:spcPts val="0"/>
            </a:spcAft>
            <a:buClrTx/>
            <a:buSzTx/>
            <a:buFontTx/>
            <a:buNone/>
            <a:tabLst/>
            <a:defRPr/>
          </a:pPr>
          <a:endParaRPr lang="fr-FR" sz="1000"/>
        </a:p>
        <a:p>
          <a:pPr algn="just"/>
          <a:endParaRPr lang="fr-FR" sz="1000" baseline="0"/>
        </a:p>
        <a:p>
          <a:pPr algn="just"/>
          <a:endParaRPr lang="fr-FR" sz="1000" baseline="0"/>
        </a:p>
        <a:p>
          <a:pPr algn="just"/>
          <a:endParaRPr lang="fr-FR" sz="1000" baseline="0"/>
        </a:p>
        <a:p>
          <a:pPr algn="just"/>
          <a:endParaRPr lang="fr-FR" sz="1000" baseline="0"/>
        </a:p>
        <a:p>
          <a:pPr algn="just"/>
          <a:r>
            <a:rPr lang="fr-FR" sz="1000" baseline="0"/>
            <a:t>	</a:t>
          </a:r>
        </a:p>
        <a:p>
          <a:pPr algn="just"/>
          <a:endParaRPr lang="fr-FR" sz="1000" baseline="0"/>
        </a:p>
      </xdr:txBody>
    </xdr:sp>
    <xdr:clientData/>
  </xdr:twoCellAnchor>
  <xdr:twoCellAnchor>
    <xdr:from>
      <xdr:col>0</xdr:col>
      <xdr:colOff>0</xdr:colOff>
      <xdr:row>28</xdr:row>
      <xdr:rowOff>114300</xdr:rowOff>
    </xdr:from>
    <xdr:to>
      <xdr:col>6</xdr:col>
      <xdr:colOff>171450</xdr:colOff>
      <xdr:row>44</xdr:row>
      <xdr:rowOff>0</xdr:rowOff>
    </xdr:to>
    <xdr:graphicFrame macro="">
      <xdr:nvGraphicFramePr>
        <xdr:cNvPr id="4"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28</xdr:row>
      <xdr:rowOff>104775</xdr:rowOff>
    </xdr:from>
    <xdr:to>
      <xdr:col>12</xdr:col>
      <xdr:colOff>314325</xdr:colOff>
      <xdr:row>44</xdr:row>
      <xdr:rowOff>0</xdr:rowOff>
    </xdr:to>
    <xdr:graphicFrame macro="">
      <xdr:nvGraphicFramePr>
        <xdr:cNvPr id="5"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41</xdr:row>
      <xdr:rowOff>133351</xdr:rowOff>
    </xdr:from>
    <xdr:to>
      <xdr:col>12</xdr:col>
      <xdr:colOff>123825</xdr:colOff>
      <xdr:row>50</xdr:row>
      <xdr:rowOff>85726</xdr:rowOff>
    </xdr:to>
    <xdr:sp macro="" textlink="">
      <xdr:nvSpPr>
        <xdr:cNvPr id="6" name="ZoneTexte 5"/>
        <xdr:cNvSpPr txBox="1"/>
      </xdr:nvSpPr>
      <xdr:spPr>
        <a:xfrm>
          <a:off x="171450" y="9210676"/>
          <a:ext cx="9496425" cy="160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r>
            <a:rPr lang="fr-FR" sz="1100" b="0" baseline="0">
              <a:solidFill>
                <a:schemeClr val="dk1"/>
              </a:solidFill>
              <a:latin typeface="+mn-lt"/>
              <a:ea typeface="+mn-ea"/>
              <a:cs typeface="+mn-cs"/>
            </a:rPr>
            <a:t>En 2021, plus de trois quarts des paiements de la sécurité sociale française, qui ont pour cadre la mobilité internationale de ses assurés, ont été consacrés au poste de la retraite, 14% aux prestations chômage, 5% aux remboursements des dépenses de soins de santé et 3% aux autres prestations. Cette répartition reste quasi inchangée par rapport à l'année dernière.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1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100" b="0" baseline="0">
              <a:solidFill>
                <a:schemeClr val="dk1"/>
              </a:solidFill>
              <a:latin typeface="+mn-lt"/>
              <a:ea typeface="+mn-ea"/>
              <a:cs typeface="+mn-cs"/>
            </a:rPr>
            <a:t>61% de ces paiements ont été attribués à des bénéficiaires qui ont résidé de manière permanente, séjourné provisoirement ou travaillé dans un des pays de l'UE-EEE-Suisse, 36% dans un des pays ou territoires liés à la France par un accord bilatéral de sécurité sociale (convention bilatérale ou décret de coordination) et 3% dans un des pays non signataires d'un tel accord.</a:t>
          </a:r>
          <a:endParaRPr lang="fr-F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r>
            <a:rPr lang="fr-FR" sz="1100" b="1" baseline="0">
              <a:solidFill>
                <a:schemeClr val="dk1"/>
              </a:solidFill>
              <a:latin typeface="+mn-lt"/>
              <a:ea typeface="+mn-ea"/>
              <a:cs typeface="+mn-cs"/>
            </a:rPr>
            <a:t>            </a:t>
          </a:r>
        </a:p>
        <a:p>
          <a:pPr algn="just" eaLnBrk="1" fontAlgn="auto" latinLnBrk="0" hangingPunct="1"/>
          <a:r>
            <a:rPr lang="fr-FR" sz="1100" b="1" baseline="0">
              <a:solidFill>
                <a:schemeClr val="dk1"/>
              </a:solidFill>
              <a:latin typeface="+mn-lt"/>
              <a:ea typeface="+mn-ea"/>
              <a:cs typeface="+mn-cs"/>
            </a:rPr>
            <a:t>             </a:t>
          </a: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a:p>
        <a:p>
          <a:pPr marL="0" marR="0" indent="0" algn="just" defTabSz="914400" eaLnBrk="1" fontAlgn="auto" latinLnBrk="0" hangingPunct="1">
            <a:lnSpc>
              <a:spcPct val="100000"/>
            </a:lnSpc>
            <a:spcBef>
              <a:spcPts val="0"/>
            </a:spcBef>
            <a:spcAft>
              <a:spcPts val="0"/>
            </a:spcAft>
            <a:buClrTx/>
            <a:buSzTx/>
            <a:buFontTx/>
            <a:buNone/>
            <a:tabLst/>
            <a:defRPr/>
          </a:pPr>
          <a:endParaRPr lang="fr-FR" sz="1000"/>
        </a:p>
        <a:p>
          <a:pPr algn="just"/>
          <a:endParaRPr lang="fr-FR" sz="1000" baseline="0"/>
        </a:p>
        <a:p>
          <a:pPr algn="just"/>
          <a:endParaRPr lang="fr-FR" sz="1000" baseline="0"/>
        </a:p>
        <a:p>
          <a:pPr algn="just"/>
          <a:endParaRPr lang="fr-FR" sz="1000" baseline="0"/>
        </a:p>
        <a:p>
          <a:pPr algn="just"/>
          <a:endParaRPr lang="fr-FR" sz="1000" baseline="0"/>
        </a:p>
        <a:p>
          <a:pPr algn="just"/>
          <a:r>
            <a:rPr lang="fr-FR" sz="1000" baseline="0"/>
            <a:t>	</a:t>
          </a:r>
        </a:p>
        <a:p>
          <a:pPr algn="just"/>
          <a:endParaRPr lang="fr-FR" sz="1000" baseline="0"/>
        </a:p>
      </xdr:txBody>
    </xdr:sp>
    <xdr:clientData/>
  </xdr:twoCellAnchor>
  <xdr:twoCellAnchor>
    <xdr:from>
      <xdr:col>1</xdr:col>
      <xdr:colOff>104775</xdr:colOff>
      <xdr:row>42</xdr:row>
      <xdr:rowOff>104775</xdr:rowOff>
    </xdr:from>
    <xdr:to>
      <xdr:col>1</xdr:col>
      <xdr:colOff>723900</xdr:colOff>
      <xdr:row>42</xdr:row>
      <xdr:rowOff>104775</xdr:rowOff>
    </xdr:to>
    <xdr:cxnSp macro="">
      <xdr:nvCxnSpPr>
        <xdr:cNvPr id="7" name="Connecteur droit 6"/>
        <xdr:cNvCxnSpPr/>
      </xdr:nvCxnSpPr>
      <xdr:spPr>
        <a:xfrm flipV="1">
          <a:off x="266700" y="9363075"/>
          <a:ext cx="619125" cy="0"/>
        </a:xfrm>
        <a:prstGeom prst="line">
          <a:avLst/>
        </a:prstGeom>
        <a:ln w="47625">
          <a:solidFill>
            <a:schemeClr val="bg1">
              <a:lumMod val="50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76200</xdr:colOff>
      <xdr:row>37</xdr:row>
      <xdr:rowOff>38100</xdr:rowOff>
    </xdr:from>
    <xdr:to>
      <xdr:col>3</xdr:col>
      <xdr:colOff>184200</xdr:colOff>
      <xdr:row>37</xdr:row>
      <xdr:rowOff>146100</xdr:rowOff>
    </xdr:to>
    <xdr:sp macro="" textlink="">
      <xdr:nvSpPr>
        <xdr:cNvPr id="2" name="Ellipse 1"/>
        <xdr:cNvSpPr>
          <a:spLocks/>
        </xdr:cNvSpPr>
      </xdr:nvSpPr>
      <xdr:spPr>
        <a:xfrm flipH="1">
          <a:off x="2066925" y="7296150"/>
          <a:ext cx="108000" cy="108000"/>
        </a:xfrm>
        <a:prstGeom prst="ellips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3</xdr:col>
      <xdr:colOff>219075</xdr:colOff>
      <xdr:row>37</xdr:row>
      <xdr:rowOff>38100</xdr:rowOff>
    </xdr:from>
    <xdr:to>
      <xdr:col>3</xdr:col>
      <xdr:colOff>327075</xdr:colOff>
      <xdr:row>37</xdr:row>
      <xdr:rowOff>146100</xdr:rowOff>
    </xdr:to>
    <xdr:sp macro="" textlink="">
      <xdr:nvSpPr>
        <xdr:cNvPr id="3" name="Ellipse 2"/>
        <xdr:cNvSpPr>
          <a:spLocks/>
        </xdr:cNvSpPr>
      </xdr:nvSpPr>
      <xdr:spPr>
        <a:xfrm flipH="1">
          <a:off x="2209800" y="7296150"/>
          <a:ext cx="108000" cy="1080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3</xdr:col>
      <xdr:colOff>371475</xdr:colOff>
      <xdr:row>37</xdr:row>
      <xdr:rowOff>38100</xdr:rowOff>
    </xdr:from>
    <xdr:to>
      <xdr:col>3</xdr:col>
      <xdr:colOff>479475</xdr:colOff>
      <xdr:row>37</xdr:row>
      <xdr:rowOff>146100</xdr:rowOff>
    </xdr:to>
    <xdr:sp macro="" textlink="">
      <xdr:nvSpPr>
        <xdr:cNvPr id="4" name="Ellipse 3"/>
        <xdr:cNvSpPr>
          <a:spLocks/>
        </xdr:cNvSpPr>
      </xdr:nvSpPr>
      <xdr:spPr>
        <a:xfrm flipH="1">
          <a:off x="2362200" y="7296150"/>
          <a:ext cx="108000" cy="108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1</xdr:col>
      <xdr:colOff>47625</xdr:colOff>
      <xdr:row>47</xdr:row>
      <xdr:rowOff>47625</xdr:rowOff>
    </xdr:from>
    <xdr:to>
      <xdr:col>1</xdr:col>
      <xdr:colOff>155625</xdr:colOff>
      <xdr:row>47</xdr:row>
      <xdr:rowOff>155625</xdr:rowOff>
    </xdr:to>
    <xdr:sp macro="" textlink="">
      <xdr:nvSpPr>
        <xdr:cNvPr id="5" name="Ellipse 4"/>
        <xdr:cNvSpPr>
          <a:spLocks/>
        </xdr:cNvSpPr>
      </xdr:nvSpPr>
      <xdr:spPr>
        <a:xfrm flipH="1">
          <a:off x="209550" y="9115425"/>
          <a:ext cx="108000" cy="108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1</xdr:col>
      <xdr:colOff>47625</xdr:colOff>
      <xdr:row>48</xdr:row>
      <xdr:rowOff>47625</xdr:rowOff>
    </xdr:from>
    <xdr:to>
      <xdr:col>1</xdr:col>
      <xdr:colOff>155625</xdr:colOff>
      <xdr:row>48</xdr:row>
      <xdr:rowOff>155625</xdr:rowOff>
    </xdr:to>
    <xdr:sp macro="" textlink="">
      <xdr:nvSpPr>
        <xdr:cNvPr id="6" name="Ellipse 5"/>
        <xdr:cNvSpPr>
          <a:spLocks/>
        </xdr:cNvSpPr>
      </xdr:nvSpPr>
      <xdr:spPr>
        <a:xfrm flipH="1">
          <a:off x="209550" y="9296400"/>
          <a:ext cx="108000" cy="108000"/>
        </a:xfrm>
        <a:prstGeom prst="ellips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1</xdr:col>
      <xdr:colOff>38100</xdr:colOff>
      <xdr:row>49</xdr:row>
      <xdr:rowOff>38100</xdr:rowOff>
    </xdr:from>
    <xdr:to>
      <xdr:col>1</xdr:col>
      <xdr:colOff>146100</xdr:colOff>
      <xdr:row>49</xdr:row>
      <xdr:rowOff>146100</xdr:rowOff>
    </xdr:to>
    <xdr:sp macro="" textlink="">
      <xdr:nvSpPr>
        <xdr:cNvPr id="7" name="Ellipse 6"/>
        <xdr:cNvSpPr>
          <a:spLocks/>
        </xdr:cNvSpPr>
      </xdr:nvSpPr>
      <xdr:spPr>
        <a:xfrm flipH="1">
          <a:off x="200025" y="9467850"/>
          <a:ext cx="108000" cy="1080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2</xdr:col>
      <xdr:colOff>514351</xdr:colOff>
      <xdr:row>2</xdr:row>
      <xdr:rowOff>85725</xdr:rowOff>
    </xdr:from>
    <xdr:to>
      <xdr:col>13</xdr:col>
      <xdr:colOff>114301</xdr:colOff>
      <xdr:row>8</xdr:row>
      <xdr:rowOff>0</xdr:rowOff>
    </xdr:to>
    <xdr:sp macro="" textlink="">
      <xdr:nvSpPr>
        <xdr:cNvPr id="8" name="ZoneTexte 7"/>
        <xdr:cNvSpPr txBox="1"/>
      </xdr:nvSpPr>
      <xdr:spPr>
        <a:xfrm>
          <a:off x="1009651" y="514350"/>
          <a:ext cx="6553200" cy="1343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100" b="1">
              <a:solidFill>
                <a:schemeClr val="dk1"/>
              </a:solidFill>
              <a:latin typeface="+mn-lt"/>
              <a:ea typeface="+mn-ea"/>
              <a:cs typeface="+mn-cs"/>
            </a:rPr>
            <a:t>La pension d’invalidité </a:t>
          </a:r>
          <a:r>
            <a:rPr lang="fr-FR" sz="1100">
              <a:solidFill>
                <a:sysClr val="windowText" lastClr="000000"/>
              </a:solidFill>
              <a:latin typeface="+mn-lt"/>
              <a:ea typeface="+mn-ea"/>
              <a:cs typeface="+mn-cs"/>
            </a:rPr>
            <a:t>vise </a:t>
          </a:r>
          <a:r>
            <a:rPr lang="fr-FR" sz="1100">
              <a:solidFill>
                <a:schemeClr val="dk1"/>
              </a:solidFill>
              <a:latin typeface="+mn-lt"/>
              <a:ea typeface="+mn-ea"/>
              <a:cs typeface="+mn-cs"/>
            </a:rPr>
            <a:t>à compenser la diminution de salaire résultant de la perte d'au moins deux tiers de la capacité de travail ou de gains, due à la maladie ou à un accident non professionnel. </a:t>
          </a:r>
        </a:p>
        <a:p>
          <a:pPr algn="just"/>
          <a:r>
            <a:rPr lang="fr-FR" sz="1100">
              <a:solidFill>
                <a:schemeClr val="dk1"/>
              </a:solidFill>
              <a:latin typeface="+mn-lt"/>
              <a:ea typeface="+mn-ea"/>
              <a:cs typeface="+mn-cs"/>
            </a:rPr>
            <a:t>On distingue les </a:t>
          </a:r>
          <a:r>
            <a:rPr lang="fr-FR" sz="1100" u="sng">
              <a:solidFill>
                <a:schemeClr val="dk1"/>
              </a:solidFill>
              <a:latin typeface="+mn-lt"/>
              <a:ea typeface="+mn-ea"/>
              <a:cs typeface="+mn-cs"/>
            </a:rPr>
            <a:t>pensions d’invalidité </a:t>
          </a:r>
          <a:r>
            <a:rPr lang="fr-FR" sz="1100">
              <a:solidFill>
                <a:schemeClr val="dk1"/>
              </a:solidFill>
              <a:latin typeface="+mn-lt"/>
              <a:ea typeface="+mn-ea"/>
              <a:cs typeface="+mn-cs"/>
            </a:rPr>
            <a:t>(pensions versées directement aux assurés invalides n'ayant pas atteint l'âge légal de la retraite) et les </a:t>
          </a:r>
          <a:r>
            <a:rPr lang="fr-FR" sz="1100" u="sng">
              <a:solidFill>
                <a:schemeClr val="dk1"/>
              </a:solidFill>
              <a:latin typeface="+mn-lt"/>
              <a:ea typeface="+mn-ea"/>
              <a:cs typeface="+mn-cs"/>
            </a:rPr>
            <a:t>pensions de survivants invalides </a:t>
          </a:r>
          <a:r>
            <a:rPr lang="fr-FR" sz="1100">
              <a:solidFill>
                <a:schemeClr val="dk1"/>
              </a:solidFill>
              <a:latin typeface="+mn-lt"/>
              <a:ea typeface="+mn-ea"/>
              <a:cs typeface="+mn-cs"/>
            </a:rPr>
            <a:t>(après le décès du bénéficiaire d'une</a:t>
          </a:r>
          <a:r>
            <a:rPr lang="fr-FR" sz="1100" baseline="0">
              <a:solidFill>
                <a:schemeClr val="dk1"/>
              </a:solidFill>
              <a:latin typeface="+mn-lt"/>
              <a:ea typeface="+mn-ea"/>
              <a:cs typeface="+mn-cs"/>
            </a:rPr>
            <a:t> </a:t>
          </a:r>
          <a:r>
            <a:rPr lang="fr-FR" sz="1100">
              <a:solidFill>
                <a:schemeClr val="dk1"/>
              </a:solidFill>
              <a:latin typeface="+mn-lt"/>
              <a:ea typeface="+mn-ea"/>
              <a:cs typeface="+mn-cs"/>
            </a:rPr>
            <a:t>pension d'invalidité ou de retraite, le conjoint survivant, s'il a atteint les </a:t>
          </a:r>
          <a:r>
            <a:rPr lang="fr-FR" sz="1100" baseline="0">
              <a:solidFill>
                <a:schemeClr val="dk1"/>
              </a:solidFill>
              <a:latin typeface="+mn-lt"/>
              <a:ea typeface="+mn-ea"/>
              <a:cs typeface="+mn-cs"/>
            </a:rPr>
            <a:t>conditions d'âge et </a:t>
          </a:r>
          <a:r>
            <a:rPr lang="fr-FR" sz="1100">
              <a:solidFill>
                <a:schemeClr val="dk1"/>
              </a:solidFill>
              <a:latin typeface="+mn-lt"/>
              <a:ea typeface="+mn-ea"/>
              <a:cs typeface="+mn-cs"/>
            </a:rPr>
            <a:t>s’il est invalide lui-même, peut prétendre au bénéfice d’une pension).</a:t>
          </a:r>
        </a:p>
        <a:p>
          <a:pPr marL="0" marR="0" indent="0" algn="just" defTabSz="914400" eaLnBrk="1" fontAlgn="auto" latinLnBrk="0" hangingPunct="1">
            <a:lnSpc>
              <a:spcPct val="100000"/>
            </a:lnSpc>
            <a:spcBef>
              <a:spcPts val="0"/>
            </a:spcBef>
            <a:spcAft>
              <a:spcPts val="0"/>
            </a:spcAft>
            <a:buClrTx/>
            <a:buSzTx/>
            <a:buFontTx/>
            <a:buNone/>
            <a:tabLst/>
            <a:defRPr/>
          </a:pPr>
          <a:endParaRPr lang="fr-FR" b="1"/>
        </a:p>
        <a:p>
          <a:endParaRPr lang="fr-FR" sz="1100"/>
        </a:p>
      </xdr:txBody>
    </xdr:sp>
    <xdr:clientData/>
  </xdr:twoCellAnchor>
  <xdr:twoCellAnchor editAs="oneCell">
    <xdr:from>
      <xdr:col>1</xdr:col>
      <xdr:colOff>219075</xdr:colOff>
      <xdr:row>3</xdr:row>
      <xdr:rowOff>142875</xdr:rowOff>
    </xdr:from>
    <xdr:to>
      <xdr:col>2</xdr:col>
      <xdr:colOff>390526</xdr:colOff>
      <xdr:row>5</xdr:row>
      <xdr:rowOff>171451</xdr:rowOff>
    </xdr:to>
    <xdr:pic>
      <xdr:nvPicPr>
        <xdr:cNvPr id="9" name="Picture 694"/>
        <xdr:cNvPicPr>
          <a:picLocks noChangeAspect="1" noChangeArrowheads="1"/>
        </xdr:cNvPicPr>
      </xdr:nvPicPr>
      <xdr:blipFill>
        <a:blip xmlns:r="http://schemas.openxmlformats.org/officeDocument/2006/relationships" r:embed="rId1" cstate="print">
          <a:duotone>
            <a:schemeClr val="accent5">
              <a:shade val="45000"/>
              <a:satMod val="135000"/>
            </a:schemeClr>
            <a:prstClr val="white"/>
          </a:duotone>
        </a:blip>
        <a:srcRect/>
        <a:stretch>
          <a:fillRect/>
        </a:stretch>
      </xdr:blipFill>
      <xdr:spPr bwMode="auto">
        <a:xfrm>
          <a:off x="381000" y="809625"/>
          <a:ext cx="504826" cy="504826"/>
        </a:xfrm>
        <a:prstGeom prst="rect">
          <a:avLst/>
        </a:prstGeom>
        <a:solidFill>
          <a:srgbClr val="FFFFFF">
            <a:shade val="85000"/>
          </a:srgbClr>
        </a:solidFill>
        <a:ln w="190500" cap="sq">
          <a:solidFill>
            <a:srgbClr val="FFFFFF"/>
          </a:solidFill>
          <a:miter lim="800000"/>
        </a:ln>
        <a:effectLst>
          <a:outerShdw blurRad="65000" dist="50800" dir="12900000" kx="195000" ky="145000" algn="tl" rotWithShape="0">
            <a:srgbClr val="000000">
              <a:alpha val="30000"/>
            </a:srgbClr>
          </a:outerShdw>
        </a:effectLst>
        <a:scene3d>
          <a:camera prst="orthographicFront">
            <a:rot lat="0" lon="0" rev="360000"/>
          </a:camera>
          <a:lightRig rig="twoPt" dir="t">
            <a:rot lat="0" lon="0" rev="7200000"/>
          </a:lightRig>
        </a:scene3d>
        <a:sp3d contourW="12700">
          <a:bevelT w="25400" h="19050"/>
          <a:contourClr>
            <a:srgbClr val="969696"/>
          </a:contourClr>
        </a:sp3d>
      </xdr:spPr>
    </xdr:pic>
    <xdr:clientData/>
  </xdr:twoCellAnchor>
  <xdr:twoCellAnchor>
    <xdr:from>
      <xdr:col>15</xdr:col>
      <xdr:colOff>19050</xdr:colOff>
      <xdr:row>6</xdr:row>
      <xdr:rowOff>219075</xdr:rowOff>
    </xdr:from>
    <xdr:to>
      <xdr:col>22</xdr:col>
      <xdr:colOff>390525</xdr:colOff>
      <xdr:row>42</xdr:row>
      <xdr:rowOff>66675</xdr:rowOff>
    </xdr:to>
    <xdr:sp macro="" textlink="">
      <xdr:nvSpPr>
        <xdr:cNvPr id="10" name="ZoneTexte 9"/>
        <xdr:cNvSpPr txBox="1"/>
      </xdr:nvSpPr>
      <xdr:spPr>
        <a:xfrm>
          <a:off x="7810500" y="1600200"/>
          <a:ext cx="4667250" cy="6629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100"/>
        </a:p>
        <a:p>
          <a:endParaRPr lang="fr-FR" sz="1100"/>
        </a:p>
        <a:p>
          <a:endParaRPr lang="fr-FR" sz="1100"/>
        </a:p>
        <a:p>
          <a:endParaRPr lang="fr-FR" sz="1100"/>
        </a:p>
        <a:p>
          <a:endParaRPr lang="fr-FR" sz="1100"/>
        </a:p>
        <a:p>
          <a:endParaRPr lang="fr-FR" sz="1100"/>
        </a:p>
        <a:p>
          <a:r>
            <a:rPr lang="fr-FR" sz="1100" b="1"/>
            <a:t>Ce qu'il faut retenir de l'année 2021</a:t>
          </a:r>
        </a:p>
        <a:p>
          <a:pPr marL="0" marR="0" indent="0" defTabSz="914400" eaLnBrk="1" fontAlgn="auto" latinLnBrk="0" hangingPunct="1">
            <a:lnSpc>
              <a:spcPct val="100000"/>
            </a:lnSpc>
            <a:spcBef>
              <a:spcPts val="0"/>
            </a:spcBef>
            <a:spcAft>
              <a:spcPts val="0"/>
            </a:spcAft>
            <a:buClrTx/>
            <a:buSzTx/>
            <a:buFontTx/>
            <a:buNone/>
            <a:tabLst/>
            <a:defRPr/>
          </a:pPr>
          <a:endParaRPr lang="fr-FR" sz="110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100">
              <a:solidFill>
                <a:schemeClr val="dk1"/>
              </a:solidFill>
              <a:latin typeface="+mn-lt"/>
              <a:ea typeface="+mn-ea"/>
              <a:cs typeface="+mn-cs"/>
            </a:rPr>
            <a:t>En 2021, la sécurité sociale française a versé à ses assurés qui résident à l'étranger, au titre des pensions d'invalidité</a:t>
          </a:r>
          <a:r>
            <a:rPr lang="fr-FR" sz="1100" b="0">
              <a:solidFill>
                <a:sysClr val="windowText" lastClr="000000"/>
              </a:solidFill>
              <a:latin typeface="+mn-lt"/>
              <a:ea typeface="+mn-ea"/>
              <a:cs typeface="+mn-cs"/>
            </a:rPr>
            <a:t>, </a:t>
          </a:r>
          <a:r>
            <a:rPr lang="fr-FR" sz="1100" b="1">
              <a:solidFill>
                <a:schemeClr val="accent2">
                  <a:lumMod val="75000"/>
                </a:schemeClr>
              </a:solidFill>
              <a:latin typeface="+mn-lt"/>
              <a:ea typeface="+mn-ea"/>
              <a:cs typeface="+mn-cs"/>
            </a:rPr>
            <a:t> 30,15 millions d'euros</a:t>
          </a:r>
          <a:r>
            <a:rPr lang="fr-FR" sz="1100" b="1">
              <a:solidFill>
                <a:schemeClr val="dk1"/>
              </a:solidFill>
              <a:latin typeface="+mn-lt"/>
              <a:ea typeface="+mn-ea"/>
              <a:cs typeface="+mn-cs"/>
            </a:rPr>
            <a:t> </a:t>
          </a:r>
          <a:r>
            <a:rPr lang="fr-FR" sz="1100" b="0">
              <a:solidFill>
                <a:schemeClr val="dk1"/>
              </a:solidFill>
              <a:latin typeface="+mn-lt"/>
              <a:ea typeface="+mn-ea"/>
              <a:cs typeface="+mn-cs"/>
            </a:rPr>
            <a:t>imputés à plus de </a:t>
          </a:r>
          <a:r>
            <a:rPr lang="fr-FR" sz="1100" b="1">
              <a:solidFill>
                <a:schemeClr val="accent2">
                  <a:lumMod val="75000"/>
                </a:schemeClr>
              </a:solidFill>
              <a:latin typeface="+mn-lt"/>
              <a:ea typeface="+mn-ea"/>
              <a:cs typeface="+mn-cs"/>
            </a:rPr>
            <a:t>5 500 </a:t>
          </a:r>
          <a:r>
            <a:rPr lang="fr-FR" sz="1100" b="0">
              <a:solidFill>
                <a:schemeClr val="dk1"/>
              </a:solidFill>
              <a:latin typeface="+mn-lt"/>
              <a:ea typeface="+mn-ea"/>
              <a:cs typeface="+mn-cs"/>
            </a:rPr>
            <a:t>droits ouverts.</a:t>
          </a:r>
        </a:p>
        <a:p>
          <a:pPr marL="0" marR="0" indent="0" algn="just" defTabSz="914400" eaLnBrk="1" fontAlgn="auto" latinLnBrk="0" hangingPunct="1">
            <a:lnSpc>
              <a:spcPct val="100000"/>
            </a:lnSpc>
            <a:spcBef>
              <a:spcPts val="0"/>
            </a:spcBef>
            <a:spcAft>
              <a:spcPts val="0"/>
            </a:spcAft>
            <a:buClrTx/>
            <a:buSzTx/>
            <a:buFontTx/>
            <a:buNone/>
            <a:tabLst/>
            <a:defRPr/>
          </a:pPr>
          <a:endParaRPr lang="fr-FR" sz="1100" b="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100" b="0">
              <a:solidFill>
                <a:schemeClr val="dk1"/>
              </a:solidFill>
              <a:latin typeface="+mn-lt"/>
              <a:ea typeface="+mn-ea"/>
              <a:cs typeface="+mn-cs"/>
            </a:rPr>
            <a:t>En valeur, ce</a:t>
          </a:r>
          <a:r>
            <a:rPr lang="fr-FR" sz="1100" b="0" baseline="0">
              <a:solidFill>
                <a:schemeClr val="dk1"/>
              </a:solidFill>
              <a:latin typeface="+mn-lt"/>
              <a:ea typeface="+mn-ea"/>
              <a:cs typeface="+mn-cs"/>
            </a:rPr>
            <a:t> chiffre</a:t>
          </a:r>
          <a:r>
            <a:rPr lang="fr-FR" sz="1100" b="0">
              <a:solidFill>
                <a:schemeClr val="dk1"/>
              </a:solidFill>
              <a:latin typeface="+mn-lt"/>
              <a:ea typeface="+mn-ea"/>
              <a:cs typeface="+mn-cs"/>
            </a:rPr>
            <a:t> constitue une hausse de </a:t>
          </a:r>
          <a:r>
            <a:rPr lang="fr-FR" sz="1100" b="1">
              <a:solidFill>
                <a:schemeClr val="accent2">
                  <a:lumMod val="75000"/>
                </a:schemeClr>
              </a:solidFill>
              <a:latin typeface="+mn-lt"/>
              <a:ea typeface="+mn-ea"/>
              <a:cs typeface="+mn-cs"/>
            </a:rPr>
            <a:t>5% </a:t>
          </a:r>
          <a:r>
            <a:rPr lang="fr-FR" sz="1100" b="0">
              <a:solidFill>
                <a:sysClr val="windowText" lastClr="000000"/>
              </a:solidFill>
              <a:latin typeface="+mn-lt"/>
              <a:ea typeface="+mn-ea"/>
              <a:cs typeface="+mn-cs"/>
            </a:rPr>
            <a:t>en comparaison de l'exercice précédent. Plus en détail,</a:t>
          </a:r>
          <a:r>
            <a:rPr lang="fr-FR" sz="1100" b="0" baseline="0">
              <a:solidFill>
                <a:sysClr val="windowText" lastClr="000000"/>
              </a:solidFill>
              <a:latin typeface="+mn-lt"/>
              <a:ea typeface="+mn-ea"/>
              <a:cs typeface="+mn-cs"/>
            </a:rPr>
            <a:t>  les pensions servies dans la zone  de l'UE-EEE-Suisse ont augmenté de 8% et celles en dehors de cette zone ont reculé de 5%.</a:t>
          </a:r>
        </a:p>
        <a:p>
          <a:pPr marL="0" marR="0" indent="0" algn="just" defTabSz="914400" eaLnBrk="1" fontAlgn="auto" latinLnBrk="0" hangingPunct="1">
            <a:lnSpc>
              <a:spcPct val="100000"/>
            </a:lnSpc>
            <a:spcBef>
              <a:spcPts val="0"/>
            </a:spcBef>
            <a:spcAft>
              <a:spcPts val="0"/>
            </a:spcAft>
            <a:buClrTx/>
            <a:buSzTx/>
            <a:buFontTx/>
            <a:buNone/>
            <a:tabLst/>
            <a:defRPr/>
          </a:pPr>
          <a:endParaRPr lang="fr-FR" sz="1100" b="0" baseline="0">
            <a:solidFill>
              <a:sysClr val="windowText" lastClr="00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100" b="0">
              <a:solidFill>
                <a:sysClr val="windowText" lastClr="000000"/>
              </a:solidFill>
              <a:latin typeface="+mn-lt"/>
              <a:ea typeface="+mn-ea"/>
              <a:cs typeface="+mn-cs"/>
            </a:rPr>
            <a:t>La</a:t>
          </a:r>
          <a:r>
            <a:rPr lang="fr-FR" sz="1100" b="0" baseline="0">
              <a:solidFill>
                <a:sysClr val="windowText" lastClr="000000"/>
              </a:solidFill>
              <a:latin typeface="+mn-lt"/>
              <a:ea typeface="+mn-ea"/>
              <a:cs typeface="+mn-cs"/>
            </a:rPr>
            <a:t> </a:t>
          </a:r>
          <a:r>
            <a:rPr lang="fr-FR" sz="1100" b="0">
              <a:solidFill>
                <a:sysClr val="windowText" lastClr="000000"/>
              </a:solidFill>
              <a:latin typeface="+mn-lt"/>
              <a:ea typeface="+mn-ea"/>
              <a:cs typeface="+mn-cs"/>
            </a:rPr>
            <a:t>Belgique explique de</a:t>
          </a:r>
          <a:r>
            <a:rPr lang="fr-FR" sz="1100" b="0" baseline="0">
              <a:solidFill>
                <a:sysClr val="windowText" lastClr="000000"/>
              </a:solidFill>
              <a:latin typeface="+mn-lt"/>
              <a:ea typeface="+mn-ea"/>
              <a:cs typeface="+mn-cs"/>
            </a:rPr>
            <a:t> façon prépondérante </a:t>
          </a:r>
          <a:r>
            <a:rPr lang="fr-FR" sz="1100" b="0">
              <a:solidFill>
                <a:sysClr val="windowText" lastClr="000000"/>
              </a:solidFill>
              <a:latin typeface="+mn-lt"/>
              <a:ea typeface="+mn-ea"/>
              <a:cs typeface="+mn-cs"/>
            </a:rPr>
            <a:t>cette tendance</a:t>
          </a:r>
          <a:r>
            <a:rPr lang="fr-FR" sz="1100" b="0" baseline="0">
              <a:solidFill>
                <a:sysClr val="windowText" lastClr="000000"/>
              </a:solidFill>
              <a:latin typeface="+mn-lt"/>
              <a:ea typeface="+mn-ea"/>
              <a:cs typeface="+mn-cs"/>
            </a:rPr>
            <a:t> haussière, l'Espagne et le Portugal plus marginalement. </a:t>
          </a:r>
          <a:r>
            <a:rPr lang="fr-FR" sz="1100"/>
            <a:t>La</a:t>
          </a:r>
          <a:r>
            <a:rPr lang="fr-FR" sz="1100" baseline="0"/>
            <a:t> Suisse, l'Algérie et le Maroc participent à freiner cette évolution.</a:t>
          </a:r>
        </a:p>
        <a:p>
          <a:pPr marL="0" marR="0" indent="0" algn="just" defTabSz="914400" eaLnBrk="1" fontAlgn="auto" latinLnBrk="0" hangingPunct="1">
            <a:lnSpc>
              <a:spcPct val="100000"/>
            </a:lnSpc>
            <a:spcBef>
              <a:spcPts val="0"/>
            </a:spcBef>
            <a:spcAft>
              <a:spcPts val="0"/>
            </a:spcAft>
            <a:buClrTx/>
            <a:buSzTx/>
            <a:buFontTx/>
            <a:buNone/>
            <a:tabLst/>
            <a:defRPr/>
          </a:pPr>
          <a:endParaRPr lang="fr-FR" sz="1100" baseline="0"/>
        </a:p>
        <a:p>
          <a:pPr marL="0" marR="0" indent="0" algn="just" defTabSz="914400" eaLnBrk="1" fontAlgn="auto" latinLnBrk="0" hangingPunct="1">
            <a:lnSpc>
              <a:spcPct val="100000"/>
            </a:lnSpc>
            <a:spcBef>
              <a:spcPts val="0"/>
            </a:spcBef>
            <a:spcAft>
              <a:spcPts val="0"/>
            </a:spcAft>
            <a:buClrTx/>
            <a:buSzTx/>
            <a:buFontTx/>
            <a:buNone/>
            <a:tabLst/>
            <a:defRPr/>
          </a:pPr>
          <a:r>
            <a:rPr lang="fr-FR" sz="1100"/>
            <a:t>Il convient par ailleurs  de noter que le top 5</a:t>
          </a:r>
          <a:r>
            <a:rPr lang="fr-FR" sz="1100" baseline="0"/>
            <a:t> des pays de résidence équivaut à près de 70% des paiements réalisés par la France à l'étranger.</a:t>
          </a:r>
        </a:p>
        <a:p>
          <a:pPr marL="0" marR="0" indent="0" algn="just" defTabSz="914400" eaLnBrk="1" fontAlgn="auto" latinLnBrk="0" hangingPunct="1">
            <a:lnSpc>
              <a:spcPct val="100000"/>
            </a:lnSpc>
            <a:spcBef>
              <a:spcPts val="0"/>
            </a:spcBef>
            <a:spcAft>
              <a:spcPts val="0"/>
            </a:spcAft>
            <a:buClrTx/>
            <a:buSzTx/>
            <a:buFontTx/>
            <a:buNone/>
            <a:tabLst/>
            <a:defRPr/>
          </a:pPr>
          <a:r>
            <a:rPr lang="fr-FR" sz="1100" baseline="0"/>
            <a:t> L'Algérie et le Maroc, </a:t>
          </a:r>
          <a:r>
            <a:rPr lang="fr-FR" sz="1100" baseline="0">
              <a:solidFill>
                <a:schemeClr val="dk1"/>
              </a:solidFill>
              <a:latin typeface="+mn-lt"/>
              <a:ea typeface="+mn-ea"/>
              <a:cs typeface="+mn-cs"/>
            </a:rPr>
            <a:t>respectivement premier et quatrième pays de résidence pour les titulaires d'une pension de vieillesse, n'occupent ici que les huitième et neuvième rangs. Leurs résidents affiliés à un régime français, issus très majoritairement de l'émigration des années soixante et soixante-dix, ont en effet un âge moyen elevé, très souvent supérieur à 62 ans, âge à partir duquel la pension d'invalidité est remplacée par une pension de vieillesse pour inaptitude au travail.</a:t>
          </a:r>
        </a:p>
        <a:p>
          <a:pPr marL="0" marR="0" indent="0" algn="just" defTabSz="914400" eaLnBrk="1" fontAlgn="auto" latinLnBrk="0" hangingPunct="1">
            <a:lnSpc>
              <a:spcPct val="100000"/>
            </a:lnSpc>
            <a:spcBef>
              <a:spcPts val="0"/>
            </a:spcBef>
            <a:spcAft>
              <a:spcPts val="0"/>
            </a:spcAft>
            <a:buClrTx/>
            <a:buSzTx/>
            <a:buFontTx/>
            <a:buNone/>
            <a:tabLst/>
            <a:defRPr/>
          </a:pPr>
          <a:endParaRPr lang="fr-FR" sz="1100" baseline="0">
            <a:solidFill>
              <a:schemeClr val="dk1"/>
            </a:solidFill>
            <a:latin typeface="+mn-lt"/>
            <a:ea typeface="+mn-ea"/>
            <a:cs typeface="+mn-cs"/>
          </a:endParaRPr>
        </a:p>
        <a:p>
          <a:r>
            <a:rPr lang="fr-FR" sz="1100" baseline="0">
              <a:solidFill>
                <a:schemeClr val="dk1"/>
              </a:solidFill>
              <a:latin typeface="+mn-lt"/>
              <a:ea typeface="+mn-ea"/>
              <a:cs typeface="+mn-cs"/>
            </a:rPr>
            <a:t>Enfin, les pensions servies au titre d'un droit propre </a:t>
          </a:r>
          <a:r>
            <a:rPr lang="fr-FR" sz="1100" b="0" baseline="0">
              <a:solidFill>
                <a:schemeClr val="dk1"/>
              </a:solidFill>
              <a:latin typeface="+mn-lt"/>
              <a:ea typeface="+mn-ea"/>
              <a:cs typeface="+mn-cs"/>
            </a:rPr>
            <a:t>représentent</a:t>
          </a:r>
          <a:r>
            <a:rPr lang="fr-FR" sz="1100" b="1" baseline="0">
              <a:solidFill>
                <a:schemeClr val="dk1"/>
              </a:solidFill>
              <a:latin typeface="+mn-lt"/>
              <a:ea typeface="+mn-ea"/>
              <a:cs typeface="+mn-cs"/>
            </a:rPr>
            <a:t> </a:t>
          </a:r>
          <a:r>
            <a:rPr lang="fr-FR" sz="1100" b="0" baseline="0">
              <a:solidFill>
                <a:schemeClr val="dk1"/>
              </a:solidFill>
              <a:latin typeface="+mn-lt"/>
              <a:ea typeface="+mn-ea"/>
              <a:cs typeface="+mn-cs"/>
            </a:rPr>
            <a:t>94</a:t>
          </a:r>
          <a:r>
            <a:rPr lang="fr-FR" sz="1100">
              <a:solidFill>
                <a:schemeClr val="dk1"/>
              </a:solidFill>
              <a:latin typeface="+mn-lt"/>
              <a:ea typeface="+mn-ea"/>
              <a:cs typeface="+mn-cs"/>
            </a:rPr>
            <a:t>%</a:t>
          </a:r>
          <a:r>
            <a:rPr lang="fr-FR" sz="1100" baseline="0">
              <a:solidFill>
                <a:schemeClr val="dk1"/>
              </a:solidFill>
              <a:latin typeface="+mn-lt"/>
              <a:ea typeface="+mn-ea"/>
              <a:cs typeface="+mn-cs"/>
            </a:rPr>
            <a:t> des paiements français à l'étranger. </a:t>
          </a:r>
          <a:endParaRPr lang="fr-FR"/>
        </a:p>
        <a:p>
          <a:r>
            <a:rPr lang="fr-FR" sz="1100" baseline="0">
              <a:solidFill>
                <a:schemeClr val="dk1"/>
              </a:solidFill>
              <a:latin typeface="+mn-lt"/>
              <a:ea typeface="+mn-ea"/>
              <a:cs typeface="+mn-cs"/>
            </a:rPr>
            <a:t>Une spécificité propre à l'Algérie et au Sénégal  est toutefois à souligner dans la mesure où leurs droits dérivés représentent respectivement 68% et 54% des paiements exportés.</a:t>
          </a:r>
          <a:endParaRPr lang="fr-FR"/>
        </a:p>
        <a:p>
          <a:pPr marL="0" marR="0" indent="0" algn="just" defTabSz="914400" eaLnBrk="1" fontAlgn="auto" latinLnBrk="0" hangingPunct="1">
            <a:lnSpc>
              <a:spcPct val="100000"/>
            </a:lnSpc>
            <a:spcBef>
              <a:spcPts val="0"/>
            </a:spcBef>
            <a:spcAft>
              <a:spcPts val="0"/>
            </a:spcAft>
            <a:buClrTx/>
            <a:buSzTx/>
            <a:buFontTx/>
            <a:buNone/>
            <a:tabLst/>
            <a:defRPr/>
          </a:pPr>
          <a:endParaRPr lang="fr-FR" sz="1100" baseline="0"/>
        </a:p>
        <a:p>
          <a:pPr marL="0" marR="0" indent="0" defTabSz="914400" eaLnBrk="1" fontAlgn="auto" latinLnBrk="0" hangingPunct="1">
            <a:lnSpc>
              <a:spcPct val="100000"/>
            </a:lnSpc>
            <a:spcBef>
              <a:spcPts val="0"/>
            </a:spcBef>
            <a:spcAft>
              <a:spcPts val="0"/>
            </a:spcAft>
            <a:buClrTx/>
            <a:buSzTx/>
            <a:buFontTx/>
            <a:buNone/>
            <a:tabLst/>
            <a:defRPr/>
          </a:pPr>
          <a:endParaRPr lang="fr-FR" sz="1100"/>
        </a:p>
        <a:p>
          <a:endParaRPr lang="fr-FR" sz="1100"/>
        </a:p>
        <a:p>
          <a:endParaRPr lang="fr-FR" sz="1100"/>
        </a:p>
      </xdr:txBody>
    </xdr:sp>
    <xdr:clientData/>
  </xdr:twoCellAnchor>
  <xdr:twoCellAnchor>
    <xdr:from>
      <xdr:col>14</xdr:col>
      <xdr:colOff>47625</xdr:colOff>
      <xdr:row>6</xdr:row>
      <xdr:rowOff>95250</xdr:rowOff>
    </xdr:from>
    <xdr:to>
      <xdr:col>17</xdr:col>
      <xdr:colOff>390525</xdr:colOff>
      <xdr:row>13</xdr:row>
      <xdr:rowOff>47625</xdr:rowOff>
    </xdr:to>
    <xdr:sp macro="" textlink="">
      <xdr:nvSpPr>
        <xdr:cNvPr id="11" name="Ellipse 10"/>
        <xdr:cNvSpPr/>
      </xdr:nvSpPr>
      <xdr:spPr>
        <a:xfrm>
          <a:off x="7667625" y="1476375"/>
          <a:ext cx="1152525" cy="1485900"/>
        </a:xfrm>
        <a:prstGeom prst="ellipse">
          <a:avLst/>
        </a:prstGeom>
        <a:blipFill rotWithShape="0">
          <a:blip xmlns:r="http://schemas.openxmlformats.org/officeDocument/2006/relationships" r:embed="rId2" cstate="print"/>
          <a:stretch>
            <a:fillRect/>
          </a:stretch>
        </a:blipFill>
      </xdr:spPr>
      <xdr:style>
        <a:lnRef idx="0">
          <a:schemeClr val="lt1">
            <a:hueOff val="0"/>
            <a:satOff val="0"/>
            <a:lumOff val="0"/>
            <a:alphaOff val="0"/>
          </a:schemeClr>
        </a:lnRef>
        <a:fillRef idx="1">
          <a:scrgbClr r="0" g="0" b="0"/>
        </a:fillRef>
        <a:effectRef idx="2">
          <a:schemeClr val="accent1">
            <a:tint val="50000"/>
            <a:hueOff val="0"/>
            <a:satOff val="0"/>
            <a:lumOff val="0"/>
            <a:alphaOff val="0"/>
          </a:schemeClr>
        </a:effectRef>
        <a:fontRef idx="minor">
          <a:schemeClr val="lt1">
            <a:hueOff val="0"/>
            <a:satOff val="0"/>
            <a:lumOff val="0"/>
            <a:alphaOff val="0"/>
          </a:schemeClr>
        </a:fontRef>
      </xdr:style>
      <xdr:txBody>
        <a:bodyPr/>
        <a:lstStyle/>
        <a:p>
          <a:endParaRPr lang="fr-F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447673</xdr:colOff>
      <xdr:row>1</xdr:row>
      <xdr:rowOff>152395</xdr:rowOff>
    </xdr:from>
    <xdr:to>
      <xdr:col>14</xdr:col>
      <xdr:colOff>219074</xdr:colOff>
      <xdr:row>44</xdr:row>
      <xdr:rowOff>0</xdr:rowOff>
    </xdr:to>
    <xdr:sp macro="" textlink="">
      <xdr:nvSpPr>
        <xdr:cNvPr id="2" name="ZoneTexte 1"/>
        <xdr:cNvSpPr txBox="1"/>
      </xdr:nvSpPr>
      <xdr:spPr>
        <a:xfrm>
          <a:off x="5286373" y="342895"/>
          <a:ext cx="5105401" cy="8067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base" latinLnBrk="0" hangingPunct="1"/>
          <a:endParaRPr lang="fr-FR" sz="1100" b="0" baseline="0">
            <a:solidFill>
              <a:schemeClr val="dk1"/>
            </a:solidFill>
            <a:latin typeface="+mn-lt"/>
            <a:ea typeface="+mn-ea"/>
            <a:cs typeface="+mn-cs"/>
          </a:endParaRPr>
        </a:p>
        <a:p>
          <a:pPr eaLnBrk="1" fontAlgn="auto" latinLnBrk="0" hangingPunct="1"/>
          <a:endParaRPr lang="fr-FR" sz="1100" b="0" baseline="0">
            <a:solidFill>
              <a:schemeClr val="dk1"/>
            </a:solidFill>
            <a:latin typeface="+mn-lt"/>
            <a:ea typeface="+mn-ea"/>
            <a:cs typeface="+mn-cs"/>
          </a:endParaRPr>
        </a:p>
        <a:p>
          <a:pPr eaLnBrk="1" fontAlgn="auto" latinLnBrk="0" hangingPunct="1"/>
          <a:endParaRPr lang="fr-FR" sz="1100" b="0" baseline="0">
            <a:solidFill>
              <a:schemeClr val="dk1"/>
            </a:solidFill>
            <a:latin typeface="+mn-lt"/>
            <a:ea typeface="+mn-ea"/>
            <a:cs typeface="+mn-cs"/>
          </a:endParaRPr>
        </a:p>
        <a:p>
          <a:pPr eaLnBrk="1" fontAlgn="auto" latinLnBrk="0" hangingPunct="1"/>
          <a:endParaRPr lang="fr-FR" sz="1100" b="0" baseline="0">
            <a:solidFill>
              <a:schemeClr val="dk1"/>
            </a:solidFill>
            <a:latin typeface="+mn-lt"/>
            <a:ea typeface="+mn-ea"/>
            <a:cs typeface="+mn-cs"/>
          </a:endParaRPr>
        </a:p>
        <a:p>
          <a:pPr eaLnBrk="1" fontAlgn="auto" latinLnBrk="0" hangingPunct="1"/>
          <a:endParaRPr lang="fr-FR" sz="1100" b="0" baseline="0">
            <a:solidFill>
              <a:schemeClr val="dk1"/>
            </a:solidFill>
            <a:latin typeface="+mn-lt"/>
            <a:ea typeface="+mn-ea"/>
            <a:cs typeface="+mn-cs"/>
          </a:endParaRP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r>
            <a:rPr lang="fr-FR" sz="1100" b="0" baseline="0">
              <a:solidFill>
                <a:schemeClr val="dk1"/>
              </a:solidFill>
              <a:latin typeface="+mn-lt"/>
              <a:ea typeface="+mn-ea"/>
              <a:cs typeface="+mn-cs"/>
            </a:rPr>
            <a:t>Au cours de la décennie affichée, les pensions d'invalidité versées aux assurés résidant à l'étranger ont connu une hausse quasi continue, plus particulièrement marquée au niveau des montants : soit +8% en volume et +21% en valeur.</a:t>
          </a: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r>
            <a:rPr lang="fr-FR" sz="1100" b="0" baseline="0">
              <a:solidFill>
                <a:schemeClr val="dk1"/>
              </a:solidFill>
              <a:latin typeface="+mn-lt"/>
              <a:ea typeface="+mn-ea"/>
              <a:cs typeface="+mn-cs"/>
            </a:rPr>
            <a:t>La seconde évolution </a:t>
          </a:r>
          <a:r>
            <a:rPr lang="fr-FR" sz="1100" b="0" baseline="0">
              <a:solidFill>
                <a:sysClr val="windowText" lastClr="000000"/>
              </a:solidFill>
              <a:latin typeface="+mn-lt"/>
              <a:ea typeface="+mn-ea"/>
              <a:cs typeface="+mn-cs"/>
            </a:rPr>
            <a:t>a été affectée par les revalorisations successives du montant des pensions versées.</a:t>
          </a: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r>
            <a:rPr lang="fr-FR" sz="1300" b="1" baseline="0">
              <a:solidFill>
                <a:schemeClr val="dk1"/>
              </a:solidFill>
              <a:latin typeface="+mn-lt"/>
              <a:ea typeface="+mn-ea"/>
              <a:cs typeface="+mn-cs"/>
            </a:rPr>
            <a:t>Pour mieux comprendre ces évolutions</a:t>
          </a:r>
        </a:p>
        <a:p>
          <a:pPr algn="just" eaLnBrk="1" fontAlgn="auto" latinLnBrk="0" hangingPunct="1"/>
          <a:r>
            <a:rPr lang="fr-FR" sz="1100" b="1" baseline="0">
              <a:solidFill>
                <a:schemeClr val="accent2">
                  <a:lumMod val="75000"/>
                </a:schemeClr>
              </a:solidFill>
              <a:latin typeface="+mn-lt"/>
              <a:ea typeface="+mn-ea"/>
              <a:cs typeface="+mn-cs"/>
            </a:rPr>
            <a:t>Pays de résidence du pensionné </a:t>
          </a:r>
          <a:r>
            <a:rPr lang="fr-FR" sz="1100" b="0" baseline="0">
              <a:solidFill>
                <a:schemeClr val="accent2">
                  <a:lumMod val="75000"/>
                </a:schemeClr>
              </a:solidFill>
              <a:latin typeface="+mn-lt"/>
              <a:ea typeface="+mn-ea"/>
              <a:cs typeface="+mn-cs"/>
            </a:rPr>
            <a:t>: </a:t>
          </a:r>
          <a:r>
            <a:rPr lang="fr-FR" sz="1100" b="0" baseline="0">
              <a:solidFill>
                <a:schemeClr val="dk1"/>
              </a:solidFill>
              <a:latin typeface="+mn-lt"/>
              <a:ea typeface="+mn-ea"/>
              <a:cs typeface="+mn-cs"/>
            </a:rPr>
            <a:t>ce sont principalement les pensions exportées en direction de la Belgique, l'Espagne et la Suisse qui expliquent cette tendance haussière, soit en cumulé pour ces trois pays sur dix ans :  +1 043 pensions et +5,20 millions d'euros.</a:t>
          </a:r>
          <a:endParaRPr lang="fr-FR" sz="1000"/>
        </a:p>
        <a:p>
          <a:pPr algn="just" eaLnBrk="1" fontAlgn="auto" latinLnBrk="0" hangingPunct="1"/>
          <a:r>
            <a:rPr lang="fr-FR" sz="1100" b="0" baseline="0">
              <a:solidFill>
                <a:schemeClr val="dk1"/>
              </a:solidFill>
              <a:latin typeface="+mn-lt"/>
              <a:ea typeface="+mn-ea"/>
              <a:cs typeface="+mn-cs"/>
            </a:rPr>
            <a:t>Les pensions </a:t>
          </a:r>
          <a:r>
            <a:rPr lang="fr-FR" sz="1100" b="0" baseline="0">
              <a:solidFill>
                <a:sysClr val="windowText" lastClr="000000"/>
              </a:solidFill>
              <a:latin typeface="+mn-lt"/>
              <a:ea typeface="+mn-ea"/>
              <a:cs typeface="+mn-cs"/>
            </a:rPr>
            <a:t>vers l'Algérie, le Maroc et la Tunisie </a:t>
          </a:r>
          <a:r>
            <a:rPr lang="fr-FR" sz="1100" b="0" baseline="0">
              <a:solidFill>
                <a:schemeClr val="dk1"/>
              </a:solidFill>
              <a:latin typeface="+mn-lt"/>
              <a:ea typeface="+mn-ea"/>
              <a:cs typeface="+mn-cs"/>
            </a:rPr>
            <a:t>minorent cette hausse, soit en cumulé pour ces trois pays sur dix ans :  - 558 pensions et - 2,67 millions d'euros.</a:t>
          </a:r>
        </a:p>
        <a:p>
          <a:pPr algn="just" eaLnBrk="1" fontAlgn="auto" latinLnBrk="0" hangingPunct="1"/>
          <a:r>
            <a:rPr lang="fr-FR" sz="1100" b="0" baseline="0">
              <a:solidFill>
                <a:schemeClr val="dk1"/>
              </a:solidFill>
              <a:latin typeface="+mn-lt"/>
              <a:ea typeface="+mn-ea"/>
              <a:cs typeface="+mn-cs"/>
            </a:rPr>
            <a:t>D'une manière plus générale, la hausse des pensions d'invalidité est adossée à celles qui sont versées dans la zone UE-EEE-Suisse (+803 pensions et +6,67 millions d'euros) et  infléchie par celles versées en dehors de cette zone (-379 pensions et -1,39 million d'euros).</a:t>
          </a:r>
        </a:p>
        <a:p>
          <a:pPr algn="just" eaLnBrk="1" fontAlgn="auto" latinLnBrk="0" hangingPunct="1"/>
          <a:r>
            <a:rPr lang="fr-FR" sz="1100" b="1" baseline="0">
              <a:solidFill>
                <a:schemeClr val="accent2">
                  <a:lumMod val="75000"/>
                </a:schemeClr>
              </a:solidFill>
              <a:latin typeface="+mn-lt"/>
              <a:ea typeface="+mn-ea"/>
              <a:cs typeface="+mn-cs"/>
            </a:rPr>
            <a:t>Droit du pensionné :</a:t>
          </a:r>
          <a:r>
            <a:rPr lang="fr-FR" sz="1100" b="0" baseline="0">
              <a:solidFill>
                <a:schemeClr val="accent2">
                  <a:lumMod val="75000"/>
                </a:schemeClr>
              </a:solidFill>
              <a:latin typeface="+mn-lt"/>
              <a:ea typeface="+mn-ea"/>
              <a:cs typeface="+mn-cs"/>
            </a:rPr>
            <a:t> </a:t>
          </a:r>
          <a:r>
            <a:rPr lang="fr-FR" sz="1100" b="0" baseline="0">
              <a:solidFill>
                <a:sysClr val="windowText" lastClr="000000"/>
              </a:solidFill>
              <a:latin typeface="+mn-lt"/>
              <a:ea typeface="+mn-ea"/>
              <a:cs typeface="+mn-cs"/>
            </a:rPr>
            <a:t>en matière de droit du pensionné, comme avec le lieu de résidence du pensionné, deux tendances opposées sont à souligner avec, d'un côté, les droits propres qui augmentent fortement, ce qui équivaut sur la décennie à des hausses de 19% en volume et de 31% en valeur et, d'un autre côté, les droits dérivés qui reculent sur la même période, en volume et en valeur, à hauteur respectivement  de 60% et 45%.</a:t>
          </a:r>
          <a:endParaRPr lang="fr-FR" sz="1100" b="0" baseline="0">
            <a:solidFill>
              <a:schemeClr val="accent2">
                <a:lumMod val="75000"/>
              </a:schemeClr>
            </a:solidFill>
            <a:latin typeface="+mn-lt"/>
            <a:ea typeface="+mn-ea"/>
            <a:cs typeface="+mn-cs"/>
          </a:endParaRPr>
        </a:p>
        <a:p>
          <a:pPr algn="just" eaLnBrk="1" fontAlgn="auto" latinLnBrk="0" hangingPunct="1"/>
          <a:r>
            <a:rPr lang="fr-FR" sz="1100" b="0" baseline="0">
              <a:solidFill>
                <a:sysClr val="windowText" lastClr="000000"/>
              </a:solidFill>
              <a:latin typeface="+mn-lt"/>
              <a:ea typeface="+mn-ea"/>
              <a:cs typeface="+mn-cs"/>
            </a:rPr>
            <a:t>La part des droits dérivés (pension de réversion) se réduit ainsi sans interruption, passant de 13% en 2012 à 5% en 2021 du stock des pensions payées par la France à l'étranger (en volume et en valeur).</a:t>
          </a:r>
        </a:p>
        <a:p>
          <a:pPr algn="just" eaLnBrk="1" fontAlgn="auto" latinLnBrk="0" hangingPunct="1"/>
          <a:r>
            <a:rPr lang="fr-FR" sz="1100" b="0" baseline="0">
              <a:solidFill>
                <a:schemeClr val="dk1"/>
              </a:solidFill>
              <a:latin typeface="+mn-lt"/>
              <a:ea typeface="+mn-ea"/>
              <a:cs typeface="+mn-cs"/>
            </a:rPr>
            <a:t>Les pensions </a:t>
          </a:r>
          <a:r>
            <a:rPr lang="fr-FR" sz="1100" b="0" baseline="0">
              <a:solidFill>
                <a:sysClr val="windowText" lastClr="000000"/>
              </a:solidFill>
              <a:latin typeface="+mn-lt"/>
              <a:ea typeface="+mn-ea"/>
              <a:cs typeface="+mn-cs"/>
            </a:rPr>
            <a:t>vers l'Algérie, le Maroc et la Tunisie </a:t>
          </a:r>
          <a:r>
            <a:rPr lang="fr-FR" sz="1100" b="0" baseline="0">
              <a:solidFill>
                <a:schemeClr val="dk1"/>
              </a:solidFill>
              <a:latin typeface="+mn-lt"/>
              <a:ea typeface="+mn-ea"/>
              <a:cs typeface="+mn-cs"/>
            </a:rPr>
            <a:t>expliquent quasi exclusivement le recul des droits dérivés, soit en cumulé pour ces trois pays sur dix ans : -401 pensions et -609 000 euros. Les pensions </a:t>
          </a:r>
          <a:r>
            <a:rPr lang="fr-FR" sz="1100" b="0" baseline="0">
              <a:solidFill>
                <a:sysClr val="windowText" lastClr="000000"/>
              </a:solidFill>
              <a:latin typeface="+mn-lt"/>
              <a:ea typeface="+mn-ea"/>
              <a:cs typeface="+mn-cs"/>
            </a:rPr>
            <a:t>exportées en premier lieu vers la Belgique, l'Espagne et la Suisse</a:t>
          </a:r>
          <a:r>
            <a:rPr lang="fr-FR" sz="1100" b="0" baseline="0">
              <a:solidFill>
                <a:schemeClr val="dk1"/>
              </a:solidFill>
              <a:latin typeface="+mn-lt"/>
              <a:ea typeface="+mn-ea"/>
              <a:cs typeface="+mn-cs"/>
            </a:rPr>
            <a:t>, illustrent quant à elles le dynamisme observé sur les droits propres.</a:t>
          </a:r>
        </a:p>
        <a:p>
          <a:pPr marL="0" marR="0" indent="0" defTabSz="914400" eaLnBrk="1" fontAlgn="auto" latinLnBrk="0" hangingPunct="1">
            <a:lnSpc>
              <a:spcPct val="100000"/>
            </a:lnSpc>
            <a:spcBef>
              <a:spcPts val="0"/>
            </a:spcBef>
            <a:spcAft>
              <a:spcPts val="0"/>
            </a:spcAft>
            <a:buClrTx/>
            <a:buSzTx/>
            <a:buFontTx/>
            <a:buNone/>
            <a:tabLst/>
            <a:defRPr/>
          </a:pPr>
          <a:endParaRPr lang="fr-FR" sz="11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100" b="0" baseline="0">
              <a:solidFill>
                <a:schemeClr val="dk1"/>
              </a:solidFill>
              <a:latin typeface="+mn-lt"/>
              <a:ea typeface="+mn-ea"/>
              <a:cs typeface="+mn-cs"/>
            </a:rPr>
            <a:t>Ces évolutions contraires, que ce soit pour la zone de résidence ou le droit du pensionné,  apportent ainsi un éclairage intéressant sur la transformation progressive de l'immigration du travail en France au cours des dernières décennies, laquelle est  désormais davantage portée par les flux d'origine européenne, avec le développement notamment du travail transfrontalier, que par les flux plus anciens en provenance d'Afrique.</a:t>
          </a:r>
        </a:p>
        <a:p>
          <a:pPr marL="0" marR="0" indent="0" algn="dist" defTabSz="914400" eaLnBrk="1" fontAlgn="auto" latinLnBrk="0" hangingPunct="1">
            <a:lnSpc>
              <a:spcPct val="100000"/>
            </a:lnSpc>
            <a:spcBef>
              <a:spcPts val="0"/>
            </a:spcBef>
            <a:spcAft>
              <a:spcPts val="0"/>
            </a:spcAft>
            <a:buClrTx/>
            <a:buSzTx/>
            <a:buFontTx/>
            <a:buNone/>
            <a:tabLst/>
            <a:defRPr/>
          </a:pPr>
          <a:r>
            <a:rPr lang="fr-FR" sz="1100" b="0" baseline="0">
              <a:solidFill>
                <a:schemeClr val="dk1"/>
              </a:solidFill>
              <a:latin typeface="+mn-lt"/>
              <a:ea typeface="+mn-ea"/>
              <a:cs typeface="+mn-cs"/>
            </a:rPr>
            <a:t> </a:t>
          </a:r>
        </a:p>
        <a:p>
          <a:pPr marL="0" marR="0" indent="0" algn="dist" defTabSz="914400" eaLnBrk="1" fontAlgn="auto" latinLnBrk="0" hangingPunct="1">
            <a:lnSpc>
              <a:spcPct val="100000"/>
            </a:lnSpc>
            <a:spcBef>
              <a:spcPts val="0"/>
            </a:spcBef>
            <a:spcAft>
              <a:spcPts val="0"/>
            </a:spcAft>
            <a:buClrTx/>
            <a:buSzTx/>
            <a:buFontTx/>
            <a:buNone/>
            <a:tabLst/>
            <a:defRPr/>
          </a:pPr>
          <a:endParaRPr lang="fr-FR" sz="1000"/>
        </a:p>
        <a:p>
          <a:pPr eaLnBrk="1" fontAlgn="auto" latinLnBrk="0" hangingPunct="1"/>
          <a:endParaRPr lang="fr-FR" sz="1000"/>
        </a:p>
        <a:p>
          <a:pPr eaLnBrk="1" fontAlgn="auto" latinLnBrk="0" hangingPunct="1"/>
          <a:endParaRPr lang="fr-FR" sz="1000"/>
        </a:p>
        <a:p>
          <a:pPr marL="0" marR="0" indent="0" algn="just" defTabSz="914400" eaLnBrk="1" fontAlgn="auto" latinLnBrk="0" hangingPunct="1">
            <a:lnSpc>
              <a:spcPct val="100000"/>
            </a:lnSpc>
            <a:spcBef>
              <a:spcPts val="0"/>
            </a:spcBef>
            <a:spcAft>
              <a:spcPts val="0"/>
            </a:spcAft>
            <a:buClrTx/>
            <a:buSzTx/>
            <a:buFontTx/>
            <a:buNone/>
            <a:tabLst/>
            <a:defRPr/>
          </a:pPr>
          <a:endParaRPr lang="fr-FR" sz="1000" b="1" baseline="0">
            <a:solidFill>
              <a:sysClr val="windowText" lastClr="00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a:p>
        <a:p>
          <a:pPr marL="0" marR="0" indent="0" algn="just" defTabSz="914400" eaLnBrk="1" fontAlgn="auto" latinLnBrk="0" hangingPunct="1">
            <a:lnSpc>
              <a:spcPct val="100000"/>
            </a:lnSpc>
            <a:spcBef>
              <a:spcPts val="0"/>
            </a:spcBef>
            <a:spcAft>
              <a:spcPts val="0"/>
            </a:spcAft>
            <a:buClrTx/>
            <a:buSzTx/>
            <a:buFontTx/>
            <a:buNone/>
            <a:tabLst/>
            <a:defRPr/>
          </a:pPr>
          <a:endParaRPr lang="fr-FR" sz="1000"/>
        </a:p>
        <a:p>
          <a:pPr algn="just"/>
          <a:endParaRPr lang="fr-FR" sz="1000" baseline="0"/>
        </a:p>
        <a:p>
          <a:pPr algn="just"/>
          <a:endParaRPr lang="fr-FR" sz="1000" baseline="0"/>
        </a:p>
        <a:p>
          <a:pPr algn="just"/>
          <a:endParaRPr lang="fr-FR" sz="1000" baseline="0"/>
        </a:p>
        <a:p>
          <a:pPr algn="just"/>
          <a:endParaRPr lang="fr-FR" sz="1000" baseline="0"/>
        </a:p>
        <a:p>
          <a:pPr algn="just"/>
          <a:r>
            <a:rPr lang="fr-FR" sz="1000" baseline="0"/>
            <a:t>	</a:t>
          </a:r>
        </a:p>
        <a:p>
          <a:pPr algn="just"/>
          <a:endParaRPr lang="fr-FR" sz="1000" baseline="0"/>
        </a:p>
      </xdr:txBody>
    </xdr:sp>
    <xdr:clientData/>
  </xdr:twoCellAnchor>
  <xdr:twoCellAnchor editAs="oneCell">
    <xdr:from>
      <xdr:col>7</xdr:col>
      <xdr:colOff>381000</xdr:colOff>
      <xdr:row>0</xdr:row>
      <xdr:rowOff>95250</xdr:rowOff>
    </xdr:from>
    <xdr:to>
      <xdr:col>9</xdr:col>
      <xdr:colOff>209550</xdr:colOff>
      <xdr:row>7</xdr:row>
      <xdr:rowOff>85725</xdr:rowOff>
    </xdr:to>
    <xdr:pic>
      <xdr:nvPicPr>
        <xdr:cNvPr id="3" name="Picture 2"/>
        <xdr:cNvPicPr>
          <a:picLocks noChangeAspect="1" noChangeArrowheads="1"/>
        </xdr:cNvPicPr>
      </xdr:nvPicPr>
      <xdr:blipFill>
        <a:blip xmlns:r="http://schemas.openxmlformats.org/officeDocument/2006/relationships" r:embed="rId1" cstate="print">
          <a:clrChange>
            <a:clrFrom>
              <a:srgbClr val="F1F3F2"/>
            </a:clrFrom>
            <a:clrTo>
              <a:srgbClr val="F1F3F2">
                <a:alpha val="0"/>
              </a:srgbClr>
            </a:clrTo>
          </a:clrChange>
          <a:grayscl/>
          <a:biLevel thresh="50000"/>
        </a:blip>
        <a:srcRect/>
        <a:stretch>
          <a:fillRect/>
        </a:stretch>
      </xdr:blipFill>
      <xdr:spPr bwMode="auto">
        <a:xfrm>
          <a:off x="5219700" y="95250"/>
          <a:ext cx="1352550" cy="1352550"/>
        </a:xfrm>
        <a:prstGeom prst="rect">
          <a:avLst/>
        </a:prstGeom>
        <a:noFill/>
        <a:ln w="1">
          <a:noFill/>
          <a:miter lim="800000"/>
          <a:headEnd/>
          <a:tailEnd/>
        </a:ln>
      </xdr:spPr>
    </xdr:pic>
    <xdr:clientData/>
  </xdr:twoCellAnchor>
  <xdr:twoCellAnchor>
    <xdr:from>
      <xdr:col>8</xdr:col>
      <xdr:colOff>733425</xdr:colOff>
      <xdr:row>3</xdr:row>
      <xdr:rowOff>123825</xdr:rowOff>
    </xdr:from>
    <xdr:to>
      <xdr:col>11</xdr:col>
      <xdr:colOff>47624</xdr:colOff>
      <xdr:row>7</xdr:row>
      <xdr:rowOff>38100</xdr:rowOff>
    </xdr:to>
    <xdr:sp macro="" textlink="">
      <xdr:nvSpPr>
        <xdr:cNvPr id="4" name="ZoneTexte 3"/>
        <xdr:cNvSpPr txBox="1"/>
      </xdr:nvSpPr>
      <xdr:spPr>
        <a:xfrm>
          <a:off x="6334125" y="723900"/>
          <a:ext cx="1600199"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200" b="1">
              <a:latin typeface="Calibri (corps)"/>
            </a:rPr>
            <a:t>Ce qu'il faut retenir de la décennie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r>
            <a:rPr lang="fr-FR" sz="1000" b="0" baseline="0">
              <a:solidFill>
                <a:srgbClr val="FF0000"/>
              </a:solidFill>
              <a:latin typeface="Calibri (Corps)"/>
              <a:ea typeface="+mn-ea"/>
              <a:cs typeface="+mn-cs"/>
            </a:rPr>
            <a:t>.</a:t>
          </a: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a:latin typeface="Calibri (corps)"/>
          </a:endParaRPr>
        </a:p>
        <a:p>
          <a:endParaRPr lang="fr-FR" sz="1100" b="1"/>
        </a:p>
      </xdr:txBody>
    </xdr:sp>
    <xdr:clientData/>
  </xdr:twoCellAnchor>
  <xdr:twoCellAnchor>
    <xdr:from>
      <xdr:col>7</xdr:col>
      <xdr:colOff>590550</xdr:colOff>
      <xdr:row>6</xdr:row>
      <xdr:rowOff>171450</xdr:rowOff>
    </xdr:from>
    <xdr:to>
      <xdr:col>9</xdr:col>
      <xdr:colOff>38550</xdr:colOff>
      <xdr:row>6</xdr:row>
      <xdr:rowOff>171450</xdr:rowOff>
    </xdr:to>
    <xdr:cxnSp macro="">
      <xdr:nvCxnSpPr>
        <xdr:cNvPr id="5" name="Connecteur droit 4"/>
        <xdr:cNvCxnSpPr/>
      </xdr:nvCxnSpPr>
      <xdr:spPr>
        <a:xfrm>
          <a:off x="5429250" y="1343025"/>
          <a:ext cx="972000" cy="0"/>
        </a:xfrm>
        <a:prstGeom prst="line">
          <a:avLst/>
        </a:prstGeom>
        <a:ln w="47625"/>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5</xdr:row>
      <xdr:rowOff>0</xdr:rowOff>
    </xdr:from>
    <xdr:to>
      <xdr:col>6</xdr:col>
      <xdr:colOff>390525</xdr:colOff>
      <xdr:row>25</xdr:row>
      <xdr:rowOff>152400</xdr:rowOff>
    </xdr:to>
    <xdr:graphicFrame macro="">
      <xdr:nvGraphicFramePr>
        <xdr:cNvPr id="6"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257175</xdr:colOff>
      <xdr:row>18</xdr:row>
      <xdr:rowOff>38100</xdr:rowOff>
    </xdr:from>
    <xdr:to>
      <xdr:col>6</xdr:col>
      <xdr:colOff>381000</xdr:colOff>
      <xdr:row>41</xdr:row>
      <xdr:rowOff>76200</xdr:rowOff>
    </xdr:to>
    <xdr:graphicFrame macro="">
      <xdr:nvGraphicFramePr>
        <xdr:cNvPr id="7"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15</xdr:col>
      <xdr:colOff>95246</xdr:colOff>
      <xdr:row>8</xdr:row>
      <xdr:rowOff>190501</xdr:rowOff>
    </xdr:from>
    <xdr:to>
      <xdr:col>20</xdr:col>
      <xdr:colOff>581025</xdr:colOff>
      <xdr:row>18</xdr:row>
      <xdr:rowOff>123825</xdr:rowOff>
    </xdr:to>
    <xdr:sp macro="" textlink="">
      <xdr:nvSpPr>
        <xdr:cNvPr id="2" name="ZoneTexte 1"/>
        <xdr:cNvSpPr txBox="1"/>
      </xdr:nvSpPr>
      <xdr:spPr>
        <a:xfrm>
          <a:off x="6600821" y="1790701"/>
          <a:ext cx="3228979" cy="2085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200" b="1">
              <a:latin typeface="+mn-lt"/>
            </a:rPr>
            <a:t>Ce qu'il faut retenir de l'année 2020</a:t>
          </a:r>
        </a:p>
        <a:p>
          <a:endParaRPr lang="fr-FR" sz="1200" b="1">
            <a:solidFill>
              <a:srgbClr val="FF0000"/>
            </a:solidFill>
            <a:latin typeface="Calibri (corps)"/>
          </a:endParaRPr>
        </a:p>
        <a:p>
          <a:pPr algn="just"/>
          <a:r>
            <a:rPr lang="fr-FR" sz="1000" b="0" baseline="0">
              <a:solidFill>
                <a:sysClr val="windowText" lastClr="000000"/>
              </a:solidFill>
              <a:latin typeface="Calibri (Corps)"/>
            </a:rPr>
            <a:t>En 2021, la sécurité sociale française a versé aux ayants droit de ses assurés décédés qui résident à l'étranger plus de 770.000 euros, soit des hausses en volume (nombre) et en valeur (montant) de +29,5% et +18,2% par rapport à l'exercice 2020.</a:t>
          </a:r>
        </a:p>
        <a:p>
          <a:pPr algn="just"/>
          <a:endParaRPr lang="fr-FR" sz="1000" b="0" baseline="0">
            <a:solidFill>
              <a:sysClr val="windowText" lastClr="000000"/>
            </a:solidFill>
            <a:latin typeface="Calibri (Corps)"/>
          </a:endParaRPr>
        </a:p>
        <a:p>
          <a:pPr marL="0" indent="0" algn="just"/>
          <a:r>
            <a:rPr lang="fr-FR" sz="1000" b="0" baseline="0">
              <a:solidFill>
                <a:sysClr val="windowText" lastClr="000000"/>
              </a:solidFill>
              <a:latin typeface="Calibri (Corps)"/>
              <a:ea typeface="+mn-ea"/>
              <a:cs typeface="+mn-cs"/>
            </a:rPr>
            <a:t>Les cinq principaux pays de résidence représentent, en valeur, 70% des capitaux décès versés par la France à l'étranger.</a:t>
          </a: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a:latin typeface="Calibri (corps)"/>
          </a:endParaRPr>
        </a:p>
        <a:p>
          <a:endParaRPr lang="fr-FR" sz="1100" b="1"/>
        </a:p>
      </xdr:txBody>
    </xdr:sp>
    <xdr:clientData/>
  </xdr:twoCellAnchor>
  <xdr:twoCellAnchor>
    <xdr:from>
      <xdr:col>0</xdr:col>
      <xdr:colOff>104775</xdr:colOff>
      <xdr:row>1</xdr:row>
      <xdr:rowOff>57151</xdr:rowOff>
    </xdr:from>
    <xdr:to>
      <xdr:col>20</xdr:col>
      <xdr:colOff>0</xdr:colOff>
      <xdr:row>8</xdr:row>
      <xdr:rowOff>0</xdr:rowOff>
    </xdr:to>
    <xdr:sp macro="" textlink="">
      <xdr:nvSpPr>
        <xdr:cNvPr id="3" name="ZoneTexte 2"/>
        <xdr:cNvSpPr txBox="1"/>
      </xdr:nvSpPr>
      <xdr:spPr>
        <a:xfrm>
          <a:off x="104775" y="381001"/>
          <a:ext cx="9144000" cy="1219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100" b="1">
              <a:solidFill>
                <a:schemeClr val="dk1"/>
              </a:solidFill>
              <a:latin typeface="+mn-lt"/>
              <a:ea typeface="+mn-ea"/>
              <a:cs typeface="+mn-cs"/>
            </a:rPr>
            <a:t>Les</a:t>
          </a:r>
          <a:r>
            <a:rPr lang="fr-FR" sz="1100" b="1" baseline="0">
              <a:solidFill>
                <a:schemeClr val="dk1"/>
              </a:solidFill>
              <a:latin typeface="+mn-lt"/>
              <a:ea typeface="+mn-ea"/>
              <a:cs typeface="+mn-cs"/>
            </a:rPr>
            <a:t> capitaux décès </a:t>
          </a:r>
          <a:r>
            <a:rPr lang="fr-FR" sz="1100">
              <a:solidFill>
                <a:schemeClr val="dk1"/>
              </a:solidFill>
              <a:latin typeface="+mn-lt"/>
              <a:ea typeface="+mn-ea"/>
              <a:cs typeface="+mn-cs"/>
            </a:rPr>
            <a:t>sont </a:t>
          </a:r>
          <a:r>
            <a:rPr lang="fr-FR" sz="1100" baseline="0">
              <a:solidFill>
                <a:schemeClr val="dk1"/>
              </a:solidFill>
              <a:latin typeface="+mn-lt"/>
              <a:ea typeface="+mn-ea"/>
              <a:cs typeface="+mn-cs"/>
            </a:rPr>
            <a:t>des prestations en espèces d'assurance décès versées sous forme d'indemnité</a:t>
          </a:r>
          <a:r>
            <a:rPr lang="fr-FR" sz="1100">
              <a:solidFill>
                <a:schemeClr val="dk1"/>
              </a:solidFill>
              <a:latin typeface="+mn-lt"/>
              <a:ea typeface="+mn-ea"/>
              <a:cs typeface="+mn-cs"/>
            </a:rPr>
            <a:t>, aux personnes qui étaient, au jour du décès, à la charge effective totale et permanente de l’assuré, avec un ordre de </a:t>
          </a:r>
          <a:r>
            <a:rPr lang="fr-FR" sz="1100">
              <a:solidFill>
                <a:sysClr val="windowText" lastClr="000000"/>
              </a:solidFill>
              <a:latin typeface="+mn-lt"/>
              <a:ea typeface="+mn-ea"/>
              <a:cs typeface="+mn-cs"/>
            </a:rPr>
            <a:t>priorité,</a:t>
          </a:r>
          <a:r>
            <a:rPr lang="fr-FR" sz="1100" baseline="0">
              <a:solidFill>
                <a:sysClr val="windowText" lastClr="000000"/>
              </a:solidFill>
              <a:latin typeface="+mn-lt"/>
              <a:ea typeface="+mn-ea"/>
              <a:cs typeface="+mn-cs"/>
            </a:rPr>
            <a:t> à condition que la personne décédée n'ait pas liquidé sa retraite. </a:t>
          </a:r>
          <a:endParaRPr lang="fr-FR" sz="1100">
            <a:solidFill>
              <a:sysClr val="windowText" lastClr="000000"/>
            </a:solidFill>
            <a:latin typeface="+mn-lt"/>
            <a:ea typeface="+mn-ea"/>
            <a:cs typeface="+mn-cs"/>
          </a:endParaRPr>
        </a:p>
        <a:p>
          <a:pPr algn="just"/>
          <a:r>
            <a:rPr lang="fr-FR" sz="1100">
              <a:solidFill>
                <a:schemeClr val="dk1"/>
              </a:solidFill>
              <a:latin typeface="+mn-lt"/>
              <a:ea typeface="+mn-ea"/>
              <a:cs typeface="+mn-cs"/>
            </a:rPr>
            <a:t>Le capital décès n'est pas attribué de façon automatique ; il l'est seulement si le ou les bénéficiaires éventuels en font la demande. Les bénéficiaires prioritaires disposent d'un</a:t>
          </a:r>
          <a:r>
            <a:rPr lang="fr-FR" sz="1100" baseline="0">
              <a:solidFill>
                <a:schemeClr val="dk1"/>
              </a:solidFill>
              <a:latin typeface="+mn-lt"/>
              <a:ea typeface="+mn-ea"/>
              <a:cs typeface="+mn-cs"/>
            </a:rPr>
            <a:t> mois à compter de la date du décès pour faire valoir leur droit de priorité. </a:t>
          </a:r>
          <a:r>
            <a:rPr lang="fr-FR" sz="1100">
              <a:solidFill>
                <a:schemeClr val="dk1"/>
              </a:solidFill>
              <a:latin typeface="+mn-lt"/>
              <a:ea typeface="+mn-ea"/>
              <a:cs typeface="+mn-cs"/>
            </a:rPr>
            <a:t> Passé ce délai,</a:t>
          </a:r>
          <a:r>
            <a:rPr lang="fr-FR" sz="1100" baseline="0">
              <a:solidFill>
                <a:schemeClr val="dk1"/>
              </a:solidFill>
              <a:latin typeface="+mn-lt"/>
              <a:ea typeface="+mn-ea"/>
              <a:cs typeface="+mn-cs"/>
            </a:rPr>
            <a:t> ce droit de priorité est perdu et la demande peut se faire </a:t>
          </a:r>
          <a:r>
            <a:rPr lang="fr-FR" sz="1100">
              <a:solidFill>
                <a:schemeClr val="dk1"/>
              </a:solidFill>
              <a:latin typeface="+mn-lt"/>
              <a:ea typeface="+mn-ea"/>
              <a:cs typeface="+mn-cs"/>
            </a:rPr>
            <a:t>dans un délai de deux ans à compter de la date du décès, au même titre que les bénéficiaires non prioritaires.</a:t>
          </a:r>
          <a:endParaRPr lang="fr-FR"/>
        </a:p>
        <a:p>
          <a:pPr marL="0" marR="0" indent="0" algn="just" defTabSz="914400" eaLnBrk="1" fontAlgn="auto" latinLnBrk="0" hangingPunct="1">
            <a:lnSpc>
              <a:spcPct val="100000"/>
            </a:lnSpc>
            <a:spcBef>
              <a:spcPts val="0"/>
            </a:spcBef>
            <a:spcAft>
              <a:spcPts val="0"/>
            </a:spcAft>
            <a:buClrTx/>
            <a:buSzTx/>
            <a:buFontTx/>
            <a:buNone/>
            <a:tabLst/>
            <a:defRPr/>
          </a:pPr>
          <a:endParaRPr lang="fr-FR" b="1"/>
        </a:p>
        <a:p>
          <a:endParaRPr lang="fr-FR" sz="1100"/>
        </a:p>
      </xdr:txBody>
    </xdr:sp>
    <xdr:clientData/>
  </xdr:twoCellAnchor>
  <xdr:twoCellAnchor>
    <xdr:from>
      <xdr:col>1</xdr:col>
      <xdr:colOff>28575</xdr:colOff>
      <xdr:row>28</xdr:row>
      <xdr:rowOff>85725</xdr:rowOff>
    </xdr:from>
    <xdr:to>
      <xdr:col>13</xdr:col>
      <xdr:colOff>0</xdr:colOff>
      <xdr:row>44</xdr:row>
      <xdr:rowOff>171450</xdr:rowOff>
    </xdr:to>
    <xdr:graphicFrame macro="">
      <xdr:nvGraphicFramePr>
        <xdr:cNvPr id="4"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142875</xdr:colOff>
      <xdr:row>32</xdr:row>
      <xdr:rowOff>171450</xdr:rowOff>
    </xdr:from>
    <xdr:to>
      <xdr:col>21</xdr:col>
      <xdr:colOff>57151</xdr:colOff>
      <xdr:row>46</xdr:row>
      <xdr:rowOff>142875</xdr:rowOff>
    </xdr:to>
    <xdr:sp macro="" textlink="">
      <xdr:nvSpPr>
        <xdr:cNvPr id="5" name="ZoneTexte 4"/>
        <xdr:cNvSpPr txBox="1"/>
      </xdr:nvSpPr>
      <xdr:spPr>
        <a:xfrm>
          <a:off x="5943600" y="6543675"/>
          <a:ext cx="3952876" cy="2524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000" b="0">
            <a:latin typeface="Calibri (corps)"/>
          </a:endParaRPr>
        </a:p>
        <a:p>
          <a:pPr algn="just"/>
          <a:r>
            <a:rPr lang="fr-FR" sz="1000" b="0" baseline="0">
              <a:solidFill>
                <a:sysClr val="windowText" lastClr="000000"/>
              </a:solidFill>
              <a:latin typeface="Calibri (Corps)"/>
              <a:ea typeface="+mn-ea"/>
              <a:cs typeface="+mn-cs"/>
            </a:rPr>
            <a:t>Sur la période 2012-2021, les versements de capitaux décès à l'étranger ont progressé de manière dynamique, mais non linéaire, soit sur dix ans +250% en volume et +130% en valeur.</a:t>
          </a:r>
        </a:p>
        <a:p>
          <a:pPr algn="just"/>
          <a:endParaRPr lang="fr-FR" sz="1000" b="0" baseline="0">
            <a:solidFill>
              <a:sysClr val="windowText" lastClr="000000"/>
            </a:solidFill>
            <a:latin typeface="Calibri (Corps)"/>
            <a:ea typeface="+mn-ea"/>
            <a:cs typeface="+mn-cs"/>
          </a:endParaRPr>
        </a:p>
        <a:p>
          <a:pPr algn="just"/>
          <a:r>
            <a:rPr lang="fr-FR" sz="1000" b="0" baseline="0">
              <a:solidFill>
                <a:sysClr val="windowText" lastClr="000000"/>
              </a:solidFill>
              <a:latin typeface="Calibri (Corps)"/>
              <a:ea typeface="+mn-ea"/>
              <a:cs typeface="+mn-cs"/>
            </a:rPr>
            <a:t>Les versements dans les pays de résidence de l'UE-EEE-Suisse ont toujours été majoritaires, oscillant entre 52 et 62% du montant total attribué par la France.</a:t>
          </a:r>
        </a:p>
        <a:p>
          <a:pPr marL="0" indent="0" algn="just"/>
          <a:endParaRPr lang="fr-FR" sz="1000" b="0" baseline="0">
            <a:solidFill>
              <a:sysClr val="windowText" lastClr="000000"/>
            </a:solidFill>
            <a:latin typeface="Calibri (Corps)"/>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ysClr val="windowText" lastClr="000000"/>
              </a:solidFill>
              <a:latin typeface="Calibri (Corps)"/>
              <a:ea typeface="+mn-ea"/>
              <a:cs typeface="+mn-cs"/>
            </a:rPr>
            <a:t>L'évolution irrégulière des versements des capitaux décès est fortement liée à la nature même de la prestation et à ses modalités d'attribution.</a:t>
          </a:r>
          <a:endParaRPr lang="fr-FR" sz="1100">
            <a:solidFill>
              <a:sysClr val="windowText" lastClr="000000"/>
            </a:solidFill>
            <a:latin typeface="+mn-lt"/>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a:latin typeface="Calibri (corps)"/>
          </a:endParaRPr>
        </a:p>
        <a:p>
          <a:endParaRPr lang="fr-FR" sz="1100" b="1"/>
        </a:p>
      </xdr:txBody>
    </xdr:sp>
    <xdr:clientData/>
  </xdr:twoCellAnchor>
  <xdr:twoCellAnchor>
    <xdr:from>
      <xdr:col>13</xdr:col>
      <xdr:colOff>247650</xdr:colOff>
      <xdr:row>33</xdr:row>
      <xdr:rowOff>104775</xdr:rowOff>
    </xdr:from>
    <xdr:to>
      <xdr:col>15</xdr:col>
      <xdr:colOff>142874</xdr:colOff>
      <xdr:row>33</xdr:row>
      <xdr:rowOff>104776</xdr:rowOff>
    </xdr:to>
    <xdr:cxnSp macro="">
      <xdr:nvCxnSpPr>
        <xdr:cNvPr id="6" name="Connecteur droit 5"/>
        <xdr:cNvCxnSpPr/>
      </xdr:nvCxnSpPr>
      <xdr:spPr>
        <a:xfrm flipH="1">
          <a:off x="6048375" y="6657975"/>
          <a:ext cx="600074" cy="1"/>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266700</xdr:colOff>
      <xdr:row>20</xdr:row>
      <xdr:rowOff>114300</xdr:rowOff>
    </xdr:from>
    <xdr:to>
      <xdr:col>10</xdr:col>
      <xdr:colOff>374700</xdr:colOff>
      <xdr:row>21</xdr:row>
      <xdr:rowOff>41325</xdr:rowOff>
    </xdr:to>
    <xdr:sp macro="" textlink="">
      <xdr:nvSpPr>
        <xdr:cNvPr id="7" name="Ellipse 6"/>
        <xdr:cNvSpPr>
          <a:spLocks/>
        </xdr:cNvSpPr>
      </xdr:nvSpPr>
      <xdr:spPr>
        <a:xfrm flipH="1">
          <a:off x="4686300" y="4229100"/>
          <a:ext cx="108000" cy="1080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10</xdr:col>
      <xdr:colOff>142875</xdr:colOff>
      <xdr:row>20</xdr:row>
      <xdr:rowOff>114300</xdr:rowOff>
    </xdr:from>
    <xdr:to>
      <xdr:col>10</xdr:col>
      <xdr:colOff>250875</xdr:colOff>
      <xdr:row>21</xdr:row>
      <xdr:rowOff>41325</xdr:rowOff>
    </xdr:to>
    <xdr:sp macro="" textlink="">
      <xdr:nvSpPr>
        <xdr:cNvPr id="8" name="Ellipse 7"/>
        <xdr:cNvSpPr>
          <a:spLocks/>
        </xdr:cNvSpPr>
      </xdr:nvSpPr>
      <xdr:spPr>
        <a:xfrm flipH="1">
          <a:off x="4562475" y="4229100"/>
          <a:ext cx="108000" cy="108000"/>
        </a:xfrm>
        <a:prstGeom prst="ellips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10</xdr:col>
      <xdr:colOff>400050</xdr:colOff>
      <xdr:row>20</xdr:row>
      <xdr:rowOff>114300</xdr:rowOff>
    </xdr:from>
    <xdr:to>
      <xdr:col>10</xdr:col>
      <xdr:colOff>508050</xdr:colOff>
      <xdr:row>21</xdr:row>
      <xdr:rowOff>41325</xdr:rowOff>
    </xdr:to>
    <xdr:sp macro="" textlink="">
      <xdr:nvSpPr>
        <xdr:cNvPr id="9" name="Ellipse 8"/>
        <xdr:cNvSpPr>
          <a:spLocks/>
        </xdr:cNvSpPr>
      </xdr:nvSpPr>
      <xdr:spPr>
        <a:xfrm flipH="1">
          <a:off x="4819650" y="4229100"/>
          <a:ext cx="108000" cy="108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1</xdr:col>
      <xdr:colOff>76200</xdr:colOff>
      <xdr:row>25</xdr:row>
      <xdr:rowOff>47625</xdr:rowOff>
    </xdr:from>
    <xdr:to>
      <xdr:col>1</xdr:col>
      <xdr:colOff>184200</xdr:colOff>
      <xdr:row>25</xdr:row>
      <xdr:rowOff>155625</xdr:rowOff>
    </xdr:to>
    <xdr:sp macro="" textlink="">
      <xdr:nvSpPr>
        <xdr:cNvPr id="10" name="Ellipse 9"/>
        <xdr:cNvSpPr>
          <a:spLocks/>
        </xdr:cNvSpPr>
      </xdr:nvSpPr>
      <xdr:spPr>
        <a:xfrm flipH="1">
          <a:off x="238125" y="5086350"/>
          <a:ext cx="108000" cy="108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1</xdr:col>
      <xdr:colOff>76200</xdr:colOff>
      <xdr:row>26</xdr:row>
      <xdr:rowOff>47625</xdr:rowOff>
    </xdr:from>
    <xdr:to>
      <xdr:col>1</xdr:col>
      <xdr:colOff>184200</xdr:colOff>
      <xdr:row>26</xdr:row>
      <xdr:rowOff>155625</xdr:rowOff>
    </xdr:to>
    <xdr:sp macro="" textlink="">
      <xdr:nvSpPr>
        <xdr:cNvPr id="11" name="Ellipse 10"/>
        <xdr:cNvSpPr>
          <a:spLocks/>
        </xdr:cNvSpPr>
      </xdr:nvSpPr>
      <xdr:spPr>
        <a:xfrm flipH="1">
          <a:off x="238125" y="5276850"/>
          <a:ext cx="108000" cy="108000"/>
        </a:xfrm>
        <a:prstGeom prst="ellips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1</xdr:col>
      <xdr:colOff>76200</xdr:colOff>
      <xdr:row>27</xdr:row>
      <xdr:rowOff>38100</xdr:rowOff>
    </xdr:from>
    <xdr:to>
      <xdr:col>1</xdr:col>
      <xdr:colOff>184200</xdr:colOff>
      <xdr:row>27</xdr:row>
      <xdr:rowOff>146100</xdr:rowOff>
    </xdr:to>
    <xdr:sp macro="" textlink="">
      <xdr:nvSpPr>
        <xdr:cNvPr id="12" name="Ellipse 11"/>
        <xdr:cNvSpPr>
          <a:spLocks/>
        </xdr:cNvSpPr>
      </xdr:nvSpPr>
      <xdr:spPr>
        <a:xfrm flipH="1">
          <a:off x="238125" y="5457825"/>
          <a:ext cx="108000" cy="1080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447675</xdr:colOff>
      <xdr:row>42</xdr:row>
      <xdr:rowOff>66676</xdr:rowOff>
    </xdr:from>
    <xdr:to>
      <xdr:col>11</xdr:col>
      <xdr:colOff>1152525</xdr:colOff>
      <xdr:row>43</xdr:row>
      <xdr:rowOff>0</xdr:rowOff>
    </xdr:to>
    <xdr:sp macro="" textlink="">
      <xdr:nvSpPr>
        <xdr:cNvPr id="2" name="ZoneTexte 1"/>
        <xdr:cNvSpPr txBox="1"/>
      </xdr:nvSpPr>
      <xdr:spPr>
        <a:xfrm>
          <a:off x="3562350" y="8248651"/>
          <a:ext cx="3695700" cy="1428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100" i="1">
            <a:solidFill>
              <a:schemeClr val="tx2">
                <a:lumMod val="60000"/>
                <a:lumOff val="40000"/>
              </a:schemeClr>
            </a:solidFill>
            <a:latin typeface="Times New Roman" pitchFamily="18" charset="0"/>
          </a:endParaRPr>
        </a:p>
        <a:p>
          <a:endParaRPr lang="fr-FR" sz="1100" i="1">
            <a:solidFill>
              <a:schemeClr val="tx2">
                <a:lumMod val="60000"/>
                <a:lumOff val="40000"/>
              </a:schemeClr>
            </a:solidFill>
            <a:latin typeface="Times New Roman" pitchFamily="18" charset="0"/>
          </a:endParaRPr>
        </a:p>
      </xdr:txBody>
    </xdr:sp>
    <xdr:clientData/>
  </xdr:twoCellAnchor>
  <xdr:twoCellAnchor>
    <xdr:from>
      <xdr:col>1</xdr:col>
      <xdr:colOff>9525</xdr:colOff>
      <xdr:row>1</xdr:row>
      <xdr:rowOff>85726</xdr:rowOff>
    </xdr:from>
    <xdr:to>
      <xdr:col>12</xdr:col>
      <xdr:colOff>0</xdr:colOff>
      <xdr:row>5</xdr:row>
      <xdr:rowOff>0</xdr:rowOff>
    </xdr:to>
    <xdr:sp macro="" textlink="">
      <xdr:nvSpPr>
        <xdr:cNvPr id="3" name="ZoneTexte 2"/>
        <xdr:cNvSpPr txBox="1"/>
      </xdr:nvSpPr>
      <xdr:spPr>
        <a:xfrm>
          <a:off x="238125" y="276226"/>
          <a:ext cx="7019925" cy="742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100" b="1" i="0" u="none" strike="noStrike">
              <a:solidFill>
                <a:schemeClr val="accent2">
                  <a:lumMod val="75000"/>
                </a:schemeClr>
              </a:solidFill>
              <a:latin typeface="Times New Roman" pitchFamily="18" charset="0"/>
              <a:ea typeface="+mn-ea"/>
              <a:cs typeface="Times New Roman" pitchFamily="18" charset="0"/>
            </a:rPr>
            <a:t>Dans le cadre de la réciprocité des accords, le Cleiss collecte des données statistiques auprès de ses partenaires européens. Elles concernent les pensions de vieillesse, de réversion et d'invalidité versées à des assurés</a:t>
          </a:r>
          <a:r>
            <a:rPr lang="fr-FR" sz="1100" b="1" i="0" u="none" strike="noStrike" baseline="0">
              <a:solidFill>
                <a:schemeClr val="accent2">
                  <a:lumMod val="75000"/>
                </a:schemeClr>
              </a:solidFill>
              <a:latin typeface="Times New Roman" pitchFamily="18" charset="0"/>
              <a:ea typeface="+mn-ea"/>
              <a:cs typeface="Times New Roman" pitchFamily="18" charset="0"/>
            </a:rPr>
            <a:t> </a:t>
          </a:r>
          <a:r>
            <a:rPr lang="fr-FR" sz="1100" b="1" i="0" u="none" strike="noStrike">
              <a:solidFill>
                <a:schemeClr val="accent2">
                  <a:lumMod val="75000"/>
                </a:schemeClr>
              </a:solidFill>
              <a:latin typeface="Times New Roman" pitchFamily="18" charset="0"/>
              <a:ea typeface="+mn-ea"/>
              <a:cs typeface="Times New Roman" pitchFamily="18" charset="0"/>
            </a:rPr>
            <a:t>résidant en France</a:t>
          </a:r>
          <a:r>
            <a:rPr lang="fr-FR" sz="1100" b="1" i="0" u="none" strike="noStrike" baseline="0">
              <a:solidFill>
                <a:schemeClr val="accent2">
                  <a:lumMod val="75000"/>
                </a:schemeClr>
              </a:solidFill>
              <a:latin typeface="Times New Roman" pitchFamily="18" charset="0"/>
              <a:ea typeface="+mn-ea"/>
              <a:cs typeface="Times New Roman" pitchFamily="18" charset="0"/>
            </a:rPr>
            <a:t> et </a:t>
          </a:r>
          <a:r>
            <a:rPr lang="fr-FR" sz="1100" b="1" i="0" u="none" strike="noStrike">
              <a:solidFill>
                <a:schemeClr val="accent2">
                  <a:lumMod val="75000"/>
                </a:schemeClr>
              </a:solidFill>
              <a:latin typeface="Times New Roman" pitchFamily="18" charset="0"/>
              <a:ea typeface="+mn-ea"/>
              <a:cs typeface="Times New Roman" pitchFamily="18" charset="0"/>
            </a:rPr>
            <a:t>qui bénéficient du régime de sécurité sociale du pays dans lequel ils</a:t>
          </a:r>
          <a:r>
            <a:rPr lang="fr-FR" sz="1100" b="1" i="0" u="none" strike="noStrike" baseline="0">
              <a:solidFill>
                <a:schemeClr val="accent2">
                  <a:lumMod val="75000"/>
                </a:schemeClr>
              </a:solidFill>
              <a:latin typeface="Times New Roman" pitchFamily="18" charset="0"/>
              <a:ea typeface="+mn-ea"/>
              <a:cs typeface="Times New Roman" pitchFamily="18" charset="0"/>
            </a:rPr>
            <a:t> </a:t>
          </a:r>
          <a:r>
            <a:rPr lang="fr-FR" sz="1100" b="1" i="0" u="none" strike="noStrike">
              <a:solidFill>
                <a:schemeClr val="accent2">
                  <a:lumMod val="75000"/>
                </a:schemeClr>
              </a:solidFill>
              <a:latin typeface="Times New Roman" pitchFamily="18" charset="0"/>
              <a:ea typeface="+mn-ea"/>
              <a:cs typeface="Times New Roman" pitchFamily="18" charset="0"/>
            </a:rPr>
            <a:t>ont cotisé pendant leur durée de travail.</a:t>
          </a:r>
          <a:r>
            <a:rPr lang="fr-FR" b="1">
              <a:solidFill>
                <a:schemeClr val="accent2">
                  <a:lumMod val="75000"/>
                </a:schemeClr>
              </a:solidFill>
              <a:latin typeface="Times New Roman" pitchFamily="18" charset="0"/>
              <a:cs typeface="Times New Roman" pitchFamily="18" charset="0"/>
            </a:rPr>
            <a:t> </a:t>
          </a:r>
        </a:p>
        <a:p>
          <a:pPr algn="just"/>
          <a:endParaRPr lang="fr-FR" b="1">
            <a:solidFill>
              <a:schemeClr val="accent2">
                <a:lumMod val="75000"/>
              </a:schemeClr>
            </a:solidFill>
            <a:latin typeface="Times New Roman" pitchFamily="18" charset="0"/>
            <a:cs typeface="Times New Roman" pitchFamily="18" charset="0"/>
          </a:endParaRPr>
        </a:p>
        <a:p>
          <a:pPr algn="l"/>
          <a:endParaRPr lang="fr-FR" sz="1100">
            <a:solidFill>
              <a:srgbClr val="FF0000"/>
            </a:solidFill>
            <a:latin typeface="Times New Roman" pitchFamily="18" charset="0"/>
            <a:cs typeface="Times New Roman" pitchFamily="18" charset="0"/>
          </a:endParaRPr>
        </a:p>
      </xdr:txBody>
    </xdr:sp>
    <xdr:clientData/>
  </xdr:twoCellAnchor>
  <xdr:twoCellAnchor>
    <xdr:from>
      <xdr:col>14</xdr:col>
      <xdr:colOff>238125</xdr:colOff>
      <xdr:row>6</xdr:row>
      <xdr:rowOff>57149</xdr:rowOff>
    </xdr:from>
    <xdr:to>
      <xdr:col>20</xdr:col>
      <xdr:colOff>647703</xdr:colOff>
      <xdr:row>35</xdr:row>
      <xdr:rowOff>66675</xdr:rowOff>
    </xdr:to>
    <xdr:sp macro="" textlink="">
      <xdr:nvSpPr>
        <xdr:cNvPr id="4" name="ZoneTexte 3"/>
        <xdr:cNvSpPr txBox="1"/>
      </xdr:nvSpPr>
      <xdr:spPr>
        <a:xfrm>
          <a:off x="8848725" y="1295399"/>
          <a:ext cx="5048253" cy="5562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200" b="1">
              <a:latin typeface="Calibri (corps)"/>
            </a:rPr>
            <a:t>Ce qu'il faut retenir de l'année 2021</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tx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tx1"/>
              </a:solidFill>
              <a:latin typeface="+mn-lt"/>
              <a:ea typeface="+mn-ea"/>
              <a:cs typeface="+mn-cs"/>
            </a:rPr>
            <a:t>En 2021, les régimes européens de sécurité sociale ont versé à leurs assurés qui résident en France 4,04 milliards d'euros de pensions de vieillesse, réversion et invalidité. Par rapport à l'exercice 2020, cela représente des hausses, respectivement en volume (nombre) et en valeur (montant), de  +1,8% et +4,1%.</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algn="just" eaLnBrk="1" fontAlgn="auto" latinLnBrk="0" hangingPunct="1"/>
          <a:r>
            <a:rPr lang="fr-FR" sz="1000" b="0" baseline="0">
              <a:solidFill>
                <a:schemeClr val="tx1"/>
              </a:solidFill>
              <a:latin typeface="+mn-lt"/>
              <a:ea typeface="+mn-ea"/>
              <a:cs typeface="+mn-cs"/>
            </a:rPr>
            <a:t>Cette évolution à la hausse s'inscrit dans la tendance observée les années précédentes, et notamment en 2020 (+1,6% et +6,2%).</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indent="0" algn="just" eaLnBrk="1" fontAlgn="auto" latinLnBrk="0" hangingPunct="1"/>
          <a:r>
            <a:rPr lang="fr-FR" sz="1000" b="0" baseline="0">
              <a:solidFill>
                <a:sysClr val="windowText" lastClr="000000"/>
              </a:solidFill>
              <a:latin typeface="+mn-lt"/>
              <a:ea typeface="+mn-ea"/>
              <a:cs typeface="+mn-cs"/>
            </a:rPr>
            <a:t>Les indicateurs </a:t>
          </a:r>
          <a:r>
            <a:rPr lang="fr-FR" sz="1000" b="0" baseline="0">
              <a:solidFill>
                <a:schemeClr val="tx1"/>
              </a:solidFill>
              <a:latin typeface="+mn-lt"/>
              <a:ea typeface="+mn-ea"/>
              <a:cs typeface="+mn-cs"/>
            </a:rPr>
            <a:t>d'évolution 2021/2020, par pays d'affiliation, soulignent par ailleurs que cette hausse est largement répandue au sein de l'UE-EEE-Suisse. Par ordre d'importance, ce sont le Luxembourg, la Suisse, la Belgique et l'Allemagne qui contribuent le plus fortement à cette hausse, soit en cumulé pour ces quatre pays : +11.047 pensions et +149,90 millions d'euros entre 2020 et 2021. L'Espagne et l'Italie, en premier lieu, atténuent cette tendance haussière, soit en cumulé pour ces deux pays : -3.237 pensions et  -4,06 millions d'euros.</a:t>
          </a:r>
        </a:p>
        <a:p>
          <a:pPr marL="0" indent="0" algn="just" eaLnBrk="1" fontAlgn="auto" latinLnBrk="0" hangingPunct="1"/>
          <a:endParaRPr lang="fr-FR" sz="1000" b="0" baseline="0">
            <a:solidFill>
              <a:schemeClr val="tx1"/>
            </a:solidFill>
            <a:latin typeface="+mn-lt"/>
            <a:ea typeface="+mn-ea"/>
            <a:cs typeface="+mn-cs"/>
          </a:endParaRPr>
        </a:p>
        <a:p>
          <a:pPr marL="0" indent="0" algn="just" eaLnBrk="1" fontAlgn="auto" latinLnBrk="0" hangingPunct="1"/>
          <a:r>
            <a:rPr lang="fr-FR" sz="1000" b="0" baseline="0">
              <a:solidFill>
                <a:schemeClr val="tx1"/>
              </a:solidFill>
              <a:latin typeface="+mn-lt"/>
              <a:ea typeface="+mn-ea"/>
              <a:cs typeface="+mn-cs"/>
            </a:rPr>
            <a:t>Notons également que les pays frontaliers de la France suivants (Suisse, Allemagne, Belgique et Luxembourg) représentent à eux seuls 61% des pensions servies et 76% du montant total versé par les régimes européens de sécurité sociale en France. Ces chiffres tendent à souligner l'attractivité de ces quatre pays auprès des travailleurs français frontaliers, du fait notamment de rémunérations souvent plus avantageuses qu'en France.</a:t>
          </a:r>
        </a:p>
        <a:p>
          <a:pPr marL="0" indent="0" algn="just" eaLnBrk="1" fontAlgn="auto" latinLnBrk="0" hangingPunct="1"/>
          <a:endParaRPr lang="fr-FR" sz="1000" b="0" baseline="0">
            <a:solidFill>
              <a:schemeClr val="tx1"/>
            </a:solidFill>
            <a:latin typeface="+mn-lt"/>
            <a:ea typeface="+mn-ea"/>
            <a:cs typeface="+mn-cs"/>
          </a:endParaRPr>
        </a:p>
        <a:p>
          <a:pPr marL="0" indent="0" algn="just" eaLnBrk="1" fontAlgn="auto" latinLnBrk="0" hangingPunct="1"/>
          <a:r>
            <a:rPr lang="fr-FR" sz="1000" b="0" baseline="0">
              <a:solidFill>
                <a:schemeClr val="tx1"/>
              </a:solidFill>
              <a:latin typeface="+mn-lt"/>
              <a:ea typeface="+mn-ea"/>
              <a:cs typeface="+mn-cs"/>
            </a:rPr>
            <a:t>Enfin, le solde entre les paiements de pensions servies </a:t>
          </a:r>
          <a:r>
            <a:rPr lang="fr-FR" sz="1000" b="0" baseline="0">
              <a:solidFill>
                <a:sysClr val="windowText" lastClr="000000"/>
              </a:solidFill>
              <a:latin typeface="+mn-lt"/>
              <a:ea typeface="+mn-ea"/>
              <a:cs typeface="+mn-cs"/>
            </a:rPr>
            <a:t>en France </a:t>
          </a:r>
          <a:r>
            <a:rPr lang="fr-FR" sz="1000" b="0" baseline="0">
              <a:solidFill>
                <a:schemeClr val="tx1"/>
              </a:solidFill>
              <a:latin typeface="+mn-lt"/>
              <a:ea typeface="+mn-ea"/>
              <a:cs typeface="+mn-cs"/>
            </a:rPr>
            <a:t>par les régimes européens de sécurité sociale et les paiements de pensions servies par la sécurité sociale française </a:t>
          </a:r>
          <a:r>
            <a:rPr lang="fr-FR" sz="1000" b="0" baseline="0">
              <a:solidFill>
                <a:sysClr val="windowText" lastClr="000000"/>
              </a:solidFill>
              <a:latin typeface="+mn-lt"/>
              <a:ea typeface="+mn-ea"/>
              <a:cs typeface="+mn-cs"/>
            </a:rPr>
            <a:t>dans les États de l'UE-EEE-Suisse</a:t>
          </a:r>
          <a:r>
            <a:rPr lang="fr-FR" sz="1000" b="0" baseline="0">
              <a:solidFill>
                <a:srgbClr val="FF0000"/>
              </a:solidFill>
              <a:latin typeface="+mn-lt"/>
              <a:ea typeface="+mn-ea"/>
              <a:cs typeface="+mn-cs"/>
            </a:rPr>
            <a:t> </a:t>
          </a:r>
          <a:r>
            <a:rPr lang="fr-FR" sz="1000" b="0" baseline="0">
              <a:solidFill>
                <a:schemeClr val="tx1"/>
              </a:solidFill>
              <a:latin typeface="+mn-lt"/>
              <a:ea typeface="+mn-ea"/>
              <a:cs typeface="+mn-cs"/>
            </a:rPr>
            <a:t>(</a:t>
          </a:r>
          <a:r>
            <a:rPr lang="fr-FR" sz="1000" b="1" baseline="0">
              <a:solidFill>
                <a:schemeClr val="tx1"/>
              </a:solidFill>
              <a:latin typeface="+mn-lt"/>
              <a:ea typeface="+mn-ea"/>
              <a:cs typeface="+mn-cs"/>
            </a:rPr>
            <a:t>pour plus de détails, voir partie 3</a:t>
          </a:r>
          <a:r>
            <a:rPr lang="fr-FR" sz="1000" b="0" baseline="0">
              <a:solidFill>
                <a:schemeClr val="tx1"/>
              </a:solidFill>
              <a:latin typeface="+mn-lt"/>
              <a:ea typeface="+mn-ea"/>
              <a:cs typeface="+mn-cs"/>
            </a:rPr>
            <a:t>) est très positif et atteint +1,80 milliard d'euros en 2021  (contre +1,55 milliard d'euros en 2020).</a:t>
          </a:r>
        </a:p>
        <a:p>
          <a:pPr marL="0" indent="0" algn="just" eaLnBrk="1" fontAlgn="auto" latinLnBrk="0" hangingPunct="1"/>
          <a:endParaRPr lang="fr-FR" sz="1000" b="0" baseline="0">
            <a:solidFill>
              <a:schemeClr val="tx1"/>
            </a:solidFill>
            <a:latin typeface="+mn-lt"/>
            <a:ea typeface="+mn-ea"/>
            <a:cs typeface="+mn-cs"/>
          </a:endParaRPr>
        </a:p>
        <a:p>
          <a:pPr marL="0" indent="0" algn="just" eaLnBrk="1" fontAlgn="auto" latinLnBrk="0" hangingPunct="1"/>
          <a:r>
            <a:rPr lang="fr-FR" sz="1000" b="0" baseline="0">
              <a:solidFill>
                <a:schemeClr val="tx1"/>
              </a:solidFill>
              <a:latin typeface="+mn-lt"/>
              <a:ea typeface="+mn-ea"/>
              <a:cs typeface="+mn-cs"/>
            </a:rPr>
            <a:t>Les soldes positifs les plus significatifs sont ceux de la France </a:t>
          </a:r>
          <a:r>
            <a:rPr lang="fr-FR" sz="1000" b="0" baseline="0">
              <a:solidFill>
                <a:sysClr val="windowText" lastClr="000000"/>
              </a:solidFill>
              <a:latin typeface="+mn-lt"/>
              <a:ea typeface="+mn-ea"/>
              <a:cs typeface="+mn-cs"/>
            </a:rPr>
            <a:t>avec les quatre premiers pays d'affiliation du tableau en page précédente (ainsi que le Luxembourg), soit en cumulé +3,06 milliards d'euros, </a:t>
          </a:r>
          <a:r>
            <a:rPr lang="fr-FR" sz="1000" b="0" baseline="0">
              <a:solidFill>
                <a:schemeClr val="tx1"/>
              </a:solidFill>
              <a:latin typeface="+mn-lt"/>
              <a:ea typeface="+mn-ea"/>
              <a:cs typeface="+mn-cs"/>
            </a:rPr>
            <a:t>tandis que les soldes négatifs les plus significatifs sont ceux avec le Portugal (-738,09 millions d'euros), l'Espagne (-577,31 millions d'euros) et l'Italie (-97,95 millions d'euros), soit en cumulé -1,41 milliard d'euros.</a:t>
          </a:r>
        </a:p>
        <a:p>
          <a:pPr marL="0" indent="0" eaLnBrk="1" fontAlgn="auto" latinLnBrk="0" hangingPunct="1"/>
          <a:endParaRPr lang="fr-FR" sz="1000" b="0" baseline="0">
            <a:solidFill>
              <a:schemeClr val="tx1"/>
            </a:solidFill>
            <a:latin typeface="+mn-lt"/>
            <a:ea typeface="+mn-ea"/>
            <a:cs typeface="+mn-cs"/>
          </a:endParaRPr>
        </a:p>
        <a:p>
          <a:pPr marL="0" indent="0" eaLnBrk="1" fontAlgn="auto" latinLnBrk="0" hangingPunct="1"/>
          <a:endParaRPr lang="fr-FR" sz="1000" b="0" baseline="0">
            <a:solidFill>
              <a:schemeClr val="tx1"/>
            </a:solidFill>
            <a:latin typeface="+mn-lt"/>
            <a:ea typeface="+mn-ea"/>
            <a:cs typeface="+mn-cs"/>
          </a:endParaRPr>
        </a:p>
        <a:p>
          <a:pPr marL="0" indent="0" eaLnBrk="1" fontAlgn="auto" latinLnBrk="0" hangingPunct="1"/>
          <a:endParaRPr lang="fr-FR" sz="1000" b="0" baseline="0">
            <a:solidFill>
              <a:schemeClr val="tx1"/>
            </a:solidFill>
            <a:latin typeface="+mn-lt"/>
            <a:ea typeface="+mn-ea"/>
            <a:cs typeface="+mn-cs"/>
          </a:endParaRPr>
        </a:p>
        <a:p>
          <a:pPr marL="0" indent="0" eaLnBrk="1" fontAlgn="auto" latinLnBrk="0" hangingPunct="1"/>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r>
            <a:rPr lang="fr-FR" sz="1000" b="0" baseline="0">
              <a:solidFill>
                <a:srgbClr val="FF0000"/>
              </a:solidFill>
              <a:latin typeface="Calibri (Corps)"/>
              <a:ea typeface="+mn-ea"/>
              <a:cs typeface="+mn-cs"/>
            </a:rPr>
            <a:t>.</a:t>
          </a: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a:latin typeface="Calibri (corps)"/>
          </a:endParaRPr>
        </a:p>
        <a:p>
          <a:endParaRPr lang="fr-FR" sz="1100" b="1"/>
        </a:p>
      </xdr:txBody>
    </xdr:sp>
    <xdr:clientData/>
  </xdr:twoCellAnchor>
  <xdr:twoCellAnchor>
    <xdr:from>
      <xdr:col>0</xdr:col>
      <xdr:colOff>0</xdr:colOff>
      <xdr:row>43</xdr:row>
      <xdr:rowOff>66675</xdr:rowOff>
    </xdr:from>
    <xdr:to>
      <xdr:col>11</xdr:col>
      <xdr:colOff>371475</xdr:colOff>
      <xdr:row>62</xdr:row>
      <xdr:rowOff>19049</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47625</xdr:rowOff>
    </xdr:from>
    <xdr:to>
      <xdr:col>11</xdr:col>
      <xdr:colOff>495300</xdr:colOff>
      <xdr:row>78</xdr:row>
      <xdr:rowOff>76199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114300</xdr:colOff>
      <xdr:row>40</xdr:row>
      <xdr:rowOff>152399</xdr:rowOff>
    </xdr:from>
    <xdr:to>
      <xdr:col>19</xdr:col>
      <xdr:colOff>371474</xdr:colOff>
      <xdr:row>84</xdr:row>
      <xdr:rowOff>171450</xdr:rowOff>
    </xdr:to>
    <xdr:sp macro="" textlink="">
      <xdr:nvSpPr>
        <xdr:cNvPr id="7" name="ZoneTexte 6"/>
        <xdr:cNvSpPr txBox="1"/>
      </xdr:nvSpPr>
      <xdr:spPr>
        <a:xfrm>
          <a:off x="7591425" y="7896224"/>
          <a:ext cx="5267324" cy="84772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Au cours de la décennie, les courbes relatives aux nombres et aux montants des pensions européennes servies en France (</a:t>
          </a:r>
          <a:r>
            <a:rPr lang="fr-FR" sz="1000" b="1" baseline="0">
              <a:solidFill>
                <a:schemeClr val="dk1"/>
              </a:solidFill>
              <a:latin typeface="+mn-lt"/>
              <a:ea typeface="+mn-ea"/>
              <a:cs typeface="+mn-cs"/>
            </a:rPr>
            <a:t>flux entrant</a:t>
          </a:r>
          <a:r>
            <a:rPr lang="fr-FR" sz="1000" b="0" baseline="0">
              <a:solidFill>
                <a:schemeClr val="dk1"/>
              </a:solidFill>
              <a:latin typeface="+mn-lt"/>
              <a:ea typeface="+mn-ea"/>
              <a:cs typeface="+mn-cs"/>
            </a:rPr>
            <a:t>) ont connu une progression continue et soutenue, soit +26% en volume et +74% en valeur.</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Cette tendance haussière s'explique principalement, et par ordre d'importance, par les flux entrants en provenance de Suisse, Belgique, Luxembourg et Allemagne , soit en cumulé sur dix ans pour ces quatre pays d'affiliation : +113.761 pensions servies et +1,59 milliard d'euros versés.</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Les flux entrants en provenance d'Italie et d'Espagne, en diminution, minorent l'ampleur de cette hausse, soit en cumulé sur dix ans pour ces deux pays : -23.189 pensions </a:t>
          </a:r>
          <a:r>
            <a:rPr lang="fr-FR" sz="1000" b="0" baseline="0">
              <a:solidFill>
                <a:sysClr val="windowText" lastClr="000000"/>
              </a:solidFill>
              <a:latin typeface="+mn-lt"/>
              <a:ea typeface="+mn-ea"/>
              <a:cs typeface="+mn-cs"/>
            </a:rPr>
            <a:t>servies</a:t>
          </a:r>
          <a:r>
            <a:rPr lang="fr-FR" sz="1000" b="0" baseline="0">
              <a:solidFill>
                <a:schemeClr val="dk1"/>
              </a:solidFill>
              <a:latin typeface="+mn-lt"/>
              <a:ea typeface="+mn-ea"/>
              <a:cs typeface="+mn-cs"/>
            </a:rPr>
            <a:t> et  -20,58 millions d'euros versés.</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Il convient par ailleurs de souligner un phénomène atypique : le solde de la France par rapport à ses partenaires de l'UE-EEE-Suisse </a:t>
          </a:r>
          <a:r>
            <a:rPr lang="fr-FR" sz="1000" b="1" u="none" baseline="0">
              <a:solidFill>
                <a:schemeClr val="dk1"/>
              </a:solidFill>
              <a:latin typeface="+mn-lt"/>
              <a:ea typeface="+mn-ea"/>
              <a:cs typeface="+mn-cs"/>
            </a:rPr>
            <a:t>(flux entrants - flux sortants) </a:t>
          </a:r>
          <a:r>
            <a:rPr lang="fr-FR" sz="1000" b="0" baseline="0">
              <a:solidFill>
                <a:schemeClr val="dk1"/>
              </a:solidFill>
              <a:latin typeface="+mn-lt"/>
              <a:ea typeface="+mn-ea"/>
              <a:cs typeface="+mn-cs"/>
            </a:rPr>
            <a:t>est négatif en volume et positif en valeur sur toute la période observée.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Ce phénomène atypique trouve son origine dans la spécificité du système de sécurité sociale en France, qui est organisé en une multitude de régimes de retraite, ce qui induit donc le versement de plusieurs pensions aux assurés ayant cotisé auprès de différentes caisses de retraite (pour information, au 31 décembre 2019, 42% des retraités de droits directs du régime général sont polypensionnés : source Cnav). </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200" b="1" baseline="0">
              <a:solidFill>
                <a:schemeClr val="dk1"/>
              </a:solidFill>
              <a:latin typeface="+mn-lt"/>
              <a:ea typeface="+mn-ea"/>
              <a:cs typeface="+mn-cs"/>
            </a:rPr>
            <a:t>BON A SAVOIR</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Pour mieux comprendre l'évolution à la hausse des pensions européennes servies en France, signalons que le travail frontalier a presque doublé dans l'hexagone, sur la période 1990-2015 (355.000 individus en 2015), faisant de la France le pays européen </a:t>
          </a:r>
          <a:r>
            <a:rPr lang="fr-FR" sz="1000" b="0" strike="noStrike" baseline="0">
              <a:solidFill>
                <a:sysClr val="windowText" lastClr="000000"/>
              </a:solidFill>
              <a:latin typeface="+mn-lt"/>
              <a:ea typeface="+mn-ea"/>
              <a:cs typeface="+mn-cs"/>
            </a:rPr>
            <a:t>qui envoie</a:t>
          </a:r>
          <a:r>
            <a:rPr lang="fr-FR" sz="1000" b="0" baseline="0">
              <a:solidFill>
                <a:sysClr val="windowText" lastClr="000000"/>
              </a:solidFill>
              <a:latin typeface="+mn-lt"/>
              <a:ea typeface="+mn-ea"/>
              <a:cs typeface="+mn-cs"/>
            </a:rPr>
            <a:t> </a:t>
          </a:r>
          <a:r>
            <a:rPr lang="fr-FR" sz="1000" b="0" baseline="0">
              <a:solidFill>
                <a:schemeClr val="dk1"/>
              </a:solidFill>
              <a:latin typeface="+mn-lt"/>
              <a:ea typeface="+mn-ea"/>
              <a:cs typeface="+mn-cs"/>
            </a:rPr>
            <a:t>le plus grand nombre de </a:t>
          </a:r>
          <a:r>
            <a:rPr lang="fr-FR" sz="1000" b="0" strike="noStrike" baseline="0">
              <a:solidFill>
                <a:sysClr val="windowText" lastClr="000000"/>
              </a:solidFill>
              <a:latin typeface="+mn-lt"/>
              <a:ea typeface="+mn-ea"/>
              <a:cs typeface="+mn-cs"/>
            </a:rPr>
            <a:t>travailleurs frontaliers à l'étranger ; </a:t>
          </a:r>
          <a:r>
            <a:rPr lang="fr-FR" sz="1000" b="0" strike="noStrike" baseline="0">
              <a:solidFill>
                <a:schemeClr val="dk1"/>
              </a:solidFill>
              <a:latin typeface="+mn-lt"/>
              <a:ea typeface="+mn-ea"/>
              <a:cs typeface="+mn-cs"/>
            </a:rPr>
            <a:t>cet essor s'expliquant notamment par des rémunérations souvent plus avantageuses chez nos proches voisins européens.</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Ces travailleurs </a:t>
          </a:r>
          <a:r>
            <a:rPr lang="fr-FR" sz="1000" b="0" baseline="0">
              <a:solidFill>
                <a:sysClr val="windowText" lastClr="000000"/>
              </a:solidFill>
              <a:latin typeface="+mn-lt"/>
              <a:ea typeface="+mn-ea"/>
              <a:cs typeface="+mn-cs"/>
            </a:rPr>
            <a:t>qui résident en France </a:t>
          </a:r>
          <a:r>
            <a:rPr lang="fr-FR" sz="1000" b="0" baseline="0">
              <a:solidFill>
                <a:schemeClr val="dk1"/>
              </a:solidFill>
              <a:latin typeface="+mn-lt"/>
              <a:ea typeface="+mn-ea"/>
              <a:cs typeface="+mn-cs"/>
            </a:rPr>
            <a:t>exercent leur activité principalement en Suisse (170.300 actifs), au Luxembourg (70 300), en Allemagne (46 000) et en Belgique (37 800), ce qui équivaut, pour </a:t>
          </a:r>
          <a:r>
            <a:rPr lang="fr-FR" sz="1000" b="0" baseline="0">
              <a:solidFill>
                <a:sysClr val="windowText" lastClr="000000"/>
              </a:solidFill>
              <a:latin typeface="+mn-lt"/>
              <a:ea typeface="+mn-ea"/>
              <a:cs typeface="+mn-cs"/>
            </a:rPr>
            <a:t>ces quatre pays d'emploi,  </a:t>
          </a:r>
          <a:r>
            <a:rPr lang="fr-FR" sz="1000" b="0" baseline="0">
              <a:solidFill>
                <a:schemeClr val="dk1"/>
              </a:solidFill>
              <a:latin typeface="+mn-lt"/>
              <a:ea typeface="+mn-ea"/>
              <a:cs typeface="+mn-cs"/>
            </a:rPr>
            <a:t>à 91% du flux </a:t>
          </a:r>
          <a:r>
            <a:rPr lang="fr-FR" sz="1000" b="0" baseline="0">
              <a:solidFill>
                <a:sysClr val="windowText" lastClr="000000"/>
              </a:solidFill>
              <a:latin typeface="+mn-lt"/>
              <a:ea typeface="+mn-ea"/>
              <a:cs typeface="+mn-cs"/>
            </a:rPr>
            <a:t>total des travailleurs français frontaliers</a:t>
          </a:r>
          <a:r>
            <a:rPr lang="fr-FR" sz="1000" b="0" baseline="0">
              <a:solidFill>
                <a:schemeClr val="dk1"/>
              </a:solidFill>
              <a:latin typeface="+mn-lt"/>
              <a:ea typeface="+mn-ea"/>
              <a:cs typeface="+mn-cs"/>
            </a:rPr>
            <a:t>. Par ailleurs, en termes d'évolution, le Luxembourg apparait comme le pays le plus dynamique en matière de recours aux travailleurs français (+300% d'actifs en quinze ans), devant la Belgique (+150%), la Suisse (+70%) et l'Allemagne (+15%). </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1" baseline="0">
              <a:solidFill>
                <a:schemeClr val="dk1"/>
              </a:solidFill>
              <a:latin typeface="+mn-lt"/>
              <a:ea typeface="+mn-ea"/>
              <a:cs typeface="+mn-cs"/>
            </a:rPr>
            <a:t>Source : Observatoire des territoires / Ministère de la cohésion des territoires et des relations avec les collectivités territoriales</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Ces évolutions peuvent être ainsi comparées à celles constatées entre 2012 et 2021 sur les pensions luxembourgeoises </a:t>
          </a:r>
          <a:r>
            <a:rPr lang="fr-FR" sz="1000" b="0" baseline="0">
              <a:solidFill>
                <a:sysClr val="windowText" lastClr="000000"/>
              </a:solidFill>
              <a:latin typeface="+mn-lt"/>
              <a:ea typeface="+mn-ea"/>
              <a:cs typeface="+mn-cs"/>
            </a:rPr>
            <a:t>(+99% en volume), </a:t>
          </a:r>
          <a:r>
            <a:rPr lang="fr-FR" sz="1000" b="0" baseline="0">
              <a:solidFill>
                <a:schemeClr val="dk1"/>
              </a:solidFill>
              <a:latin typeface="+mn-lt"/>
              <a:ea typeface="+mn-ea"/>
              <a:cs typeface="+mn-cs"/>
            </a:rPr>
            <a:t>belges (+64%), suisses (+49%) et allemandes (+37%) servies en France.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rgbClr val="FF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a:p>
        <a:p>
          <a:pPr marL="0" marR="0" indent="0" algn="just" defTabSz="914400" eaLnBrk="1" fontAlgn="auto" latinLnBrk="0" hangingPunct="1">
            <a:lnSpc>
              <a:spcPct val="100000"/>
            </a:lnSpc>
            <a:spcBef>
              <a:spcPts val="0"/>
            </a:spcBef>
            <a:spcAft>
              <a:spcPts val="0"/>
            </a:spcAft>
            <a:buClrTx/>
            <a:buSzTx/>
            <a:buFontTx/>
            <a:buNone/>
            <a:tabLst/>
            <a:defRPr/>
          </a:pPr>
          <a:endParaRPr lang="fr-FR" sz="1000"/>
        </a:p>
        <a:p>
          <a:pPr algn="just"/>
          <a:endParaRPr lang="fr-FR" sz="1000" baseline="0"/>
        </a:p>
        <a:p>
          <a:pPr algn="just"/>
          <a:endParaRPr lang="fr-FR" sz="1000" baseline="0"/>
        </a:p>
        <a:p>
          <a:pPr algn="just"/>
          <a:endParaRPr lang="fr-FR" sz="1000" baseline="0"/>
        </a:p>
        <a:p>
          <a:pPr algn="just"/>
          <a:endParaRPr lang="fr-FR" sz="1000" baseline="0"/>
        </a:p>
        <a:p>
          <a:pPr algn="just"/>
          <a:r>
            <a:rPr lang="fr-FR" sz="1000" baseline="0"/>
            <a:t>	</a:t>
          </a:r>
        </a:p>
        <a:p>
          <a:pPr algn="just"/>
          <a:endParaRPr lang="fr-FR" sz="1000" baseline="0"/>
        </a:p>
      </xdr:txBody>
    </xdr:sp>
    <xdr:clientData/>
  </xdr:twoCellAnchor>
  <xdr:twoCellAnchor>
    <xdr:from>
      <xdr:col>13</xdr:col>
      <xdr:colOff>238126</xdr:colOff>
      <xdr:row>41</xdr:row>
      <xdr:rowOff>85725</xdr:rowOff>
    </xdr:from>
    <xdr:to>
      <xdr:col>13</xdr:col>
      <xdr:colOff>634126</xdr:colOff>
      <xdr:row>41</xdr:row>
      <xdr:rowOff>85725</xdr:rowOff>
    </xdr:to>
    <xdr:cxnSp macro="">
      <xdr:nvCxnSpPr>
        <xdr:cNvPr id="8" name="Connecteur droit 7"/>
        <xdr:cNvCxnSpPr/>
      </xdr:nvCxnSpPr>
      <xdr:spPr>
        <a:xfrm flipH="1">
          <a:off x="7715251" y="8058150"/>
          <a:ext cx="396000" cy="0"/>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0</xdr:colOff>
      <xdr:row>106</xdr:row>
      <xdr:rowOff>0</xdr:rowOff>
    </xdr:from>
    <xdr:to>
      <xdr:col>9</xdr:col>
      <xdr:colOff>0</xdr:colOff>
      <xdr:row>117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11</xdr:row>
      <xdr:rowOff>114299</xdr:rowOff>
    </xdr:from>
    <xdr:to>
      <xdr:col>11</xdr:col>
      <xdr:colOff>0</xdr:colOff>
      <xdr:row>24</xdr:row>
      <xdr:rowOff>0</xdr:rowOff>
    </xdr:to>
    <xdr:sp macro="" textlink="">
      <xdr:nvSpPr>
        <xdr:cNvPr id="3" name="ZoneTexte 2"/>
        <xdr:cNvSpPr txBox="1"/>
      </xdr:nvSpPr>
      <xdr:spPr>
        <a:xfrm>
          <a:off x="676275" y="2209799"/>
          <a:ext cx="6591300" cy="2238376"/>
        </a:xfrm>
        <a:prstGeom prst="rect">
          <a:avLst/>
        </a:prstGeom>
        <a:solidFill>
          <a:schemeClr val="accent1">
            <a:lumMod val="20000"/>
            <a:lumOff val="80000"/>
          </a:schemeClr>
        </a:solidFill>
        <a:ln w="127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100">
              <a:solidFill>
                <a:schemeClr val="dk1"/>
              </a:solidFill>
              <a:latin typeface="Times New Roman" pitchFamily="18" charset="0"/>
              <a:ea typeface="+mn-ea"/>
              <a:cs typeface="Times New Roman" pitchFamily="18" charset="0"/>
            </a:rPr>
            <a:t>Le règlement européen (CE) n° 883/04, en son </a:t>
          </a:r>
          <a:r>
            <a:rPr lang="fr-FR" sz="1100">
              <a:solidFill>
                <a:sysClr val="windowText" lastClr="000000"/>
              </a:solidFill>
              <a:latin typeface="Times New Roman" pitchFamily="18" charset="0"/>
              <a:ea typeface="+mn-ea"/>
              <a:cs typeface="Times New Roman" pitchFamily="18" charset="0"/>
            </a:rPr>
            <a:t>article</a:t>
          </a:r>
          <a:r>
            <a:rPr lang="fr-FR" sz="1100" baseline="0">
              <a:solidFill>
                <a:sysClr val="windowText" lastClr="000000"/>
              </a:solidFill>
              <a:latin typeface="Times New Roman" pitchFamily="18" charset="0"/>
              <a:ea typeface="+mn-ea"/>
              <a:cs typeface="Times New Roman" pitchFamily="18" charset="0"/>
            </a:rPr>
            <a:t> 65 § 2 et 5</a:t>
          </a:r>
          <a:r>
            <a:rPr lang="fr-FR" sz="1100" baseline="0">
              <a:solidFill>
                <a:schemeClr val="dk1"/>
              </a:solidFill>
              <a:latin typeface="Times New Roman" pitchFamily="18" charset="0"/>
              <a:ea typeface="+mn-ea"/>
              <a:cs typeface="Times New Roman" pitchFamily="18" charset="0"/>
            </a:rPr>
            <a:t>, prévoit qu'un travailleur frontalier doit cotiser dans l'État où il travaille soit, </a:t>
          </a:r>
          <a:r>
            <a:rPr lang="fr-FR" sz="1100" baseline="0">
              <a:solidFill>
                <a:sysClr val="windowText" lastClr="000000"/>
              </a:solidFill>
              <a:latin typeface="Times New Roman" pitchFamily="18" charset="0"/>
              <a:ea typeface="+mn-ea"/>
              <a:cs typeface="Times New Roman" pitchFamily="18" charset="0"/>
            </a:rPr>
            <a:t>pour</a:t>
          </a:r>
          <a:r>
            <a:rPr lang="fr-FR" sz="1100" baseline="0">
              <a:solidFill>
                <a:schemeClr val="dk1"/>
              </a:solidFill>
              <a:latin typeface="Times New Roman" pitchFamily="18" charset="0"/>
              <a:ea typeface="+mn-ea"/>
              <a:cs typeface="Times New Roman" pitchFamily="18" charset="0"/>
            </a:rPr>
            <a:t> un ressortissant français, principalement dans l'un des pays du tableau ci-dessus.</a:t>
          </a:r>
          <a:endParaRPr lang="fr-FR">
            <a:latin typeface="Times New Roman" pitchFamily="18" charset="0"/>
            <a:cs typeface="Times New Roman" pitchFamily="18" charset="0"/>
          </a:endParaRPr>
        </a:p>
        <a:p>
          <a:pPr algn="just" fontAlgn="base"/>
          <a:endParaRPr lang="fr-FR" sz="1100" baseline="0">
            <a:solidFill>
              <a:schemeClr val="dk1"/>
            </a:solidFill>
            <a:latin typeface="Times New Roman" pitchFamily="18" charset="0"/>
            <a:ea typeface="+mn-ea"/>
            <a:cs typeface="Times New Roman" pitchFamily="18" charset="0"/>
          </a:endParaRPr>
        </a:p>
        <a:p>
          <a:pPr algn="just"/>
          <a:r>
            <a:rPr lang="fr-FR" sz="1100" baseline="0">
              <a:solidFill>
                <a:schemeClr val="dk1"/>
              </a:solidFill>
              <a:latin typeface="Times New Roman" pitchFamily="18" charset="0"/>
              <a:ea typeface="+mn-ea"/>
              <a:cs typeface="Times New Roman" pitchFamily="18" charset="0"/>
            </a:rPr>
            <a:t>Ainsi, le travailleur frontalier </a:t>
          </a:r>
          <a:r>
            <a:rPr lang="fr-FR" sz="1100" baseline="0">
              <a:solidFill>
                <a:sysClr val="windowText" lastClr="000000"/>
              </a:solidFill>
              <a:latin typeface="Times New Roman" pitchFamily="18" charset="0"/>
              <a:ea typeface="+mn-ea"/>
              <a:cs typeface="Times New Roman" pitchFamily="18" charset="0"/>
            </a:rPr>
            <a:t>français involontairement </a:t>
          </a:r>
          <a:r>
            <a:rPr lang="fr-FR" sz="1100" baseline="0">
              <a:solidFill>
                <a:schemeClr val="dk1"/>
              </a:solidFill>
              <a:latin typeface="Times New Roman" pitchFamily="18" charset="0"/>
              <a:ea typeface="+mn-ea"/>
              <a:cs typeface="Times New Roman" pitchFamily="18" charset="0"/>
            </a:rPr>
            <a:t>privé d'emploi perçoit son indemnisation de l'assurance chômage de la part de la France (son État de résidence) où il bénéficie de droits identiques au travailleur qui y a exercé son activité. Les prestations sont servies par </a:t>
          </a:r>
          <a:r>
            <a:rPr lang="fr-FR" sz="1100" baseline="0">
              <a:solidFill>
                <a:sysClr val="windowText" lastClr="000000"/>
              </a:solidFill>
              <a:latin typeface="Times New Roman" pitchFamily="18" charset="0"/>
              <a:ea typeface="+mn-ea"/>
              <a:cs typeface="Times New Roman" pitchFamily="18" charset="0"/>
            </a:rPr>
            <a:t>l'agence</a:t>
          </a:r>
          <a:r>
            <a:rPr lang="fr-FR" sz="1100" baseline="0">
              <a:solidFill>
                <a:schemeClr val="dk1"/>
              </a:solidFill>
              <a:latin typeface="Times New Roman" pitchFamily="18" charset="0"/>
              <a:ea typeface="+mn-ea"/>
              <a:cs typeface="Times New Roman" pitchFamily="18" charset="0"/>
            </a:rPr>
            <a:t> Pôle Emploi du lieu de résidence.</a:t>
          </a:r>
          <a:endParaRPr lang="fr-FR">
            <a:latin typeface="Times New Roman" pitchFamily="18" charset="0"/>
            <a:cs typeface="Times New Roman" pitchFamily="18" charset="0"/>
          </a:endParaRPr>
        </a:p>
        <a:p>
          <a:pPr algn="just" fontAlgn="base"/>
          <a:endParaRPr lang="fr-FR" sz="1100" baseline="0">
            <a:solidFill>
              <a:schemeClr val="dk1"/>
            </a:solidFill>
            <a:latin typeface="Times New Roman" pitchFamily="18" charset="0"/>
            <a:ea typeface="+mn-ea"/>
            <a:cs typeface="Times New Roman" pitchFamily="18" charset="0"/>
          </a:endParaRPr>
        </a:p>
        <a:p>
          <a:pPr algn="just"/>
          <a:r>
            <a:rPr lang="fr-FR" sz="1100" baseline="0">
              <a:solidFill>
                <a:schemeClr val="dk1"/>
              </a:solidFill>
              <a:latin typeface="Times New Roman" pitchFamily="18" charset="0"/>
              <a:ea typeface="+mn-ea"/>
              <a:cs typeface="Times New Roman" pitchFamily="18" charset="0"/>
            </a:rPr>
            <a:t>Par la suite, il incombe à l'institution compétente de l'ex-État d'emploi de rembourser à l'État de résidence (la France) la totalité des allocations versées pendant les trois premiers mois de l'indemnisation, et jusqu'à cinq mois, sous réserves des conditions de durée d'activité dans le dernier État d'emploi et susceptibles d'ouvrir un droit dans cet État.</a:t>
          </a:r>
          <a:endParaRPr lang="fr-FR" sz="1100">
            <a:solidFill>
              <a:schemeClr val="dk1"/>
            </a:solidFill>
            <a:latin typeface="Times New Roman" pitchFamily="18" charset="0"/>
            <a:ea typeface="+mn-ea"/>
            <a:cs typeface="Times New Roman" pitchFamily="18" charset="0"/>
          </a:endParaRPr>
        </a:p>
      </xdr:txBody>
    </xdr:sp>
    <xdr:clientData/>
  </xdr:twoCellAnchor>
  <xdr:twoCellAnchor>
    <xdr:from>
      <xdr:col>1</xdr:col>
      <xdr:colOff>0</xdr:colOff>
      <xdr:row>153</xdr:row>
      <xdr:rowOff>0</xdr:rowOff>
    </xdr:from>
    <xdr:to>
      <xdr:col>12</xdr:col>
      <xdr:colOff>0</xdr:colOff>
      <xdr:row>166</xdr:row>
      <xdr:rowOff>0</xdr:rowOff>
    </xdr:to>
    <xdr:sp macro="" textlink="">
      <xdr:nvSpPr>
        <xdr:cNvPr id="4" name="ZoneTexte 3"/>
        <xdr:cNvSpPr txBox="1"/>
      </xdr:nvSpPr>
      <xdr:spPr>
        <a:xfrm>
          <a:off x="438150" y="30575250"/>
          <a:ext cx="7591425" cy="2352675"/>
        </a:xfrm>
        <a:prstGeom prst="rect">
          <a:avLst/>
        </a:prstGeom>
        <a:solidFill>
          <a:schemeClr val="accent1">
            <a:lumMod val="20000"/>
            <a:lumOff val="80000"/>
          </a:schemeClr>
        </a:solidFill>
        <a:ln w="127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100" b="1">
              <a:latin typeface="Times New Roman" pitchFamily="18" charset="0"/>
              <a:cs typeface="Times New Roman" pitchFamily="18" charset="0"/>
            </a:rPr>
            <a:t>Conditions et limites pour l'exportation du droit aux prestations en espèces de chômage </a:t>
          </a:r>
          <a:r>
            <a:rPr lang="fr-FR" sz="1100">
              <a:latin typeface="Times New Roman" pitchFamily="18" charset="0"/>
              <a:cs typeface="Times New Roman" pitchFamily="18" charset="0"/>
            </a:rPr>
            <a:t>:</a:t>
          </a:r>
        </a:p>
        <a:p>
          <a:pPr algn="just"/>
          <a:endParaRPr lang="fr-FR" sz="1100">
            <a:latin typeface="Times New Roman" pitchFamily="18" charset="0"/>
            <a:cs typeface="Times New Roman" pitchFamily="18" charset="0"/>
          </a:endParaRPr>
        </a:p>
        <a:p>
          <a:pPr algn="just"/>
          <a:r>
            <a:rPr lang="fr-FR">
              <a:latin typeface="Times New Roman" pitchFamily="18" charset="0"/>
              <a:cs typeface="Times New Roman" pitchFamily="18" charset="0"/>
            </a:rPr>
            <a:t>1/ avant son départ, le chômeur doit avoir été inscrit comme demandeur d’emploi et être resté, en l'espèce, à la disposition des services de Pôle Emploi pendant au moins quatre semaines après le début du chômage. Toutefois, son départ peut être autorisé</a:t>
          </a:r>
          <a:r>
            <a:rPr lang="fr-FR" baseline="0">
              <a:latin typeface="Times New Roman" pitchFamily="18" charset="0"/>
              <a:cs typeface="Times New Roman" pitchFamily="18" charset="0"/>
            </a:rPr>
            <a:t> </a:t>
          </a:r>
          <a:r>
            <a:rPr lang="fr-FR">
              <a:latin typeface="Times New Roman" pitchFamily="18" charset="0"/>
              <a:cs typeface="Times New Roman" pitchFamily="18" charset="0"/>
            </a:rPr>
            <a:t> avant l’expiration de ce délai </a:t>
          </a:r>
          <a:r>
            <a:rPr lang="fr-FR" sz="1100">
              <a:solidFill>
                <a:schemeClr val="dk1"/>
              </a:solidFill>
              <a:latin typeface="Times New Roman" pitchFamily="18" charset="0"/>
              <a:ea typeface="+mn-ea"/>
              <a:cs typeface="Times New Roman" pitchFamily="18" charset="0"/>
            </a:rPr>
            <a:t>(Recommandation</a:t>
          </a:r>
          <a:r>
            <a:rPr lang="fr-FR" sz="1100" baseline="0">
              <a:solidFill>
                <a:schemeClr val="dk1"/>
              </a:solidFill>
              <a:latin typeface="Times New Roman" pitchFamily="18" charset="0"/>
              <a:ea typeface="+mn-ea"/>
              <a:cs typeface="Times New Roman" pitchFamily="18" charset="0"/>
            </a:rPr>
            <a:t> U2 de la CACSSS du 12 Juin 2009)</a:t>
          </a:r>
          <a:r>
            <a:rPr lang="fr-FR" sz="1100">
              <a:solidFill>
                <a:schemeClr val="dk1"/>
              </a:solidFill>
              <a:latin typeface="+mn-lt"/>
              <a:ea typeface="+mn-ea"/>
              <a:cs typeface="+mn-cs"/>
            </a:rPr>
            <a:t> </a:t>
          </a:r>
          <a:r>
            <a:rPr lang="fr-FR">
              <a:latin typeface="Times New Roman" pitchFamily="18" charset="0"/>
              <a:cs typeface="Times New Roman" pitchFamily="18" charset="0"/>
            </a:rPr>
            <a:t>;</a:t>
          </a:r>
        </a:p>
        <a:p>
          <a:pPr algn="just"/>
          <a:endParaRPr lang="fr-FR">
            <a:latin typeface="Times New Roman" pitchFamily="18" charset="0"/>
            <a:cs typeface="Times New Roman" pitchFamily="18" charset="0"/>
          </a:endParaRPr>
        </a:p>
        <a:p>
          <a:pPr algn="just"/>
          <a:r>
            <a:rPr lang="fr-FR">
              <a:latin typeface="Times New Roman" pitchFamily="18" charset="0"/>
              <a:cs typeface="Times New Roman" pitchFamily="18" charset="0"/>
            </a:rPr>
            <a:t>2/ le chômeur doit s’inscrire dans les sept jours suivant son départ comme demandeur d’emploi auprès des services de l’emploi de l’État membre où il se rend</a:t>
          </a:r>
          <a:r>
            <a:rPr lang="fr-FR" baseline="0">
              <a:latin typeface="Times New Roman" pitchFamily="18" charset="0"/>
              <a:cs typeface="Times New Roman" pitchFamily="18" charset="0"/>
            </a:rPr>
            <a:t> et respecter les obligations et les procédures de contrôle prévues par cet État ;</a:t>
          </a:r>
        </a:p>
        <a:p>
          <a:pPr algn="just"/>
          <a:endParaRPr lang="fr-FR">
            <a:latin typeface="Times New Roman" pitchFamily="18" charset="0"/>
            <a:cs typeface="Times New Roman" pitchFamily="18" charset="0"/>
          </a:endParaRPr>
        </a:p>
        <a:p>
          <a:pPr algn="just"/>
          <a:r>
            <a:rPr lang="fr-FR">
              <a:latin typeface="Times New Roman" pitchFamily="18" charset="0"/>
              <a:cs typeface="Times New Roman" pitchFamily="18" charset="0"/>
            </a:rPr>
            <a:t>3/ le droit aux prestations est maintenu pendant une durée de trois mois à compter de la date à laquelle le chômeur a cessé d’être à la disposition des services de Pôle Emploi</a:t>
          </a:r>
          <a:r>
            <a:rPr lang="fr-FR" baseline="0">
              <a:latin typeface="Times New Roman" pitchFamily="18" charset="0"/>
              <a:cs typeface="Times New Roman" pitchFamily="18" charset="0"/>
            </a:rPr>
            <a:t> en France</a:t>
          </a:r>
          <a:r>
            <a:rPr lang="fr-FR">
              <a:latin typeface="Times New Roman" pitchFamily="18" charset="0"/>
              <a:cs typeface="Times New Roman" pitchFamily="18" charset="0"/>
            </a:rPr>
            <a:t>, dans la limite de la durée totale du droit aux prestations dans l'État membre où il se rend ; cette période de trois mois peut être étendue jusqu’à un maximum de six mois ;</a:t>
          </a:r>
        </a:p>
        <a:p>
          <a:pPr algn="just"/>
          <a:endParaRPr lang="fr-FR">
            <a:latin typeface="Times New Roman" pitchFamily="18" charset="0"/>
            <a:cs typeface="Times New Roman" pitchFamily="18" charset="0"/>
          </a:endParaRPr>
        </a:p>
        <a:p>
          <a:pPr algn="just"/>
          <a:r>
            <a:rPr lang="fr-FR">
              <a:latin typeface="Times New Roman" pitchFamily="18" charset="0"/>
              <a:cs typeface="Times New Roman" pitchFamily="18" charset="0"/>
            </a:rPr>
            <a:t>4/ les prestations,</a:t>
          </a:r>
          <a:r>
            <a:rPr lang="fr-FR" baseline="0">
              <a:latin typeface="Times New Roman" pitchFamily="18" charset="0"/>
              <a:cs typeface="Times New Roman" pitchFamily="18" charset="0"/>
            </a:rPr>
            <a:t> en l'espèce, </a:t>
          </a:r>
          <a:r>
            <a:rPr lang="fr-FR">
              <a:latin typeface="Times New Roman" pitchFamily="18" charset="0"/>
              <a:cs typeface="Times New Roman" pitchFamily="18" charset="0"/>
            </a:rPr>
            <a:t>sont servies par Pôle Emploi</a:t>
          </a:r>
          <a:r>
            <a:rPr lang="fr-FR" baseline="0">
              <a:latin typeface="Times New Roman" pitchFamily="18" charset="0"/>
              <a:cs typeface="Times New Roman" pitchFamily="18" charset="0"/>
            </a:rPr>
            <a:t> </a:t>
          </a:r>
          <a:r>
            <a:rPr lang="fr-FR">
              <a:latin typeface="Times New Roman" pitchFamily="18" charset="0"/>
              <a:cs typeface="Times New Roman" pitchFamily="18" charset="0"/>
            </a:rPr>
            <a:t>selon la législation qu'il applique et à sa charge. </a:t>
          </a:r>
        </a:p>
        <a:p>
          <a:pPr algn="just"/>
          <a:endParaRPr lang="fr-FR" sz="1100">
            <a:latin typeface="Times New Roman" pitchFamily="18" charset="0"/>
            <a:cs typeface="Times New Roman" pitchFamily="18"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66675</xdr:colOff>
      <xdr:row>3</xdr:row>
      <xdr:rowOff>19050</xdr:rowOff>
    </xdr:from>
    <xdr:to>
      <xdr:col>10</xdr:col>
      <xdr:colOff>647700</xdr:colOff>
      <xdr:row>9</xdr:row>
      <xdr:rowOff>161925</xdr:rowOff>
    </xdr:to>
    <xdr:sp macro="" textlink="">
      <xdr:nvSpPr>
        <xdr:cNvPr id="2" name="ZoneTexte 1"/>
        <xdr:cNvSpPr txBox="1"/>
      </xdr:nvSpPr>
      <xdr:spPr>
        <a:xfrm>
          <a:off x="66675" y="628650"/>
          <a:ext cx="9020175" cy="1285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fontAlgn="base"/>
          <a:r>
            <a:rPr lang="fr-FR" sz="1100" baseline="0">
              <a:solidFill>
                <a:sysClr val="windowText" lastClr="000000"/>
              </a:solidFill>
              <a:latin typeface="+mn-lt"/>
              <a:ea typeface="+mn-ea"/>
              <a:cs typeface="+mn-cs"/>
            </a:rPr>
            <a:t>Un</a:t>
          </a:r>
          <a:r>
            <a:rPr lang="fr-FR" sz="1100" baseline="0">
              <a:solidFill>
                <a:schemeClr val="dk1"/>
              </a:solidFill>
              <a:latin typeface="+mn-lt"/>
              <a:ea typeface="+mn-ea"/>
              <a:cs typeface="+mn-cs"/>
            </a:rPr>
            <a:t> travailleur peut se voir </a:t>
          </a:r>
          <a:r>
            <a:rPr lang="fr-FR" sz="1100" baseline="0">
              <a:solidFill>
                <a:sysClr val="windowText" lastClr="000000"/>
              </a:solidFill>
              <a:latin typeface="+mn-lt"/>
              <a:ea typeface="+mn-ea"/>
              <a:cs typeface="+mn-cs"/>
            </a:rPr>
            <a:t>délivrer </a:t>
          </a:r>
          <a:r>
            <a:rPr lang="fr-FR" sz="1100" baseline="0">
              <a:solidFill>
                <a:schemeClr val="dk1"/>
              </a:solidFill>
              <a:latin typeface="+mn-lt"/>
              <a:ea typeface="+mn-ea"/>
              <a:cs typeface="+mn-cs"/>
            </a:rPr>
            <a:t>plusieurs formulaires de détachement au cours de l'année, soit pour prolonger sa mission, soit parce que plusieurs missions lui sont confiées. </a:t>
          </a:r>
          <a:endParaRPr lang="fr-FR" sz="1100">
            <a:solidFill>
              <a:schemeClr val="dk1"/>
            </a:solidFill>
            <a:latin typeface="+mn-lt"/>
            <a:ea typeface="+mn-ea"/>
            <a:cs typeface="+mn-cs"/>
          </a:endParaRPr>
        </a:p>
        <a:p>
          <a:pPr algn="just" fontAlgn="base"/>
          <a:r>
            <a:rPr lang="fr-FR" sz="1100" b="0" baseline="0">
              <a:solidFill>
                <a:schemeClr val="dk1"/>
              </a:solidFill>
              <a:latin typeface="+mn-lt"/>
              <a:ea typeface="+mn-ea"/>
              <a:cs typeface="+mn-cs"/>
            </a:rPr>
            <a:t>Le nombre de formulaires répertoriés dans le tableau ci-contre et le graphique ci-dessous ne correspond donc pas au nombre de travailleurs </a:t>
          </a:r>
          <a:r>
            <a:rPr lang="fr-FR" sz="1100" b="0" baseline="0">
              <a:solidFill>
                <a:sysClr val="windowText" lastClr="000000"/>
              </a:solidFill>
              <a:latin typeface="+mn-lt"/>
              <a:ea typeface="+mn-ea"/>
              <a:cs typeface="+mn-cs"/>
            </a:rPr>
            <a:t>détachés différents .</a:t>
          </a:r>
          <a:endParaRPr lang="fr-FR" sz="1100">
            <a:solidFill>
              <a:sysClr val="windowText" lastClr="00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b="1"/>
        </a:p>
        <a:p>
          <a:endParaRPr lang="fr-FR" sz="1100"/>
        </a:p>
      </xdr:txBody>
    </xdr:sp>
    <xdr:clientData/>
  </xdr:twoCellAnchor>
  <xdr:twoCellAnchor>
    <xdr:from>
      <xdr:col>0</xdr:col>
      <xdr:colOff>0</xdr:colOff>
      <xdr:row>20</xdr:row>
      <xdr:rowOff>95248</xdr:rowOff>
    </xdr:from>
    <xdr:to>
      <xdr:col>5</xdr:col>
      <xdr:colOff>390525</xdr:colOff>
      <xdr:row>45</xdr:row>
      <xdr:rowOff>114299</xdr:rowOff>
    </xdr:to>
    <xdr:sp macro="" textlink="">
      <xdr:nvSpPr>
        <xdr:cNvPr id="3" name="ZoneTexte 2"/>
        <xdr:cNvSpPr txBox="1"/>
      </xdr:nvSpPr>
      <xdr:spPr>
        <a:xfrm>
          <a:off x="0" y="4190998"/>
          <a:ext cx="4476750" cy="478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200" b="1">
              <a:latin typeface="Calibri (corps)"/>
            </a:rPr>
            <a:t>Ce qu'il faut retenir de l'année 2021</a:t>
          </a:r>
        </a:p>
        <a:p>
          <a:endParaRPr lang="fr-FR" sz="1200" b="1">
            <a:latin typeface="Calibri (corps)"/>
          </a:endParaRPr>
        </a:p>
        <a:p>
          <a:pPr algn="just"/>
          <a:r>
            <a:rPr lang="fr-FR" sz="1000" b="0">
              <a:latin typeface="Calibri (Corps)"/>
            </a:rPr>
            <a:t>En 2021, la</a:t>
          </a:r>
          <a:r>
            <a:rPr lang="fr-FR" sz="1000" b="0" baseline="0">
              <a:latin typeface="Calibri (Corps)"/>
            </a:rPr>
            <a:t> France a délivré 120 462 formulaires, attestant d'un maintien d'affiliation à la législation française de sécurité sociale, à ses travailleurs en situation de détachement à l'étranger, soit un rebond de près de 45% par rapport à 2020, en lien vraisemblablement avec la levée des restrictions de déplacements mises en place lors de la pandémie de Covid-19.</a:t>
          </a:r>
        </a:p>
        <a:p>
          <a:pPr algn="just"/>
          <a:endParaRPr lang="fr-FR" sz="1000" b="0" baseline="0">
            <a:latin typeface="Calibri (Corps)"/>
          </a:endParaRPr>
        </a:p>
        <a:p>
          <a:pPr algn="just"/>
          <a:r>
            <a:rPr lang="fr-FR" sz="1000" b="0" baseline="0">
              <a:latin typeface="Calibri (Corps)"/>
            </a:rPr>
            <a:t>Il convient toutefois de relever que ce rebond est limité à la seule zone de l'UE-EEE-Suisse (+67% soit +38312 formulaires émis) puisque dans la zone hors UE-EEE-Suisse, le recours au </a:t>
          </a:r>
          <a:r>
            <a:rPr lang="fr-FR" sz="1000" b="0" baseline="0">
              <a:solidFill>
                <a:sysClr val="windowText" lastClr="000000"/>
              </a:solidFill>
              <a:latin typeface="Calibri (Corps)"/>
            </a:rPr>
            <a:t>détachement a encore reculé de  4,5%, soit -1016 formulaires émis.</a:t>
          </a:r>
        </a:p>
        <a:p>
          <a:pPr algn="just"/>
          <a:endParaRPr lang="fr-FR" sz="1000" b="0">
            <a:solidFill>
              <a:schemeClr val="dk1"/>
            </a:solidFill>
            <a:latin typeface="Calibri (Corps)"/>
            <a:ea typeface="+mn-ea"/>
            <a:cs typeface="+mn-cs"/>
          </a:endParaRPr>
        </a:p>
        <a:p>
          <a:pPr marL="0" indent="0" algn="just"/>
          <a:r>
            <a:rPr lang="fr-FR" sz="1000" b="0">
              <a:solidFill>
                <a:schemeClr val="dk1"/>
              </a:solidFill>
              <a:latin typeface="Calibri (Corps)"/>
              <a:ea typeface="+mn-ea"/>
              <a:cs typeface="+mn-cs"/>
            </a:rPr>
            <a:t>Parmi les dix premiers pays d'accueil, neuf sont situés dans la zone de l'UE-EEE-Suisse</a:t>
          </a:r>
          <a:r>
            <a:rPr lang="fr-FR" sz="1000" b="0" baseline="0">
              <a:solidFill>
                <a:schemeClr val="dk1"/>
              </a:solidFill>
              <a:latin typeface="Calibri (Corps)"/>
              <a:ea typeface="+mn-ea"/>
              <a:cs typeface="+mn-cs"/>
            </a:rPr>
            <a:t> et il est intéressant de noter que les six premiers pays du classement ont tous une frontière commune avec la France (Belgique, Allemagne, Espagne, Suisse, Italie et Luxembourg), ce qui met donc en exergue un détachement français de courte distance. La Belgique, premier pays d'accueil, a reçu en 2021 près de 30% des travailleurs détachés par la France et l'Allemagne, deuxième pays d'accueil, seulement 9%.</a:t>
          </a:r>
          <a:endParaRPr lang="fr-FR" sz="1000" b="0">
            <a:solidFill>
              <a:schemeClr val="dk1"/>
            </a:solidFill>
            <a:latin typeface="Calibri (Corps)"/>
            <a:ea typeface="+mn-ea"/>
            <a:cs typeface="+mn-cs"/>
          </a:endParaRPr>
        </a:p>
        <a:p>
          <a:pPr marL="0" indent="0" algn="just" fontAlgn="base"/>
          <a:endParaRPr lang="fr-FR" sz="1000" b="0">
            <a:solidFill>
              <a:schemeClr val="dk1"/>
            </a:solidFill>
            <a:latin typeface="Calibri (Corps)"/>
            <a:ea typeface="+mn-ea"/>
            <a:cs typeface="+mn-cs"/>
          </a:endParaRPr>
        </a:p>
        <a:p>
          <a:pPr marL="0" indent="0" algn="just"/>
          <a:r>
            <a:rPr lang="fr-FR" sz="1000" b="0">
              <a:solidFill>
                <a:schemeClr val="dk1"/>
              </a:solidFill>
              <a:latin typeface="Calibri (Corps)"/>
              <a:ea typeface="+mn-ea"/>
              <a:cs typeface="+mn-cs"/>
            </a:rPr>
            <a:t>Enfin, </a:t>
          </a:r>
          <a:r>
            <a:rPr lang="fr-FR" sz="1100" b="0" baseline="0">
              <a:solidFill>
                <a:schemeClr val="dk1"/>
              </a:solidFill>
              <a:latin typeface="+mn-lt"/>
              <a:ea typeface="+mn-ea"/>
              <a:cs typeface="+mn-cs"/>
            </a:rPr>
            <a:t>la principauté de Monaco</a:t>
          </a:r>
          <a:r>
            <a:rPr lang="fr-FR" sz="1000" b="0">
              <a:solidFill>
                <a:schemeClr val="dk1"/>
              </a:solidFill>
              <a:latin typeface="Calibri (Corps)"/>
              <a:ea typeface="+mn-ea"/>
              <a:cs typeface="+mn-cs"/>
            </a:rPr>
            <a:t> est le premier pays d'accueil</a:t>
          </a:r>
          <a:r>
            <a:rPr lang="fr-FR" sz="1000" b="0" baseline="0">
              <a:solidFill>
                <a:schemeClr val="dk1"/>
              </a:solidFill>
              <a:latin typeface="Calibri (Corps)"/>
              <a:ea typeface="+mn-ea"/>
              <a:cs typeface="+mn-cs"/>
            </a:rPr>
            <a:t> situé en dehors de la zone </a:t>
          </a:r>
          <a:r>
            <a:rPr lang="fr-FR" sz="1000" b="0" baseline="0">
              <a:solidFill>
                <a:sysClr val="windowText" lastClr="000000"/>
              </a:solidFill>
              <a:latin typeface="Calibri (Corps)"/>
              <a:ea typeface="+mn-ea"/>
              <a:cs typeface="+mn-cs"/>
            </a:rPr>
            <a:t>de l'UE-EEE-Suisse (10ème rang), confirmant ainsi la caractéristique de proximité.</a:t>
          </a:r>
          <a:endParaRPr lang="fr-FR" sz="1000" b="0">
            <a:solidFill>
              <a:sysClr val="windowText" lastClr="000000"/>
            </a:solidFill>
            <a:latin typeface="Calibri (Corps)"/>
            <a:ea typeface="+mn-ea"/>
            <a:cs typeface="+mn-cs"/>
          </a:endParaRPr>
        </a:p>
        <a:p>
          <a:pPr algn="just"/>
          <a:endParaRPr lang="fr-FR" sz="1000" b="0">
            <a:solidFill>
              <a:schemeClr val="dk1"/>
            </a:solidFill>
            <a:latin typeface="Calibri (Corps)"/>
            <a:ea typeface="+mn-ea"/>
            <a:cs typeface="+mn-c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a:latin typeface="Calibri (corps)"/>
          </a:endParaRPr>
        </a:p>
        <a:p>
          <a:endParaRPr lang="fr-FR" sz="1100" b="1"/>
        </a:p>
      </xdr:txBody>
    </xdr:sp>
    <xdr:clientData/>
  </xdr:twoCellAnchor>
  <xdr:twoCellAnchor>
    <xdr:from>
      <xdr:col>5</xdr:col>
      <xdr:colOff>457200</xdr:colOff>
      <xdr:row>9</xdr:row>
      <xdr:rowOff>76200</xdr:rowOff>
    </xdr:from>
    <xdr:to>
      <xdr:col>10</xdr:col>
      <xdr:colOff>676275</xdr:colOff>
      <xdr:row>22</xdr:row>
      <xdr:rowOff>47625</xdr:rowOff>
    </xdr:to>
    <xdr:graphicFrame macro="">
      <xdr:nvGraphicFramePr>
        <xdr:cNvPr id="4"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571499</xdr:colOff>
      <xdr:row>22</xdr:row>
      <xdr:rowOff>85725</xdr:rowOff>
    </xdr:from>
    <xdr:to>
      <xdr:col>10</xdr:col>
      <xdr:colOff>704850</xdr:colOff>
      <xdr:row>39</xdr:row>
      <xdr:rowOff>95250</xdr:rowOff>
    </xdr:to>
    <xdr:sp macro="" textlink="">
      <xdr:nvSpPr>
        <xdr:cNvPr id="5" name="ZoneTexte 4"/>
        <xdr:cNvSpPr txBox="1"/>
      </xdr:nvSpPr>
      <xdr:spPr>
        <a:xfrm>
          <a:off x="4657724" y="4562475"/>
          <a:ext cx="4486276" cy="3248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200" b="1">
            <a:latin typeface="Calibri (corps)"/>
          </a:endParaRPr>
        </a:p>
        <a:p>
          <a:pPr marL="0" indent="0" algn="just" eaLnBrk="1" fontAlgn="auto" latinLnBrk="0" hangingPunct="1"/>
          <a:r>
            <a:rPr lang="fr-FR" sz="1000" b="0">
              <a:solidFill>
                <a:schemeClr val="dk1"/>
              </a:solidFill>
              <a:latin typeface="Calibri (Corps)"/>
              <a:ea typeface="+mn-ea"/>
              <a:cs typeface="+mn-cs"/>
            </a:rPr>
            <a:t>Au cours de la période 2012-2019, </a:t>
          </a:r>
          <a:r>
            <a:rPr lang="fr-FR" sz="1000" b="0" baseline="0">
              <a:solidFill>
                <a:schemeClr val="dk1"/>
              </a:solidFill>
              <a:latin typeface="Calibri (Corps)"/>
              <a:ea typeface="+mn-ea"/>
              <a:cs typeface="+mn-cs"/>
            </a:rPr>
            <a:t> avant la crise sanitaire</a:t>
          </a:r>
          <a:r>
            <a:rPr lang="fr-FR" sz="1000" b="0">
              <a:solidFill>
                <a:schemeClr val="dk1"/>
              </a:solidFill>
              <a:latin typeface="Calibri (Corps)"/>
              <a:ea typeface="+mn-ea"/>
              <a:cs typeface="+mn-cs"/>
            </a:rPr>
            <a:t>,  la France délivrait chaque année entre 204 000 et 291 000 formulaires, attestant d'un maintien d'affiliation à la législation française de sécurité sociale à des travailleurs ayant fait l'objet d'un détachement par leurs employeurs à l'étranger.</a:t>
          </a:r>
        </a:p>
        <a:p>
          <a:pPr marL="0" indent="0" algn="just" eaLnBrk="1" fontAlgn="base" latinLnBrk="0" hangingPunct="1"/>
          <a:endParaRPr lang="fr-FR" sz="1000" b="0">
            <a:solidFill>
              <a:schemeClr val="dk1"/>
            </a:solidFill>
            <a:latin typeface="Calibri (Corps)"/>
            <a:ea typeface="+mn-ea"/>
            <a:cs typeface="+mn-cs"/>
          </a:endParaRPr>
        </a:p>
        <a:p>
          <a:pPr marL="0" indent="0" algn="just" eaLnBrk="1" fontAlgn="base" latinLnBrk="0" hangingPunct="1"/>
          <a:r>
            <a:rPr lang="fr-FR" sz="1000" b="0">
              <a:solidFill>
                <a:sysClr val="windowText" lastClr="000000"/>
              </a:solidFill>
              <a:latin typeface="Calibri (Corps)"/>
              <a:ea typeface="+mn-ea"/>
              <a:cs typeface="+mn-cs"/>
            </a:rPr>
            <a:t>Le détachement dans la zone de l'UE-EEE-Suisse,</a:t>
          </a:r>
          <a:r>
            <a:rPr lang="fr-FR" sz="1000" b="0" baseline="0">
              <a:solidFill>
                <a:sysClr val="windowText" lastClr="000000"/>
              </a:solidFill>
              <a:latin typeface="Calibri (Corps)"/>
              <a:ea typeface="+mn-ea"/>
              <a:cs typeface="+mn-cs"/>
            </a:rPr>
            <a:t> en application </a:t>
          </a:r>
          <a:r>
            <a:rPr lang="fr-FR" sz="1000" b="0" baseline="0">
              <a:solidFill>
                <a:schemeClr val="dk1"/>
              </a:solidFill>
              <a:latin typeface="Calibri (Corps)"/>
              <a:ea typeface="+mn-ea"/>
              <a:cs typeface="+mn-cs"/>
            </a:rPr>
            <a:t>des règlements européens de coordination, représentait avant 2020 entre 44% et 54% du flux total, celui en dehors de cette zone, en application des accords bilatéraux, entre 26% et 29% et enfin celui en application de la législation interne française (pays sans accords) entre 19% et 28%.</a:t>
          </a:r>
        </a:p>
        <a:p>
          <a:pPr marL="0" indent="0" algn="just" eaLnBrk="1" fontAlgn="base" latinLnBrk="0" hangingPunct="1"/>
          <a:endParaRPr lang="fr-FR" sz="1000" b="0" baseline="0">
            <a:solidFill>
              <a:schemeClr val="dk1"/>
            </a:solidFill>
            <a:latin typeface="Calibri (Corps)"/>
            <a:ea typeface="+mn-ea"/>
            <a:cs typeface="+mn-cs"/>
          </a:endParaRPr>
        </a:p>
        <a:p>
          <a:pPr marL="0" indent="0" algn="just" eaLnBrk="1" fontAlgn="base" latinLnBrk="0" hangingPunct="1"/>
          <a:r>
            <a:rPr lang="fr-FR" sz="1000" b="0" baseline="0">
              <a:solidFill>
                <a:schemeClr val="dk1"/>
              </a:solidFill>
              <a:latin typeface="Calibri (Corps)"/>
              <a:ea typeface="+mn-ea"/>
              <a:cs typeface="+mn-cs"/>
            </a:rPr>
            <a:t>Depuis 2020, le détachement français ayant pour cadre l'application des règlements européens de coordination prédomine très largement, représentant 73% du flux total en 2020 et 82% en 2021. Cette rupture marquée est la conséquence probable de contraintes de déplacements moins strictes pour les travailleurs français au sein de l'Union européenne qu'en dehors.</a:t>
          </a:r>
          <a:endParaRPr lang="fr-FR" sz="1000" b="0">
            <a:solidFill>
              <a:schemeClr val="dk1"/>
            </a:solidFill>
            <a:latin typeface="Calibri (Corps)"/>
            <a:ea typeface="+mn-ea"/>
            <a:cs typeface="+mn-cs"/>
          </a:endParaRPr>
        </a:p>
        <a:p>
          <a:pPr marL="0" indent="0" algn="just" eaLnBrk="1" fontAlgn="auto" latinLnBrk="0" hangingPunct="1"/>
          <a:endParaRPr lang="fr-FR" sz="1000" b="0">
            <a:solidFill>
              <a:schemeClr val="dk1"/>
            </a:solidFill>
            <a:latin typeface="Calibri (Corps)"/>
            <a:ea typeface="+mn-ea"/>
            <a:cs typeface="+mn-cs"/>
          </a:endParaRPr>
        </a:p>
        <a:p>
          <a:pPr algn="just"/>
          <a:endParaRPr lang="fr-FR" sz="1000" b="0" baseline="0">
            <a:latin typeface="Calibri (Corps)"/>
          </a:endParaRPr>
        </a:p>
        <a:p>
          <a:pPr algn="just"/>
          <a:endParaRPr lang="fr-FR" sz="1000" b="0">
            <a:solidFill>
              <a:schemeClr val="dk1"/>
            </a:solidFill>
            <a:latin typeface="Calibri (Corps)"/>
            <a:ea typeface="+mn-ea"/>
            <a:cs typeface="+mn-cs"/>
          </a:endParaRPr>
        </a:p>
        <a:p>
          <a:pPr algn="just"/>
          <a:endParaRPr lang="fr-FR" sz="1000" b="0">
            <a:solidFill>
              <a:schemeClr val="dk1"/>
            </a:solidFill>
            <a:latin typeface="Calibri (Corps)"/>
            <a:ea typeface="+mn-ea"/>
            <a:cs typeface="+mn-c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a:latin typeface="Calibri (corps)"/>
          </a:endParaRPr>
        </a:p>
        <a:p>
          <a:endParaRPr lang="fr-FR" sz="1100" b="1"/>
        </a:p>
      </xdr:txBody>
    </xdr:sp>
    <xdr:clientData/>
  </xdr:twoCellAnchor>
  <xdr:twoCellAnchor>
    <xdr:from>
      <xdr:col>5</xdr:col>
      <xdr:colOff>676275</xdr:colOff>
      <xdr:row>23</xdr:row>
      <xdr:rowOff>66676</xdr:rowOff>
    </xdr:from>
    <xdr:to>
      <xdr:col>6</xdr:col>
      <xdr:colOff>286050</xdr:colOff>
      <xdr:row>23</xdr:row>
      <xdr:rowOff>66676</xdr:rowOff>
    </xdr:to>
    <xdr:cxnSp macro="">
      <xdr:nvCxnSpPr>
        <xdr:cNvPr id="6" name="Connecteur droit 5"/>
        <xdr:cNvCxnSpPr/>
      </xdr:nvCxnSpPr>
      <xdr:spPr>
        <a:xfrm flipV="1">
          <a:off x="4762500" y="4733926"/>
          <a:ext cx="876600" cy="0"/>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3</xdr:row>
      <xdr:rowOff>76200</xdr:rowOff>
    </xdr:from>
    <xdr:to>
      <xdr:col>7</xdr:col>
      <xdr:colOff>295275</xdr:colOff>
      <xdr:row>22</xdr:row>
      <xdr:rowOff>133350</xdr:rowOff>
    </xdr:to>
    <xdr:sp macro="" textlink="">
      <xdr:nvSpPr>
        <xdr:cNvPr id="2" name="Rectangle 1"/>
        <xdr:cNvSpPr/>
      </xdr:nvSpPr>
      <xdr:spPr>
        <a:xfrm>
          <a:off x="104775" y="666750"/>
          <a:ext cx="6696075" cy="367665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FR" sz="1100" b="1"/>
            <a:t>C</a:t>
          </a:r>
        </a:p>
        <a:p>
          <a:pPr algn="ctr"/>
          <a:endParaRPr lang="fr-FR" sz="1100" b="1">
            <a:solidFill>
              <a:sysClr val="windowText" lastClr="000000"/>
            </a:solidFill>
          </a:endParaRPr>
        </a:p>
        <a:p>
          <a:pPr algn="ctr"/>
          <a:endParaRPr lang="fr-FR" sz="1100" b="1">
            <a:solidFill>
              <a:sysClr val="windowText" lastClr="000000"/>
            </a:solidFill>
          </a:endParaRPr>
        </a:p>
        <a:p>
          <a:pPr algn="ctr"/>
          <a:endParaRPr lang="fr-FR" sz="1100" b="1">
            <a:solidFill>
              <a:sysClr val="windowText" lastClr="000000"/>
            </a:solidFill>
          </a:endParaRPr>
        </a:p>
        <a:p>
          <a:pPr algn="ctr"/>
          <a:endParaRPr lang="fr-FR" sz="1100" b="1">
            <a:solidFill>
              <a:sysClr val="windowText" lastClr="000000"/>
            </a:solidFill>
          </a:endParaRPr>
        </a:p>
        <a:p>
          <a:pPr algn="ctr"/>
          <a:endParaRPr lang="fr-FR" sz="1100" b="1">
            <a:solidFill>
              <a:sysClr val="windowText" lastClr="000000"/>
            </a:solidFill>
          </a:endParaRPr>
        </a:p>
        <a:p>
          <a:pPr algn="ctr"/>
          <a:endParaRPr lang="fr-FR" sz="1100" b="1">
            <a:solidFill>
              <a:sysClr val="windowText" lastClr="000000"/>
            </a:solidFill>
          </a:endParaRPr>
        </a:p>
        <a:p>
          <a:pPr algn="ctr"/>
          <a:r>
            <a:rPr lang="fr-FR" sz="1100" b="1">
              <a:solidFill>
                <a:sysClr val="windowText" lastClr="000000"/>
              </a:solidFill>
            </a:rPr>
            <a:t>CARTE</a:t>
          </a:r>
          <a:r>
            <a:rPr lang="fr-FR" sz="1100" b="1" baseline="0">
              <a:solidFill>
                <a:sysClr val="windowText" lastClr="000000"/>
              </a:solidFill>
            </a:rPr>
            <a:t> DU MONDE</a:t>
          </a:r>
          <a:endParaRPr lang="fr-FR" sz="1100" b="1"/>
        </a:p>
      </xdr:txBody>
    </xdr:sp>
    <xdr:clientData/>
  </xdr:twoCellAnchor>
  <xdr:twoCellAnchor>
    <xdr:from>
      <xdr:col>1</xdr:col>
      <xdr:colOff>38098</xdr:colOff>
      <xdr:row>23</xdr:row>
      <xdr:rowOff>47622</xdr:rowOff>
    </xdr:from>
    <xdr:to>
      <xdr:col>4</xdr:col>
      <xdr:colOff>704850</xdr:colOff>
      <xdr:row>34</xdr:row>
      <xdr:rowOff>9525</xdr:rowOff>
    </xdr:to>
    <xdr:sp macro="" textlink="">
      <xdr:nvSpPr>
        <xdr:cNvPr id="3" name="ZoneTexte 2"/>
        <xdr:cNvSpPr txBox="1"/>
      </xdr:nvSpPr>
      <xdr:spPr>
        <a:xfrm>
          <a:off x="142873" y="4448172"/>
          <a:ext cx="3381377" cy="20574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fr-FR" sz="1200" b="1">
              <a:solidFill>
                <a:sysClr val="windowText" lastClr="000000"/>
              </a:solidFill>
            </a:rPr>
            <a:t>L'Europe</a:t>
          </a:r>
          <a:r>
            <a:rPr lang="fr-FR" sz="1000" b="0">
              <a:solidFill>
                <a:sysClr val="windowText" lastClr="000000"/>
              </a:solidFill>
            </a:rPr>
            <a:t>,</a:t>
          </a:r>
          <a:r>
            <a:rPr lang="fr-FR" sz="1000" b="1" baseline="0">
              <a:solidFill>
                <a:sysClr val="windowText" lastClr="000000"/>
              </a:solidFill>
            </a:rPr>
            <a:t> </a:t>
          </a:r>
          <a:r>
            <a:rPr lang="fr-FR" sz="1000" b="0"/>
            <a:t>1er continent d'accueil,</a:t>
          </a:r>
          <a:r>
            <a:rPr lang="fr-FR" sz="1000" b="0" baseline="0"/>
            <a:t> reçoit près de </a:t>
          </a:r>
          <a:r>
            <a:rPr lang="fr-FR" sz="1200" b="1" baseline="0"/>
            <a:t>86% </a:t>
          </a:r>
          <a:r>
            <a:rPr lang="fr-FR" sz="1000" b="0" baseline="0"/>
            <a:t>du flux des travailleurs français en détachement dans le monde </a:t>
          </a:r>
          <a:r>
            <a:rPr lang="fr-FR" sz="1000"/>
            <a:t>(</a:t>
          </a:r>
          <a:r>
            <a:rPr lang="fr-FR" sz="1000" u="sng">
              <a:solidFill>
                <a:sysClr val="windowText" lastClr="000000"/>
              </a:solidFill>
            </a:rPr>
            <a:t>soit 103</a:t>
          </a:r>
          <a:r>
            <a:rPr lang="fr-FR" sz="1000" u="sng" baseline="0">
              <a:solidFill>
                <a:sysClr val="windowText" lastClr="000000"/>
              </a:solidFill>
            </a:rPr>
            <a:t> 000 formulaires émis</a:t>
          </a:r>
          <a:r>
            <a:rPr lang="fr-FR" sz="1000">
              <a:solidFill>
                <a:sysClr val="windowText" lastClr="000000"/>
              </a:solidFill>
            </a:rPr>
            <a:t>)</a:t>
          </a:r>
          <a:r>
            <a:rPr lang="fr-FR" sz="1000" baseline="0">
              <a:solidFill>
                <a:sysClr val="windowText" lastClr="000000"/>
              </a:solidFill>
            </a:rPr>
            <a:t>. </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aseline="0">
              <a:solidFill>
                <a:sysClr val="windowText" lastClr="000000"/>
              </a:solidFill>
            </a:rPr>
            <a:t>96% du flux européen a pour cadre juridique l'application des règlements européens de coordination.</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aseline="0">
              <a:solidFill>
                <a:sysClr val="windowText" lastClr="000000"/>
              </a:solidFill>
            </a:rPr>
            <a:t>On s'aperçoit que la Belgique reçoit à elle seule près d'un tiers de </a:t>
          </a:r>
          <a:r>
            <a:rPr lang="fr-FR" sz="1000" baseline="0"/>
            <a:t>ce flux.</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aseline="0"/>
            <a:t>Monaco et la Russie sont les deux principaux pays d'accueil, hors application des règlements européens, soit respectivement 2200 et 814  formulaires émis (2,9% du flux européen).</a:t>
          </a:r>
        </a:p>
        <a:p>
          <a:pPr algn="just"/>
          <a:endParaRPr lang="fr-FR" sz="1000" baseline="0"/>
        </a:p>
        <a:p>
          <a:pPr algn="just"/>
          <a:endParaRPr lang="fr-FR" sz="1000" b="0" baseline="0"/>
        </a:p>
        <a:p>
          <a:pPr algn="just"/>
          <a:endParaRPr lang="fr-FR" sz="1000" b="0" baseline="0"/>
        </a:p>
        <a:p>
          <a:pPr algn="just"/>
          <a:endParaRPr lang="fr-FR" sz="1000" baseline="0"/>
        </a:p>
        <a:p>
          <a:pPr algn="just"/>
          <a:endParaRPr lang="fr-FR" sz="1000" baseline="0"/>
        </a:p>
        <a:p>
          <a:pPr algn="just"/>
          <a:endParaRPr lang="fr-FR" sz="1000" baseline="0"/>
        </a:p>
        <a:p>
          <a:pPr algn="just"/>
          <a:endParaRPr lang="fr-FR" sz="1000"/>
        </a:p>
      </xdr:txBody>
    </xdr:sp>
    <xdr:clientData/>
  </xdr:twoCellAnchor>
  <xdr:twoCellAnchor>
    <xdr:from>
      <xdr:col>1</xdr:col>
      <xdr:colOff>19050</xdr:colOff>
      <xdr:row>32</xdr:row>
      <xdr:rowOff>180975</xdr:rowOff>
    </xdr:from>
    <xdr:to>
      <xdr:col>4</xdr:col>
      <xdr:colOff>762000</xdr:colOff>
      <xdr:row>43</xdr:row>
      <xdr:rowOff>95250</xdr:rowOff>
    </xdr:to>
    <xdr:graphicFrame macro="">
      <xdr:nvGraphicFramePr>
        <xdr:cNvPr id="4"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752473</xdr:colOff>
      <xdr:row>23</xdr:row>
      <xdr:rowOff>66671</xdr:rowOff>
    </xdr:from>
    <xdr:to>
      <xdr:col>8</xdr:col>
      <xdr:colOff>180975</xdr:colOff>
      <xdr:row>33</xdr:row>
      <xdr:rowOff>66674</xdr:rowOff>
    </xdr:to>
    <xdr:sp macro="" textlink="">
      <xdr:nvSpPr>
        <xdr:cNvPr id="5" name="ZoneTexte 4"/>
        <xdr:cNvSpPr txBox="1"/>
      </xdr:nvSpPr>
      <xdr:spPr>
        <a:xfrm>
          <a:off x="3571873" y="4467221"/>
          <a:ext cx="3648077" cy="19050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fr-FR" sz="1200" b="1"/>
            <a:t>L'Afrique</a:t>
          </a:r>
          <a:r>
            <a:rPr lang="fr-FR" sz="1000" b="0"/>
            <a:t>,</a:t>
          </a:r>
          <a:r>
            <a:rPr lang="fr-FR" sz="1000" b="1" baseline="0"/>
            <a:t> </a:t>
          </a:r>
          <a:r>
            <a:rPr lang="fr-FR" sz="1000" b="0" baseline="0"/>
            <a:t>2</a:t>
          </a:r>
          <a:r>
            <a:rPr lang="fr-FR" sz="1000" b="0"/>
            <a:t>ème continent d'accueil,</a:t>
          </a:r>
          <a:r>
            <a:rPr lang="fr-FR" sz="1000" b="0" baseline="0"/>
            <a:t> reçoit plus de </a:t>
          </a:r>
          <a:r>
            <a:rPr lang="fr-FR" sz="1200" b="1" baseline="0"/>
            <a:t>6% </a:t>
          </a:r>
          <a:r>
            <a:rPr lang="fr-FR" sz="1000" b="0" baseline="0"/>
            <a:t>du flux total </a:t>
          </a:r>
          <a:r>
            <a:rPr lang="fr-FR" sz="1000"/>
            <a:t>(</a:t>
          </a:r>
          <a:r>
            <a:rPr lang="fr-FR" sz="1000" u="sng"/>
            <a:t>soit </a:t>
          </a:r>
          <a:r>
            <a:rPr lang="fr-FR" sz="1000" u="sng" baseline="0"/>
            <a:t>7 561 </a:t>
          </a:r>
          <a:r>
            <a:rPr lang="fr-FR" sz="1000" u="sng"/>
            <a:t>formulaires émis</a:t>
          </a:r>
          <a:r>
            <a:rPr lang="fr-FR" sz="1000"/>
            <a:t>)</a:t>
          </a:r>
          <a:r>
            <a:rPr lang="fr-FR" sz="1000" baseline="0"/>
            <a:t>. </a:t>
          </a:r>
        </a:p>
        <a:p>
          <a:pPr algn="just"/>
          <a:r>
            <a:rPr lang="fr-FR" sz="1000" baseline="0"/>
            <a:t>71% du flux africain a pour cadre juridique l'application des accords bilatéraux de sécurité sociale signés par la France avec d'autres pays africains.</a:t>
          </a:r>
        </a:p>
        <a:p>
          <a:pPr algn="just"/>
          <a:r>
            <a:rPr lang="fr-FR" sz="1000" baseline="0">
              <a:solidFill>
                <a:sysClr val="windowText" lastClr="000000"/>
              </a:solidFill>
            </a:rPr>
            <a:t>On</a:t>
          </a:r>
          <a:r>
            <a:rPr lang="fr-FR" sz="1000" baseline="0"/>
            <a:t> voit que le Maroc reçoit près de 24% de ce flux, loin devant la Tunisie et la Côte d'Ivoire (18% en cumulé).</a:t>
          </a:r>
        </a:p>
        <a:p>
          <a:pPr algn="just"/>
          <a:r>
            <a:rPr lang="fr-FR" sz="1000" b="0" baseline="0"/>
            <a:t>Hors Maghreb et Afrique francophone, l'Égypte et l'Afrique du Sud sont les deux principaux pays d'accueil, nettement devant l'Ile Maurice.</a:t>
          </a:r>
        </a:p>
        <a:p>
          <a:pPr algn="just"/>
          <a:endParaRPr lang="fr-FR" sz="1000" b="0" baseline="0"/>
        </a:p>
        <a:p>
          <a:pPr algn="just"/>
          <a:endParaRPr lang="fr-FR" sz="1000" baseline="0"/>
        </a:p>
        <a:p>
          <a:pPr algn="just"/>
          <a:endParaRPr lang="fr-FR" sz="1000" baseline="0"/>
        </a:p>
        <a:p>
          <a:pPr algn="just"/>
          <a:endParaRPr lang="fr-FR" sz="1000" baseline="0"/>
        </a:p>
        <a:p>
          <a:pPr algn="just"/>
          <a:endParaRPr lang="fr-FR" sz="1000"/>
        </a:p>
      </xdr:txBody>
    </xdr:sp>
    <xdr:clientData/>
  </xdr:twoCellAnchor>
  <xdr:twoCellAnchor>
    <xdr:from>
      <xdr:col>4</xdr:col>
      <xdr:colOff>914400</xdr:colOff>
      <xdr:row>33</xdr:row>
      <xdr:rowOff>19050</xdr:rowOff>
    </xdr:from>
    <xdr:to>
      <xdr:col>8</xdr:col>
      <xdr:colOff>152400</xdr:colOff>
      <xdr:row>43</xdr:row>
      <xdr:rowOff>0</xdr:rowOff>
    </xdr:to>
    <xdr:graphicFrame macro="">
      <xdr:nvGraphicFramePr>
        <xdr:cNvPr id="6"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44</xdr:row>
      <xdr:rowOff>47624</xdr:rowOff>
    </xdr:from>
    <xdr:to>
      <xdr:col>4</xdr:col>
      <xdr:colOff>581027</xdr:colOff>
      <xdr:row>52</xdr:row>
      <xdr:rowOff>114300</xdr:rowOff>
    </xdr:to>
    <xdr:sp macro="" textlink="">
      <xdr:nvSpPr>
        <xdr:cNvPr id="7" name="ZoneTexte 6"/>
        <xdr:cNvSpPr txBox="1"/>
      </xdr:nvSpPr>
      <xdr:spPr>
        <a:xfrm>
          <a:off x="114300" y="8448674"/>
          <a:ext cx="3286127" cy="1590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fr-FR" sz="1200" b="1"/>
            <a:t>L'Asie,</a:t>
          </a:r>
          <a:r>
            <a:rPr lang="fr-FR" sz="1000" b="1" baseline="0"/>
            <a:t> </a:t>
          </a:r>
          <a:r>
            <a:rPr lang="fr-FR" sz="1000" b="0"/>
            <a:t>3ème continent d'accueil,</a:t>
          </a:r>
          <a:r>
            <a:rPr lang="fr-FR" sz="1000" b="0" baseline="0"/>
            <a:t> </a:t>
          </a:r>
          <a:r>
            <a:rPr lang="fr-FR" sz="1000" b="0">
              <a:solidFill>
                <a:schemeClr val="dk1"/>
              </a:solidFill>
              <a:latin typeface="+mn-lt"/>
              <a:ea typeface="+mn-ea"/>
              <a:cs typeface="+mn-cs"/>
            </a:rPr>
            <a:t>reçoit près de</a:t>
          </a:r>
          <a:r>
            <a:rPr lang="fr-FR" sz="1000" b="0" baseline="0">
              <a:solidFill>
                <a:schemeClr val="dk1"/>
              </a:solidFill>
              <a:latin typeface="+mn-lt"/>
              <a:ea typeface="+mn-ea"/>
              <a:cs typeface="+mn-cs"/>
            </a:rPr>
            <a:t> </a:t>
          </a:r>
          <a:r>
            <a:rPr lang="fr-FR" sz="1200" b="1" baseline="0">
              <a:solidFill>
                <a:schemeClr val="tx1"/>
              </a:solidFill>
              <a:latin typeface="+mn-lt"/>
              <a:ea typeface="+mn-ea"/>
              <a:cs typeface="+mn-cs"/>
            </a:rPr>
            <a:t>5</a:t>
          </a:r>
          <a:r>
            <a:rPr lang="fr-FR" sz="1200" b="1">
              <a:solidFill>
                <a:schemeClr val="tx1"/>
              </a:solidFill>
              <a:latin typeface="+mn-lt"/>
              <a:ea typeface="+mn-ea"/>
              <a:cs typeface="+mn-cs"/>
            </a:rPr>
            <a:t>%</a:t>
          </a:r>
          <a:r>
            <a:rPr lang="fr-FR" sz="1000" b="0">
              <a:solidFill>
                <a:schemeClr val="tx1"/>
              </a:solidFill>
              <a:latin typeface="+mn-lt"/>
              <a:ea typeface="+mn-ea"/>
              <a:cs typeface="+mn-cs"/>
            </a:rPr>
            <a:t> </a:t>
          </a:r>
          <a:r>
            <a:rPr lang="fr-FR" sz="1000" baseline="0">
              <a:solidFill>
                <a:schemeClr val="dk1"/>
              </a:solidFill>
              <a:latin typeface="+mn-lt"/>
              <a:ea typeface="+mn-ea"/>
              <a:cs typeface="+mn-cs"/>
            </a:rPr>
            <a:t>du flux total (</a:t>
          </a:r>
          <a:r>
            <a:rPr lang="fr-FR" sz="1000" u="sng" baseline="0">
              <a:solidFill>
                <a:schemeClr val="dk1"/>
              </a:solidFill>
              <a:latin typeface="+mn-lt"/>
              <a:ea typeface="+mn-ea"/>
              <a:cs typeface="+mn-cs"/>
            </a:rPr>
            <a:t>soit 5 510 formulaires émis</a:t>
          </a:r>
          <a:r>
            <a:rPr lang="fr-FR" sz="1000" baseline="0">
              <a:solidFill>
                <a:schemeClr val="dk1"/>
              </a:solidFill>
              <a:latin typeface="+mn-lt"/>
              <a:ea typeface="+mn-ea"/>
              <a:cs typeface="+mn-cs"/>
            </a:rPr>
            <a:t>). </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aseline="0">
              <a:solidFill>
                <a:schemeClr val="dk1"/>
              </a:solidFill>
              <a:latin typeface="+mn-lt"/>
              <a:ea typeface="+mn-ea"/>
              <a:cs typeface="+mn-cs"/>
            </a:rPr>
            <a:t>68% du flux asiatique a pour cadre juridique l'application de la législation interne française de sécurité sociale.</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aseline="0">
              <a:solidFill>
                <a:sysClr val="windowText" lastClr="000000"/>
              </a:solidFill>
              <a:latin typeface="+mn-lt"/>
              <a:ea typeface="+mn-ea"/>
              <a:cs typeface="+mn-cs"/>
            </a:rPr>
            <a:t>On</a:t>
          </a:r>
          <a:r>
            <a:rPr lang="fr-FR" sz="1000" baseline="0">
              <a:solidFill>
                <a:schemeClr val="dk1"/>
              </a:solidFill>
              <a:latin typeface="+mn-lt"/>
              <a:ea typeface="+mn-ea"/>
              <a:cs typeface="+mn-cs"/>
            </a:rPr>
            <a:t> constate qu'un groupe homogène de trois pays reçoit plus de 50% de ce flux (dans l'ordre : Émirats arabes unis, Arabie Saoudite et Turquie).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a:solidFill>
              <a:schemeClr val="dk1"/>
            </a:solidFill>
            <a:latin typeface="+mn-lt"/>
            <a:ea typeface="+mn-ea"/>
            <a:cs typeface="+mn-cs"/>
          </a:endParaRPr>
        </a:p>
        <a:p>
          <a:pPr algn="just"/>
          <a:endParaRPr lang="fr-FR" sz="1000" baseline="0"/>
        </a:p>
        <a:p>
          <a:pPr algn="just"/>
          <a:endParaRPr lang="fr-FR" sz="1000" b="0" baseline="0"/>
        </a:p>
        <a:p>
          <a:pPr algn="just"/>
          <a:endParaRPr lang="fr-FR" sz="1000" b="0" baseline="0"/>
        </a:p>
        <a:p>
          <a:pPr algn="just"/>
          <a:endParaRPr lang="fr-FR" sz="1000" baseline="0"/>
        </a:p>
        <a:p>
          <a:pPr algn="just"/>
          <a:endParaRPr lang="fr-FR" sz="1000" baseline="0"/>
        </a:p>
        <a:p>
          <a:pPr algn="just"/>
          <a:endParaRPr lang="fr-FR" sz="1000" baseline="0"/>
        </a:p>
        <a:p>
          <a:pPr algn="just"/>
          <a:endParaRPr lang="fr-FR" sz="1000"/>
        </a:p>
      </xdr:txBody>
    </xdr:sp>
    <xdr:clientData/>
  </xdr:twoCellAnchor>
  <xdr:twoCellAnchor>
    <xdr:from>
      <xdr:col>0</xdr:col>
      <xdr:colOff>0</xdr:colOff>
      <xdr:row>51</xdr:row>
      <xdr:rowOff>85725</xdr:rowOff>
    </xdr:from>
    <xdr:to>
      <xdr:col>4</xdr:col>
      <xdr:colOff>847725</xdr:colOff>
      <xdr:row>61</xdr:row>
      <xdr:rowOff>104775</xdr:rowOff>
    </xdr:to>
    <xdr:graphicFrame macro="">
      <xdr:nvGraphicFramePr>
        <xdr:cNvPr id="8"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1104900</xdr:colOff>
      <xdr:row>43</xdr:row>
      <xdr:rowOff>171450</xdr:rowOff>
    </xdr:from>
    <xdr:to>
      <xdr:col>8</xdr:col>
      <xdr:colOff>419100</xdr:colOff>
      <xdr:row>51</xdr:row>
      <xdr:rowOff>47625</xdr:rowOff>
    </xdr:to>
    <xdr:sp macro="" textlink="">
      <xdr:nvSpPr>
        <xdr:cNvPr id="9" name="ZoneTexte 8"/>
        <xdr:cNvSpPr txBox="1"/>
      </xdr:nvSpPr>
      <xdr:spPr>
        <a:xfrm>
          <a:off x="3924300" y="8382000"/>
          <a:ext cx="3533775" cy="1400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fr-FR" sz="1200" b="1"/>
            <a:t>L'Amérique</a:t>
          </a:r>
          <a:r>
            <a:rPr lang="fr-FR" sz="1000" b="0"/>
            <a:t>,</a:t>
          </a:r>
          <a:r>
            <a:rPr lang="fr-FR" sz="1000" b="1" baseline="0"/>
            <a:t> </a:t>
          </a:r>
          <a:r>
            <a:rPr lang="fr-FR" sz="1000" b="0" baseline="0"/>
            <a:t>4</a:t>
          </a:r>
          <a:r>
            <a:rPr lang="fr-FR" sz="1000" b="0"/>
            <a:t>ème continent d'accueil,</a:t>
          </a:r>
          <a:r>
            <a:rPr lang="fr-FR" sz="1000" b="0" baseline="0"/>
            <a:t> reçoit plus de </a:t>
          </a:r>
          <a:r>
            <a:rPr lang="fr-FR" sz="1200" b="1" baseline="0"/>
            <a:t>3% </a:t>
          </a:r>
          <a:r>
            <a:rPr lang="fr-FR" sz="1000" b="0" baseline="0"/>
            <a:t>du flux total </a:t>
          </a:r>
          <a:r>
            <a:rPr lang="fr-FR" sz="1000"/>
            <a:t>(</a:t>
          </a:r>
          <a:r>
            <a:rPr lang="fr-FR" sz="1000" u="sng"/>
            <a:t>soit</a:t>
          </a:r>
          <a:r>
            <a:rPr lang="fr-FR" sz="1000" u="sng" baseline="0"/>
            <a:t> 3 855 formulaires émis</a:t>
          </a:r>
          <a:r>
            <a:rPr lang="fr-FR" sz="1000"/>
            <a:t>)</a:t>
          </a:r>
          <a:r>
            <a:rPr lang="fr-FR" sz="1000" baseline="0"/>
            <a:t>. </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aseline="0">
              <a:solidFill>
                <a:schemeClr val="dk1"/>
              </a:solidFill>
              <a:latin typeface="+mn-lt"/>
              <a:ea typeface="+mn-ea"/>
              <a:cs typeface="+mn-cs"/>
            </a:rPr>
            <a:t>69% du flux américain a pour cadre juridique l'application des accords bilatéraux de sécurité sociale signés par la France avec d'autres pays pays américzins.</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aseline="0">
              <a:solidFill>
                <a:sysClr val="windowText" lastClr="000000"/>
              </a:solidFill>
              <a:latin typeface="+mn-lt"/>
              <a:ea typeface="+mn-ea"/>
              <a:cs typeface="+mn-cs"/>
            </a:rPr>
            <a:t>On</a:t>
          </a:r>
          <a:r>
            <a:rPr lang="fr-FR" sz="1000" baseline="0">
              <a:solidFill>
                <a:schemeClr val="dk1"/>
              </a:solidFill>
              <a:latin typeface="+mn-lt"/>
              <a:ea typeface="+mn-ea"/>
              <a:cs typeface="+mn-cs"/>
            </a:rPr>
            <a:t> s'aperçoit que les États-Unis reçoivent près de 45% de ce flux, loin devant le Mexique (16%) et le Canada (11%).</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aseline="0"/>
        </a:p>
        <a:p>
          <a:pPr algn="just"/>
          <a:endParaRPr lang="fr-FR" sz="1000" baseline="0"/>
        </a:p>
        <a:p>
          <a:pPr algn="just"/>
          <a:endParaRPr lang="fr-FR" sz="1000" b="0" baseline="0"/>
        </a:p>
        <a:p>
          <a:pPr algn="just"/>
          <a:endParaRPr lang="fr-FR" sz="1000" b="0" baseline="0"/>
        </a:p>
        <a:p>
          <a:pPr algn="just"/>
          <a:endParaRPr lang="fr-FR" sz="1000" baseline="0"/>
        </a:p>
        <a:p>
          <a:pPr algn="just"/>
          <a:endParaRPr lang="fr-FR" sz="1000" baseline="0"/>
        </a:p>
        <a:p>
          <a:pPr algn="just"/>
          <a:endParaRPr lang="fr-FR" sz="1000" baseline="0"/>
        </a:p>
        <a:p>
          <a:pPr algn="just"/>
          <a:endParaRPr lang="fr-FR" sz="1000"/>
        </a:p>
      </xdr:txBody>
    </xdr:sp>
    <xdr:clientData/>
  </xdr:twoCellAnchor>
  <xdr:twoCellAnchor>
    <xdr:from>
      <xdr:col>4</xdr:col>
      <xdr:colOff>847725</xdr:colOff>
      <xdr:row>51</xdr:row>
      <xdr:rowOff>76200</xdr:rowOff>
    </xdr:from>
    <xdr:to>
      <xdr:col>8</xdr:col>
      <xdr:colOff>381000</xdr:colOff>
      <xdr:row>62</xdr:row>
      <xdr:rowOff>0</xdr:rowOff>
    </xdr:to>
    <xdr:graphicFrame macro="">
      <xdr:nvGraphicFramePr>
        <xdr:cNvPr id="10"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1343025</xdr:colOff>
      <xdr:row>6</xdr:row>
      <xdr:rowOff>161924</xdr:rowOff>
    </xdr:from>
    <xdr:to>
      <xdr:col>5</xdr:col>
      <xdr:colOff>419100</xdr:colOff>
      <xdr:row>11</xdr:row>
      <xdr:rowOff>190499</xdr:rowOff>
    </xdr:to>
    <xdr:sp macro="" textlink="">
      <xdr:nvSpPr>
        <xdr:cNvPr id="11" name="ZoneTexte 10"/>
        <xdr:cNvSpPr txBox="1"/>
      </xdr:nvSpPr>
      <xdr:spPr>
        <a:xfrm>
          <a:off x="2800350" y="1323974"/>
          <a:ext cx="1828800" cy="981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t>120 462</a:t>
          </a:r>
        </a:p>
        <a:p>
          <a:r>
            <a:rPr lang="fr-FR" sz="1000"/>
            <a:t>formulaires de détachement émis par la France</a:t>
          </a:r>
        </a:p>
        <a:p>
          <a:r>
            <a:rPr lang="fr-FR" sz="1000" b="1">
              <a:solidFill>
                <a:srgbClr val="00B050"/>
              </a:solidFill>
            </a:rPr>
            <a:t>+45% </a:t>
          </a:r>
          <a:r>
            <a:rPr lang="fr-FR" sz="1000" b="0"/>
            <a:t>par rapport à 2020, </a:t>
          </a:r>
          <a:r>
            <a:rPr lang="fr-FR" sz="1000" b="0">
              <a:solidFill>
                <a:sysClr val="windowText" lastClr="000000"/>
              </a:solidFill>
            </a:rPr>
            <a:t>mais </a:t>
          </a:r>
        </a:p>
        <a:p>
          <a:r>
            <a:rPr lang="fr-FR" sz="1000" b="1">
              <a:solidFill>
                <a:srgbClr val="FF0000"/>
              </a:solidFill>
            </a:rPr>
            <a:t>-47% </a:t>
          </a:r>
          <a:r>
            <a:rPr lang="fr-FR" sz="1000" b="0">
              <a:solidFill>
                <a:sysClr val="windowText" lastClr="000000"/>
              </a:solidFill>
            </a:rPr>
            <a:t>par rapport à 2019</a:t>
          </a:r>
        </a:p>
        <a:p>
          <a:endParaRPr lang="fr-FR" sz="1000" b="0"/>
        </a:p>
        <a:p>
          <a:endParaRPr lang="fr-FR" sz="1000" b="1"/>
        </a:p>
      </xdr:txBody>
    </xdr:sp>
    <xdr:clientData/>
  </xdr:twoCellAnchor>
  <xdr:twoCellAnchor>
    <xdr:from>
      <xdr:col>1</xdr:col>
      <xdr:colOff>209550</xdr:colOff>
      <xdr:row>5</xdr:row>
      <xdr:rowOff>142874</xdr:rowOff>
    </xdr:from>
    <xdr:to>
      <xdr:col>3</xdr:col>
      <xdr:colOff>323850</xdr:colOff>
      <xdr:row>12</xdr:row>
      <xdr:rowOff>152399</xdr:rowOff>
    </xdr:to>
    <xdr:sp macro="" textlink="">
      <xdr:nvSpPr>
        <xdr:cNvPr id="12" name="ZoneTexte 11"/>
        <xdr:cNvSpPr txBox="1"/>
      </xdr:nvSpPr>
      <xdr:spPr>
        <a:xfrm>
          <a:off x="314325" y="1114424"/>
          <a:ext cx="1466850" cy="1343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Nombre de</a:t>
          </a:r>
          <a:r>
            <a:rPr lang="fr-FR" sz="1100" baseline="0"/>
            <a:t> formulaires émis</a:t>
          </a:r>
          <a:r>
            <a:rPr lang="fr-FR" sz="1100"/>
            <a:t>:</a:t>
          </a:r>
        </a:p>
        <a:p>
          <a:r>
            <a:rPr lang="fr-FR" sz="1100"/>
            <a:t>&gt;30 000</a:t>
          </a:r>
        </a:p>
        <a:p>
          <a:r>
            <a:rPr lang="fr-FR" sz="1100"/>
            <a:t>&gt; 5</a:t>
          </a:r>
          <a:r>
            <a:rPr lang="fr-FR" sz="1100" baseline="0"/>
            <a:t> 000</a:t>
          </a:r>
          <a:endParaRPr lang="fr-FR" sz="1100"/>
        </a:p>
        <a:p>
          <a:r>
            <a:rPr lang="fr-FR" sz="1100"/>
            <a:t>&gt; 1 000</a:t>
          </a:r>
        </a:p>
        <a:p>
          <a:r>
            <a:rPr lang="fr-FR" sz="1100"/>
            <a:t>&gt;100</a:t>
          </a:r>
        </a:p>
        <a:p>
          <a:r>
            <a:rPr lang="fr-FR" sz="1100"/>
            <a:t>&lt;100</a:t>
          </a:r>
        </a:p>
      </xdr:txBody>
    </xdr:sp>
    <xdr:clientData/>
  </xdr:twoCellAnchor>
  <xdr:twoCellAnchor>
    <xdr:from>
      <xdr:col>5</xdr:col>
      <xdr:colOff>1209675</xdr:colOff>
      <xdr:row>4</xdr:row>
      <xdr:rowOff>76200</xdr:rowOff>
    </xdr:from>
    <xdr:to>
      <xdr:col>6</xdr:col>
      <xdr:colOff>581025</xdr:colOff>
      <xdr:row>6</xdr:row>
      <xdr:rowOff>171450</xdr:rowOff>
    </xdr:to>
    <xdr:sp macro="" textlink="">
      <xdr:nvSpPr>
        <xdr:cNvPr id="13" name="ZoneTexte 12"/>
        <xdr:cNvSpPr txBox="1"/>
      </xdr:nvSpPr>
      <xdr:spPr>
        <a:xfrm>
          <a:off x="5419725" y="857250"/>
          <a:ext cx="63817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Afrique </a:t>
          </a:r>
        </a:p>
        <a:p>
          <a:r>
            <a:rPr lang="fr-FR" sz="1100"/>
            <a:t>6,3%</a:t>
          </a:r>
        </a:p>
      </xdr:txBody>
    </xdr:sp>
    <xdr:clientData/>
  </xdr:twoCellAnchor>
  <xdr:twoCellAnchor>
    <xdr:from>
      <xdr:col>5</xdr:col>
      <xdr:colOff>1209674</xdr:colOff>
      <xdr:row>7</xdr:row>
      <xdr:rowOff>114299</xdr:rowOff>
    </xdr:from>
    <xdr:to>
      <xdr:col>6</xdr:col>
      <xdr:colOff>733424</xdr:colOff>
      <xdr:row>10</xdr:row>
      <xdr:rowOff>28574</xdr:rowOff>
    </xdr:to>
    <xdr:sp macro="" textlink="">
      <xdr:nvSpPr>
        <xdr:cNvPr id="14" name="ZoneTexte 13"/>
        <xdr:cNvSpPr txBox="1"/>
      </xdr:nvSpPr>
      <xdr:spPr>
        <a:xfrm>
          <a:off x="5419724" y="1466849"/>
          <a:ext cx="790575"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Amérique</a:t>
          </a:r>
        </a:p>
        <a:p>
          <a:r>
            <a:rPr lang="fr-FR" sz="1100"/>
            <a:t>3,2%</a:t>
          </a:r>
        </a:p>
      </xdr:txBody>
    </xdr:sp>
    <xdr:clientData/>
  </xdr:twoCellAnchor>
  <xdr:twoCellAnchor>
    <xdr:from>
      <xdr:col>5</xdr:col>
      <xdr:colOff>1209675</xdr:colOff>
      <xdr:row>10</xdr:row>
      <xdr:rowOff>142875</xdr:rowOff>
    </xdr:from>
    <xdr:to>
      <xdr:col>6</xdr:col>
      <xdr:colOff>581025</xdr:colOff>
      <xdr:row>13</xdr:row>
      <xdr:rowOff>47625</xdr:rowOff>
    </xdr:to>
    <xdr:sp macro="" textlink="">
      <xdr:nvSpPr>
        <xdr:cNvPr id="15" name="ZoneTexte 14"/>
        <xdr:cNvSpPr txBox="1"/>
      </xdr:nvSpPr>
      <xdr:spPr>
        <a:xfrm>
          <a:off x="5419725" y="2066925"/>
          <a:ext cx="63817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Asie</a:t>
          </a:r>
        </a:p>
        <a:p>
          <a:r>
            <a:rPr lang="fr-FR" sz="1100"/>
            <a:t>4,6%</a:t>
          </a:r>
        </a:p>
      </xdr:txBody>
    </xdr:sp>
    <xdr:clientData/>
  </xdr:twoCellAnchor>
  <xdr:twoCellAnchor>
    <xdr:from>
      <xdr:col>5</xdr:col>
      <xdr:colOff>1209675</xdr:colOff>
      <xdr:row>13</xdr:row>
      <xdr:rowOff>171450</xdr:rowOff>
    </xdr:from>
    <xdr:to>
      <xdr:col>6</xdr:col>
      <xdr:colOff>581025</xdr:colOff>
      <xdr:row>16</xdr:row>
      <xdr:rowOff>76200</xdr:rowOff>
    </xdr:to>
    <xdr:sp macro="" textlink="">
      <xdr:nvSpPr>
        <xdr:cNvPr id="16" name="ZoneTexte 15"/>
        <xdr:cNvSpPr txBox="1"/>
      </xdr:nvSpPr>
      <xdr:spPr>
        <a:xfrm>
          <a:off x="5419725" y="2667000"/>
          <a:ext cx="63817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a:t>Europe</a:t>
          </a:r>
        </a:p>
        <a:p>
          <a:r>
            <a:rPr lang="fr-FR"/>
            <a:t>85,5%</a:t>
          </a:r>
        </a:p>
      </xdr:txBody>
    </xdr:sp>
    <xdr:clientData/>
  </xdr:twoCellAnchor>
  <xdr:twoCellAnchor>
    <xdr:from>
      <xdr:col>5</xdr:col>
      <xdr:colOff>1228725</xdr:colOff>
      <xdr:row>17</xdr:row>
      <xdr:rowOff>57150</xdr:rowOff>
    </xdr:from>
    <xdr:to>
      <xdr:col>6</xdr:col>
      <xdr:colOff>819150</xdr:colOff>
      <xdr:row>20</xdr:row>
      <xdr:rowOff>133350</xdr:rowOff>
    </xdr:to>
    <xdr:sp macro="" textlink="">
      <xdr:nvSpPr>
        <xdr:cNvPr id="17" name="ZoneTexte 16"/>
        <xdr:cNvSpPr txBox="1"/>
      </xdr:nvSpPr>
      <xdr:spPr>
        <a:xfrm>
          <a:off x="5438775" y="3314700"/>
          <a:ext cx="8572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a:t>Océanie et non précisé</a:t>
          </a:r>
        </a:p>
        <a:p>
          <a:r>
            <a:rPr lang="fr-FR"/>
            <a:t>0,4%</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152400</xdr:colOff>
      <xdr:row>2</xdr:row>
      <xdr:rowOff>123825</xdr:rowOff>
    </xdr:from>
    <xdr:to>
      <xdr:col>13</xdr:col>
      <xdr:colOff>95250</xdr:colOff>
      <xdr:row>11</xdr:row>
      <xdr:rowOff>114300</xdr:rowOff>
    </xdr:to>
    <xdr:sp macro="" textlink="">
      <xdr:nvSpPr>
        <xdr:cNvPr id="2" name="ZoneTexte 1"/>
        <xdr:cNvSpPr txBox="1"/>
      </xdr:nvSpPr>
      <xdr:spPr>
        <a:xfrm>
          <a:off x="152400" y="657225"/>
          <a:ext cx="5753100" cy="1800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lgn="just"/>
          <a:r>
            <a:rPr lang="fr-FR" sz="1000">
              <a:solidFill>
                <a:schemeClr val="dk1"/>
              </a:solidFill>
              <a:latin typeface="Calibri (Corps)"/>
              <a:ea typeface="+mn-ea"/>
              <a:cs typeface="+mn-cs"/>
            </a:rPr>
            <a:t>Les règlements européens de coordination des systèmes nationaux de sécurité sociale (CE) n°883/2004 et (CE) n°987/2009 s’appliquent dans les ving-huit Etats de l’Union européenne (dont le Royaume-Uni jusqu'au</a:t>
          </a:r>
          <a:r>
            <a:rPr lang="fr-FR" sz="1000" baseline="0">
              <a:solidFill>
                <a:schemeClr val="dk1"/>
              </a:solidFill>
              <a:latin typeface="Calibri (Corps)"/>
              <a:ea typeface="+mn-ea"/>
              <a:cs typeface="+mn-cs"/>
            </a:rPr>
            <a:t> 31/12/</a:t>
          </a:r>
          <a:r>
            <a:rPr lang="fr-FR" sz="1000">
              <a:solidFill>
                <a:schemeClr val="dk1"/>
              </a:solidFill>
              <a:latin typeface="Calibri (Corps)"/>
              <a:ea typeface="+mn-ea"/>
              <a:cs typeface="+mn-cs"/>
            </a:rPr>
            <a:t>2020), en Islande, au Liechtenstein, en Norvège et en Suisse et ont pour objectif de faciliter la libre circulation des personnes en Europe. Un des grands principes prévus par les règlements est le bénéfice éventuel du statut de travailleur détaché permettant d’exercer temporairement son activité dans un autre Etat, pour le compte de son employeur, tout en restant affilié dans l’Etat habituel d’emploi.</a:t>
          </a:r>
        </a:p>
        <a:p>
          <a:pPr marL="0" marR="0" indent="0" algn="just" defTabSz="914400" eaLnBrk="1" fontAlgn="auto" latinLnBrk="0" hangingPunct="1">
            <a:lnSpc>
              <a:spcPct val="100000"/>
            </a:lnSpc>
            <a:spcBef>
              <a:spcPts val="0"/>
            </a:spcBef>
            <a:spcAft>
              <a:spcPts val="0"/>
            </a:spcAft>
            <a:buClrTx/>
            <a:buSzTx/>
            <a:buFontTx/>
            <a:buNone/>
            <a:tabLst/>
            <a:defRPr/>
          </a:pPr>
          <a:r>
            <a:rPr lang="fr-FR" sz="1000">
              <a:solidFill>
                <a:schemeClr val="dk1"/>
              </a:solidFill>
              <a:latin typeface="Calibri (Corps)"/>
              <a:ea typeface="+mn-ea"/>
              <a:cs typeface="+mn-cs"/>
            </a:rPr>
            <a:t>Le tableau ci-contre récapitule le nombre de formulaires A1 délivrés en 2021 par la sécurité sociale française, et attestant d'un maintien d'affiliation à la législation française de sécurité sociale des travailleurs en situation de détachement dans les pays qui appliquent ces règlements.</a:t>
          </a:r>
        </a:p>
        <a:p>
          <a:pPr marL="0" indent="0" algn="just"/>
          <a:endParaRPr lang="fr-FR" sz="1000">
            <a:solidFill>
              <a:schemeClr val="dk1"/>
            </a:solidFill>
            <a:latin typeface="Calibri (Corps)"/>
            <a:ea typeface="+mn-ea"/>
            <a:cs typeface="+mn-cs"/>
          </a:endParaRPr>
        </a:p>
      </xdr:txBody>
    </xdr:sp>
    <xdr:clientData/>
  </xdr:twoCellAnchor>
  <xdr:twoCellAnchor>
    <xdr:from>
      <xdr:col>13</xdr:col>
      <xdr:colOff>133348</xdr:colOff>
      <xdr:row>11</xdr:row>
      <xdr:rowOff>142876</xdr:rowOff>
    </xdr:from>
    <xdr:to>
      <xdr:col>20</xdr:col>
      <xdr:colOff>304800</xdr:colOff>
      <xdr:row>33</xdr:row>
      <xdr:rowOff>47625</xdr:rowOff>
    </xdr:to>
    <xdr:sp macro="" textlink="">
      <xdr:nvSpPr>
        <xdr:cNvPr id="3" name="ZoneTexte 2"/>
        <xdr:cNvSpPr txBox="1"/>
      </xdr:nvSpPr>
      <xdr:spPr>
        <a:xfrm>
          <a:off x="5943598" y="2486026"/>
          <a:ext cx="4152902" cy="42576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200" b="1">
              <a:latin typeface="Calibri (corps)"/>
            </a:rPr>
            <a:t>Ce qu'il faut retenir de l'année 2021</a:t>
          </a:r>
        </a:p>
        <a:p>
          <a:endParaRPr lang="fr-FR" sz="1200" b="1">
            <a:latin typeface="Calibri (corps)"/>
          </a:endParaRPr>
        </a:p>
        <a:p>
          <a:pPr algn="just"/>
          <a:r>
            <a:rPr lang="fr-FR" sz="1000" b="0">
              <a:latin typeface="Calibri (Corps)"/>
            </a:rPr>
            <a:t>En 2021, la</a:t>
          </a:r>
          <a:r>
            <a:rPr lang="fr-FR" sz="1000" b="0" baseline="0">
              <a:latin typeface="Calibri (Corps)"/>
            </a:rPr>
            <a:t> France a délivré 99 644 formulaires, attestant d'un maintien d'affiliation à la législation française de sécurité sociale, à 57 524 travailleurs différents ayant fait l'objet d'un détachement dans l'un des pays appliquant les règlements européens de coordination, soit un rebond de près de 65% par rapport à 2020.</a:t>
          </a:r>
        </a:p>
        <a:p>
          <a:pPr algn="just"/>
          <a:endParaRPr lang="fr-FR" sz="1000" b="0">
            <a:solidFill>
              <a:schemeClr val="dk1"/>
            </a:solidFill>
            <a:latin typeface="Calibri (Corps)"/>
            <a:ea typeface="+mn-ea"/>
            <a:cs typeface="+mn-cs"/>
          </a:endParaRPr>
        </a:p>
        <a:p>
          <a:pPr algn="just"/>
          <a:r>
            <a:rPr lang="fr-FR" sz="1000" b="0">
              <a:solidFill>
                <a:schemeClr val="dk1"/>
              </a:solidFill>
              <a:latin typeface="Calibri (Corps)"/>
              <a:ea typeface="+mn-ea"/>
              <a:cs typeface="+mn-cs"/>
            </a:rPr>
            <a:t>La</a:t>
          </a:r>
          <a:r>
            <a:rPr lang="fr-FR" sz="1000" b="0" baseline="0">
              <a:solidFill>
                <a:schemeClr val="dk1"/>
              </a:solidFill>
              <a:latin typeface="Calibri (Corps)"/>
              <a:ea typeface="+mn-ea"/>
              <a:cs typeface="+mn-cs"/>
            </a:rPr>
            <a:t> levée d</a:t>
          </a:r>
          <a:r>
            <a:rPr lang="fr-FR" sz="1000" b="0">
              <a:solidFill>
                <a:schemeClr val="dk1"/>
              </a:solidFill>
              <a:latin typeface="Calibri (Corps)"/>
              <a:ea typeface="+mn-ea"/>
              <a:cs typeface="+mn-cs"/>
            </a:rPr>
            <a:t>es restrictions de déplacements</a:t>
          </a:r>
          <a:r>
            <a:rPr lang="fr-FR" sz="1000" b="0" baseline="0">
              <a:solidFill>
                <a:schemeClr val="dk1"/>
              </a:solidFill>
              <a:latin typeface="Calibri (Corps)"/>
              <a:ea typeface="+mn-ea"/>
              <a:cs typeface="+mn-cs"/>
            </a:rPr>
            <a:t> </a:t>
          </a:r>
          <a:r>
            <a:rPr lang="fr-FR" sz="1000" b="0">
              <a:solidFill>
                <a:schemeClr val="dk1"/>
              </a:solidFill>
              <a:latin typeface="Calibri (Corps)"/>
              <a:ea typeface="+mn-ea"/>
              <a:cs typeface="+mn-cs"/>
            </a:rPr>
            <a:t>mises</a:t>
          </a:r>
          <a:r>
            <a:rPr lang="fr-FR" sz="1000" b="0" baseline="0">
              <a:solidFill>
                <a:schemeClr val="dk1"/>
              </a:solidFill>
              <a:latin typeface="Calibri (Corps)"/>
              <a:ea typeface="+mn-ea"/>
              <a:cs typeface="+mn-cs"/>
            </a:rPr>
            <a:t> en place suite à </a:t>
          </a:r>
          <a:r>
            <a:rPr lang="fr-FR" sz="1000" b="0">
              <a:solidFill>
                <a:schemeClr val="dk1"/>
              </a:solidFill>
              <a:latin typeface="Calibri (Corps)"/>
              <a:ea typeface="+mn-ea"/>
              <a:cs typeface="+mn-cs"/>
            </a:rPr>
            <a:t>la pandémie de Covid-19</a:t>
          </a:r>
          <a:r>
            <a:rPr lang="fr-FR" sz="1000" b="0" baseline="0">
              <a:solidFill>
                <a:schemeClr val="dk1"/>
              </a:solidFill>
              <a:latin typeface="Calibri (Corps)"/>
              <a:ea typeface="+mn-ea"/>
              <a:cs typeface="+mn-cs"/>
            </a:rPr>
            <a:t> </a:t>
          </a:r>
          <a:r>
            <a:rPr lang="fr-FR" sz="1000" b="0">
              <a:solidFill>
                <a:schemeClr val="dk1"/>
              </a:solidFill>
              <a:latin typeface="Calibri (Corps)"/>
              <a:ea typeface="+mn-ea"/>
              <a:cs typeface="+mn-cs"/>
            </a:rPr>
            <a:t>explique</a:t>
          </a:r>
          <a:r>
            <a:rPr lang="fr-FR" sz="1000" b="0" baseline="0">
              <a:solidFill>
                <a:schemeClr val="dk1"/>
              </a:solidFill>
              <a:latin typeface="Calibri (Corps)"/>
              <a:ea typeface="+mn-ea"/>
              <a:cs typeface="+mn-cs"/>
            </a:rPr>
            <a:t> logiquement cette réprise de la circulation des travailleurs détachés</a:t>
          </a:r>
          <a:r>
            <a:rPr lang="fr-FR" sz="1000" b="0">
              <a:solidFill>
                <a:schemeClr val="dk1"/>
              </a:solidFill>
              <a:latin typeface="Calibri (Corps)"/>
              <a:ea typeface="+mn-ea"/>
              <a:cs typeface="+mn-cs"/>
            </a:rPr>
            <a:t>. Elle n'est toutefois</a:t>
          </a:r>
          <a:r>
            <a:rPr lang="fr-FR" sz="1000" b="0" baseline="0">
              <a:solidFill>
                <a:schemeClr val="dk1"/>
              </a:solidFill>
              <a:latin typeface="Calibri (Corps)"/>
              <a:ea typeface="+mn-ea"/>
              <a:cs typeface="+mn-cs"/>
            </a:rPr>
            <a:t> pas suffisante pour retrouver les niveaux d'avant Covid-19 (voir historique en page suivante).</a:t>
          </a:r>
          <a:endParaRPr lang="fr-FR" sz="1000" b="0">
            <a:solidFill>
              <a:schemeClr val="dk1"/>
            </a:solidFill>
            <a:latin typeface="Calibri (Corps)"/>
            <a:ea typeface="+mn-ea"/>
            <a:cs typeface="+mn-cs"/>
          </a:endParaRPr>
        </a:p>
        <a:p>
          <a:pPr algn="just"/>
          <a:endParaRPr lang="fr-FR" sz="1000" b="0">
            <a:solidFill>
              <a:schemeClr val="dk1"/>
            </a:solidFill>
            <a:latin typeface="Calibri (Corps)"/>
            <a:ea typeface="+mn-ea"/>
            <a:cs typeface="+mn-cs"/>
          </a:endParaRPr>
        </a:p>
        <a:p>
          <a:pPr algn="just"/>
          <a:r>
            <a:rPr lang="fr-FR" sz="1000" b="0">
              <a:solidFill>
                <a:schemeClr val="dk1"/>
              </a:solidFill>
              <a:latin typeface="Calibri (Corps)"/>
              <a:ea typeface="+mn-ea"/>
              <a:cs typeface="+mn-cs"/>
            </a:rPr>
            <a:t>La Belgique</a:t>
          </a:r>
          <a:r>
            <a:rPr lang="fr-FR" sz="1000" b="0" baseline="0">
              <a:solidFill>
                <a:schemeClr val="dk1"/>
              </a:solidFill>
              <a:latin typeface="Calibri (Corps)"/>
              <a:ea typeface="+mn-ea"/>
              <a:cs typeface="+mn-cs"/>
            </a:rPr>
            <a:t> </a:t>
          </a:r>
          <a:r>
            <a:rPr lang="fr-FR" sz="1000" b="0">
              <a:solidFill>
                <a:schemeClr val="dk1"/>
              </a:solidFill>
              <a:latin typeface="Calibri (Corps)"/>
              <a:ea typeface="+mn-ea"/>
              <a:cs typeface="+mn-cs"/>
            </a:rPr>
            <a:t>arrive très largement en tête dans le classement des pays d'accueil et réprésente plus du tiers du flux des travailleurs français en détachement dans les pays de l'UE-EEE-Suisse (33% des formulaires émis, soit 22% des travailleurs).</a:t>
          </a:r>
        </a:p>
        <a:p>
          <a:pPr algn="just"/>
          <a:endParaRPr lang="fr-FR" sz="1000" b="0">
            <a:solidFill>
              <a:schemeClr val="dk1"/>
            </a:solidFill>
            <a:latin typeface="Calibri (Corps)"/>
            <a:ea typeface="+mn-ea"/>
            <a:cs typeface="+mn-cs"/>
          </a:endParaRPr>
        </a:p>
        <a:p>
          <a:pPr algn="just"/>
          <a:r>
            <a:rPr lang="fr-FR" sz="1000" b="0">
              <a:solidFill>
                <a:schemeClr val="dk1"/>
              </a:solidFill>
              <a:latin typeface="Calibri (Corps)"/>
              <a:ea typeface="+mn-ea"/>
              <a:cs typeface="+mn-cs"/>
            </a:rPr>
            <a:t>Les quatre pays d'accueil qui arrivent ensuite (Allemagne,Espagne, Suisse et Italie) répresentent 40% du volume des formulaires émis, soit 46% des travailleurs.</a:t>
          </a:r>
        </a:p>
        <a:p>
          <a:pPr algn="just"/>
          <a:endParaRPr lang="fr-FR" sz="1000" b="0">
            <a:solidFill>
              <a:schemeClr val="dk1"/>
            </a:solidFill>
            <a:latin typeface="Calibri (Corps)"/>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a:solidFill>
                <a:schemeClr val="dk1"/>
              </a:solidFill>
              <a:latin typeface="Calibri (Corps)"/>
              <a:ea typeface="+mn-ea"/>
              <a:cs typeface="+mn-cs"/>
            </a:rPr>
            <a:t>Au regard des chiffres cités ci-dessus, on peut conclure que le détachement</a:t>
          </a:r>
          <a:r>
            <a:rPr lang="fr-FR" sz="1000" b="0" baseline="0">
              <a:solidFill>
                <a:schemeClr val="dk1"/>
              </a:solidFill>
              <a:latin typeface="Calibri (Corps)"/>
              <a:ea typeface="+mn-ea"/>
              <a:cs typeface="+mn-cs"/>
            </a:rPr>
            <a:t> français </a:t>
          </a:r>
          <a:r>
            <a:rPr lang="fr-FR" sz="1000" b="0">
              <a:solidFill>
                <a:schemeClr val="dk1"/>
              </a:solidFill>
              <a:latin typeface="Calibri (Corps)"/>
              <a:ea typeface="+mn-ea"/>
              <a:cs typeface="+mn-cs"/>
            </a:rPr>
            <a:t>s'effectue essentiellement avec ses principaux partenaires économiques et qu'il est marqué</a:t>
          </a:r>
          <a:r>
            <a:rPr lang="fr-FR" sz="1000" b="0" baseline="0">
              <a:solidFill>
                <a:schemeClr val="dk1"/>
              </a:solidFill>
              <a:latin typeface="Calibri (Corps)"/>
              <a:ea typeface="+mn-ea"/>
              <a:cs typeface="+mn-cs"/>
            </a:rPr>
            <a:t> </a:t>
          </a:r>
          <a:r>
            <a:rPr lang="fr-FR" sz="1000" b="0">
              <a:solidFill>
                <a:schemeClr val="dk1"/>
              </a:solidFill>
              <a:latin typeface="Calibri (Corps)"/>
              <a:ea typeface="+mn-ea"/>
              <a:cs typeface="+mn-cs"/>
            </a:rPr>
            <a:t>par une proximité géographique élevée. Les six premiers pays d'accueil ont en effet</a:t>
          </a:r>
          <a:r>
            <a:rPr lang="fr-FR" sz="1000" b="0" baseline="0">
              <a:solidFill>
                <a:schemeClr val="dk1"/>
              </a:solidFill>
              <a:latin typeface="Calibri (Corps)"/>
              <a:ea typeface="+mn-ea"/>
              <a:cs typeface="+mn-cs"/>
            </a:rPr>
            <a:t> des frontières communes avec la France.</a:t>
          </a:r>
          <a:endParaRPr lang="fr-FR" sz="1000" b="0">
            <a:solidFill>
              <a:schemeClr val="dk1"/>
            </a:solidFill>
            <a:latin typeface="Calibri (Corps)"/>
            <a:ea typeface="+mn-ea"/>
            <a:cs typeface="+mn-c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a:latin typeface="Calibri (corps)"/>
          </a:endParaRPr>
        </a:p>
        <a:p>
          <a:endParaRPr lang="fr-FR" sz="1100" b="1"/>
        </a:p>
      </xdr:txBody>
    </xdr:sp>
    <xdr:clientData/>
  </xdr:twoCellAnchor>
  <xdr:twoCellAnchor>
    <xdr:from>
      <xdr:col>0</xdr:col>
      <xdr:colOff>0</xdr:colOff>
      <xdr:row>42</xdr:row>
      <xdr:rowOff>76200</xdr:rowOff>
    </xdr:from>
    <xdr:to>
      <xdr:col>9</xdr:col>
      <xdr:colOff>390525</xdr:colOff>
      <xdr:row>57</xdr:row>
      <xdr:rowOff>152400</xdr:rowOff>
    </xdr:to>
    <xdr:graphicFrame macro="">
      <xdr:nvGraphicFramePr>
        <xdr:cNvPr id="4"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466722</xdr:colOff>
      <xdr:row>42</xdr:row>
      <xdr:rowOff>38101</xdr:rowOff>
    </xdr:from>
    <xdr:to>
      <xdr:col>13</xdr:col>
      <xdr:colOff>304799</xdr:colOff>
      <xdr:row>58</xdr:row>
      <xdr:rowOff>104775</xdr:rowOff>
    </xdr:to>
    <xdr:sp macro="" textlink="">
      <xdr:nvSpPr>
        <xdr:cNvPr id="5" name="ZoneTexte 4"/>
        <xdr:cNvSpPr txBox="1"/>
      </xdr:nvSpPr>
      <xdr:spPr>
        <a:xfrm>
          <a:off x="3895722" y="8372476"/>
          <a:ext cx="2219327" cy="31051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000"/>
            <a:t>En 2021, 55% des formulaires A1 émis</a:t>
          </a:r>
          <a:r>
            <a:rPr lang="fr-FR" sz="1000" baseline="0"/>
            <a:t> par la sécurité sociale française ont été attribués à des travailleurs appartenant au secteur de l'industrie et 45% au secteur des services.</a:t>
          </a:r>
        </a:p>
        <a:p>
          <a:pPr algn="just"/>
          <a:endParaRPr lang="fr-FR" sz="1000"/>
        </a:p>
        <a:p>
          <a:pPr algn="just"/>
          <a:r>
            <a:rPr lang="fr-FR" sz="1000"/>
            <a:t>En</a:t>
          </a:r>
          <a:r>
            <a:rPr lang="fr-FR" sz="1000" baseline="0"/>
            <a:t> entrant dans le </a:t>
          </a:r>
          <a:r>
            <a:rPr lang="fr-FR" sz="1000" baseline="0">
              <a:solidFill>
                <a:sysClr val="windowText" lastClr="000000"/>
              </a:solidFill>
            </a:rPr>
            <a:t>détail par secteur d'activité principale, on constate que l'industrie manufacturière est le premier fournisseur de travailleurs détachés français, soit 42% des formulaires A1 émis, loin devant le secteur des arts, spectacles et activités récréatives (14%). Ce dernier secteur, impacté par la pandémie de Covid-19, a profité de la réouverture des salles de spectacles puisque sa part </a:t>
          </a:r>
          <a:r>
            <a:rPr lang="fr-FR" sz="1000" baseline="0"/>
            <a:t>de 14% en 2021, était seulement de 10% en 2020.</a:t>
          </a:r>
        </a:p>
        <a:p>
          <a:pPr algn="just"/>
          <a:endParaRPr lang="fr-FR" sz="1000" baseline="0"/>
        </a:p>
      </xdr:txBody>
    </xdr:sp>
    <xdr:clientData/>
  </xdr:twoCellAnchor>
  <xdr:twoCellAnchor>
    <xdr:from>
      <xdr:col>1</xdr:col>
      <xdr:colOff>190500</xdr:colOff>
      <xdr:row>39</xdr:row>
      <xdr:rowOff>142875</xdr:rowOff>
    </xdr:from>
    <xdr:to>
      <xdr:col>8</xdr:col>
      <xdr:colOff>447675</xdr:colOff>
      <xdr:row>42</xdr:row>
      <xdr:rowOff>38100</xdr:rowOff>
    </xdr:to>
    <xdr:sp macro="" textlink="">
      <xdr:nvSpPr>
        <xdr:cNvPr id="6" name="ZoneTexte 5"/>
        <xdr:cNvSpPr txBox="1"/>
      </xdr:nvSpPr>
      <xdr:spPr>
        <a:xfrm>
          <a:off x="352425" y="7934325"/>
          <a:ext cx="352425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a:t>Quels</a:t>
          </a:r>
          <a:r>
            <a:rPr lang="fr-FR" sz="1100" b="1" baseline="0"/>
            <a:t> sont les secteurs d'activité principale * des entreprises francaises qui détachent en 2021 ?</a:t>
          </a:r>
          <a:endParaRPr lang="fr-FR" sz="1100" b="1"/>
        </a:p>
      </xdr:txBody>
    </xdr:sp>
    <xdr:clientData/>
  </xdr:twoCellAnchor>
  <xdr:twoCellAnchor>
    <xdr:from>
      <xdr:col>14</xdr:col>
      <xdr:colOff>0</xdr:colOff>
      <xdr:row>39</xdr:row>
      <xdr:rowOff>0</xdr:rowOff>
    </xdr:from>
    <xdr:to>
      <xdr:col>20</xdr:col>
      <xdr:colOff>114300</xdr:colOff>
      <xdr:row>41</xdr:row>
      <xdr:rowOff>76200</xdr:rowOff>
    </xdr:to>
    <xdr:sp macro="" textlink="">
      <xdr:nvSpPr>
        <xdr:cNvPr id="7" name="ZoneTexte 6"/>
        <xdr:cNvSpPr txBox="1"/>
      </xdr:nvSpPr>
      <xdr:spPr>
        <a:xfrm>
          <a:off x="6362700" y="7791450"/>
          <a:ext cx="354330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a:t>Quels</a:t>
          </a:r>
          <a:r>
            <a:rPr lang="fr-FR" sz="1100" b="1" baseline="0"/>
            <a:t>  constats peut-on faire sur les durées de détachement ?</a:t>
          </a:r>
          <a:endParaRPr lang="fr-FR" sz="1100" b="1"/>
        </a:p>
      </xdr:txBody>
    </xdr:sp>
    <xdr:clientData/>
  </xdr:twoCellAnchor>
  <xdr:twoCellAnchor>
    <xdr:from>
      <xdr:col>13</xdr:col>
      <xdr:colOff>238125</xdr:colOff>
      <xdr:row>39</xdr:row>
      <xdr:rowOff>171450</xdr:rowOff>
    </xdr:from>
    <xdr:to>
      <xdr:col>21</xdr:col>
      <xdr:colOff>19050</xdr:colOff>
      <xdr:row>49</xdr:row>
      <xdr:rowOff>114300</xdr:rowOff>
    </xdr:to>
    <xdr:graphicFrame macro="">
      <xdr:nvGraphicFramePr>
        <xdr:cNvPr id="8"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76199</xdr:colOff>
      <xdr:row>49</xdr:row>
      <xdr:rowOff>47626</xdr:rowOff>
    </xdr:from>
    <xdr:to>
      <xdr:col>22</xdr:col>
      <xdr:colOff>400050</xdr:colOff>
      <xdr:row>58</xdr:row>
      <xdr:rowOff>57150</xdr:rowOff>
    </xdr:to>
    <xdr:sp macro="" textlink="">
      <xdr:nvSpPr>
        <xdr:cNvPr id="9" name="ZoneTexte 8"/>
        <xdr:cNvSpPr txBox="1"/>
      </xdr:nvSpPr>
      <xdr:spPr>
        <a:xfrm>
          <a:off x="6438899" y="9705976"/>
          <a:ext cx="4829176" cy="17240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000"/>
            <a:t>En 2021, la sécurité sociale française a délivré </a:t>
          </a:r>
          <a:r>
            <a:rPr lang="fr-FR" sz="1000">
              <a:solidFill>
                <a:sysClr val="windowText" lastClr="000000"/>
              </a:solidFill>
            </a:rPr>
            <a:t>99 644 </a:t>
          </a:r>
          <a:r>
            <a:rPr lang="fr-FR" sz="1000"/>
            <a:t>formulaires A1,</a:t>
          </a:r>
          <a:r>
            <a:rPr lang="fr-FR" sz="1000" baseline="0"/>
            <a:t> dont 99% au titre de l'article 12 (détachement initial) et 1% au titre de l'article 16 (dérogation).</a:t>
          </a:r>
        </a:p>
        <a:p>
          <a:pPr algn="just"/>
          <a:r>
            <a:rPr lang="fr-FR" sz="1000"/>
            <a:t>La durée </a:t>
          </a:r>
          <a:r>
            <a:rPr lang="fr-FR" sz="1000">
              <a:solidFill>
                <a:sysClr val="windowText" lastClr="000000"/>
              </a:solidFill>
            </a:rPr>
            <a:t>moyenne de détachement d'un formulaire A1</a:t>
          </a:r>
          <a:r>
            <a:rPr lang="fr-FR" sz="1000" baseline="0">
              <a:solidFill>
                <a:sysClr val="windowText" lastClr="000000"/>
              </a:solidFill>
            </a:rPr>
            <a:t> sur la base de la validité de l'</a:t>
          </a:r>
          <a:r>
            <a:rPr lang="fr-FR" sz="1000">
              <a:solidFill>
                <a:sysClr val="windowText" lastClr="000000"/>
              </a:solidFill>
            </a:rPr>
            <a:t>art.12</a:t>
          </a:r>
          <a:r>
            <a:rPr lang="fr-FR" sz="1000" baseline="0">
              <a:solidFill>
                <a:sysClr val="windowText" lastClr="000000"/>
              </a:solidFill>
            </a:rPr>
            <a:t> est de 33 jours (et 71 jours par travailleur) et celle d'un formulaire A1 sur la base de l'art.16 de 897 jours (et 957 </a:t>
          </a:r>
          <a:r>
            <a:rPr lang="fr-FR" sz="1000" baseline="0"/>
            <a:t>jours par travailleur).</a:t>
          </a:r>
        </a:p>
        <a:p>
          <a:pPr algn="just"/>
          <a:r>
            <a:rPr lang="fr-FR" sz="1000" baseline="0"/>
            <a:t>En termes de durées cumulées, cela représente un total de près de 3,9 millions de jours de détachement, dont 14% pour les formulaires émis au titre de l'article 16.</a:t>
          </a:r>
        </a:p>
        <a:p>
          <a:pPr algn="just"/>
          <a:r>
            <a:rPr lang="fr-FR" sz="1000" baseline="0"/>
            <a:t>Cette part plus que proportionelle du formulaire art.16, en termes de durée, est induite par sa durée comprise entre deux ans et cinq ans, la durée du formulaire art.12 ne pouvant dépasser vingt-quatre mois.</a:t>
          </a:r>
        </a:p>
        <a:p>
          <a:endParaRPr lang="fr-FR" sz="1000"/>
        </a:p>
      </xdr:txBody>
    </xdr:sp>
    <xdr:clientData/>
  </xdr:twoCellAnchor>
  <xdr:twoCellAnchor>
    <xdr:from>
      <xdr:col>13</xdr:col>
      <xdr:colOff>133350</xdr:colOff>
      <xdr:row>2</xdr:row>
      <xdr:rowOff>133350</xdr:rowOff>
    </xdr:from>
    <xdr:to>
      <xdr:col>20</xdr:col>
      <xdr:colOff>257175</xdr:colOff>
      <xdr:row>11</xdr:row>
      <xdr:rowOff>123825</xdr:rowOff>
    </xdr:to>
    <xdr:sp macro="" textlink="">
      <xdr:nvSpPr>
        <xdr:cNvPr id="10" name="ZoneTexte 9"/>
        <xdr:cNvSpPr txBox="1"/>
      </xdr:nvSpPr>
      <xdr:spPr>
        <a:xfrm>
          <a:off x="5943600" y="666750"/>
          <a:ext cx="4105275" cy="1800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lgn="just"/>
          <a:r>
            <a:rPr lang="fr-FR" sz="1200" b="1">
              <a:solidFill>
                <a:schemeClr val="dk1"/>
              </a:solidFill>
              <a:latin typeface="Calibri (corps)"/>
              <a:ea typeface="+mn-ea"/>
              <a:cs typeface="+mn-cs"/>
            </a:rPr>
            <a:t>Bon à savoir</a:t>
          </a:r>
        </a:p>
        <a:p>
          <a:pPr marL="0" indent="0" algn="just"/>
          <a:r>
            <a:rPr lang="fr-FR" sz="1000">
              <a:solidFill>
                <a:schemeClr val="dk1"/>
              </a:solidFill>
              <a:latin typeface="Calibri (Corps)"/>
              <a:ea typeface="+mn-ea"/>
              <a:cs typeface="+mn-cs"/>
            </a:rPr>
            <a:t>L’accord de commerce et de coopération entre l'Union européenne et le Royaume-nui, dont les dispositions sont applicables depuis le 1er janvier 2021, prévoit le maintien du régime du détachement avec le Royaume-Uni. A l’exception de la prolongation du détachement (le détachement est désormais strictement limité à vingt-quatre mois), les autres règles sont, pour l’essentiel, reprises, notamment celles de l’information préalable obligatoire. Le formulaire portable A1 doit être utilisé pour toute nouvelle mission.</a:t>
          </a:r>
        </a:p>
        <a:p>
          <a:pPr marL="0" indent="0" algn="just"/>
          <a:endParaRPr lang="fr-FR" sz="1000">
            <a:solidFill>
              <a:schemeClr val="dk1"/>
            </a:solidFill>
            <a:latin typeface="Calibri (Corps)"/>
            <a:ea typeface="+mn-ea"/>
            <a:cs typeface="+mn-cs"/>
          </a:endParaRPr>
        </a:p>
      </xdr:txBody>
    </xdr:sp>
    <xdr:clientData/>
  </xdr:twoCellAnchor>
</xdr:wsDr>
</file>

<file path=xl/drawings/drawing28.xml><?xml version="1.0" encoding="utf-8"?>
<c:userShapes xmlns:c="http://schemas.openxmlformats.org/drawingml/2006/chart">
  <cdr:relSizeAnchor xmlns:cdr="http://schemas.openxmlformats.org/drawingml/2006/chartDrawing">
    <cdr:from>
      <cdr:x>0.33013</cdr:x>
      <cdr:y>0.70033</cdr:y>
    </cdr:from>
    <cdr:to>
      <cdr:x>0.36468</cdr:x>
      <cdr:y>0.77524</cdr:y>
    </cdr:to>
    <cdr:sp macro="" textlink="">
      <cdr:nvSpPr>
        <cdr:cNvPr id="3" name="Connecteur droit 2"/>
        <cdr:cNvSpPr/>
      </cdr:nvSpPr>
      <cdr:spPr>
        <a:xfrm xmlns:a="http://schemas.openxmlformats.org/drawingml/2006/main" flipV="1">
          <a:off x="1638299" y="2047874"/>
          <a:ext cx="171451" cy="219075"/>
        </a:xfrm>
        <a:prstGeom xmlns:a="http://schemas.openxmlformats.org/drawingml/2006/main" prst="line">
          <a:avLst/>
        </a:prstGeom>
        <a:ln xmlns:a="http://schemas.openxmlformats.org/drawingml/2006/main" w="12700">
          <a:prstDash val="dash"/>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0.24952</cdr:x>
      <cdr:y>0.60912</cdr:y>
    </cdr:from>
    <cdr:to>
      <cdr:x>0.30326</cdr:x>
      <cdr:y>0.69381</cdr:y>
    </cdr:to>
    <cdr:sp macro="" textlink="">
      <cdr:nvSpPr>
        <cdr:cNvPr id="4" name="Connecteur droit 3"/>
        <cdr:cNvSpPr/>
      </cdr:nvSpPr>
      <cdr:spPr>
        <a:xfrm xmlns:a="http://schemas.openxmlformats.org/drawingml/2006/main" flipV="1">
          <a:off x="1238250" y="1781173"/>
          <a:ext cx="266701" cy="247651"/>
        </a:xfrm>
        <a:prstGeom xmlns:a="http://schemas.openxmlformats.org/drawingml/2006/main" prst="line">
          <a:avLst/>
        </a:prstGeom>
        <a:noFill xmlns:a="http://schemas.openxmlformats.org/drawingml/2006/main"/>
        <a:ln xmlns:a="http://schemas.openxmlformats.org/drawingml/2006/main" w="12700" cap="flat" cmpd="sng" algn="ctr">
          <a:solidFill>
            <a:sysClr val="windowText" lastClr="000000"/>
          </a:solidFill>
          <a:prstDash val="dash"/>
        </a:ln>
        <a:effectLst xmlns:a="http://schemas.openxmlformats.org/drawingml/2006/main">
          <a:outerShdw blurRad="40000" dist="20000" dir="5400000" rotWithShape="0">
            <a:srgbClr val="000000">
              <a:alpha val="38000"/>
            </a:srgbClr>
          </a:outerShdw>
        </a:effectLst>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0.22073</cdr:x>
      <cdr:y>0.49186</cdr:y>
    </cdr:from>
    <cdr:to>
      <cdr:x>0.28215</cdr:x>
      <cdr:y>0.53094</cdr:y>
    </cdr:to>
    <cdr:sp macro="" textlink="">
      <cdr:nvSpPr>
        <cdr:cNvPr id="5" name="Connecteur droit 4"/>
        <cdr:cNvSpPr/>
      </cdr:nvSpPr>
      <cdr:spPr>
        <a:xfrm xmlns:a="http://schemas.openxmlformats.org/drawingml/2006/main" flipV="1">
          <a:off x="1095375" y="1438275"/>
          <a:ext cx="304800" cy="114300"/>
        </a:xfrm>
        <a:prstGeom xmlns:a="http://schemas.openxmlformats.org/drawingml/2006/main" prst="line">
          <a:avLst/>
        </a:prstGeom>
        <a:noFill xmlns:a="http://schemas.openxmlformats.org/drawingml/2006/main"/>
        <a:ln xmlns:a="http://schemas.openxmlformats.org/drawingml/2006/main" w="12700" cap="flat" cmpd="sng" algn="ctr">
          <a:solidFill>
            <a:sysClr val="windowText" lastClr="000000"/>
          </a:solidFill>
          <a:prstDash val="dash"/>
        </a:ln>
        <a:effectLst xmlns:a="http://schemas.openxmlformats.org/drawingml/2006/main">
          <a:outerShdw blurRad="40000" dist="20000" dir="5400000" rotWithShape="0">
            <a:srgbClr val="000000">
              <a:alpha val="38000"/>
            </a:srgbClr>
          </a:outerShdw>
        </a:effectLst>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0.21305</cdr:x>
      <cdr:y>0.35505</cdr:y>
    </cdr:from>
    <cdr:to>
      <cdr:x>0.30134</cdr:x>
      <cdr:y>0.40391</cdr:y>
    </cdr:to>
    <cdr:sp macro="" textlink="">
      <cdr:nvSpPr>
        <cdr:cNvPr id="6" name="Connecteur droit 5"/>
        <cdr:cNvSpPr/>
      </cdr:nvSpPr>
      <cdr:spPr>
        <a:xfrm xmlns:a="http://schemas.openxmlformats.org/drawingml/2006/main">
          <a:off x="1057276" y="1038225"/>
          <a:ext cx="438150" cy="142875"/>
        </a:xfrm>
        <a:prstGeom xmlns:a="http://schemas.openxmlformats.org/drawingml/2006/main" prst="line">
          <a:avLst/>
        </a:prstGeom>
        <a:noFill xmlns:a="http://schemas.openxmlformats.org/drawingml/2006/main"/>
        <a:ln xmlns:a="http://schemas.openxmlformats.org/drawingml/2006/main" w="12700" cap="flat" cmpd="sng" algn="ctr">
          <a:solidFill>
            <a:sysClr val="windowText" lastClr="000000"/>
          </a:solidFill>
          <a:prstDash val="dash"/>
        </a:ln>
        <a:effectLst xmlns:a="http://schemas.openxmlformats.org/drawingml/2006/main">
          <a:outerShdw blurRad="40000" dist="20000" dir="5400000" rotWithShape="0">
            <a:srgbClr val="000000">
              <a:alpha val="38000"/>
            </a:srgbClr>
          </a:outerShdw>
        </a:effectLst>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0.27639</cdr:x>
      <cdr:y>0.1759</cdr:y>
    </cdr:from>
    <cdr:to>
      <cdr:x>0.33973</cdr:x>
      <cdr:y>0.34202</cdr:y>
    </cdr:to>
    <cdr:sp macro="" textlink="">
      <cdr:nvSpPr>
        <cdr:cNvPr id="7" name="Connecteur droit 6"/>
        <cdr:cNvSpPr/>
      </cdr:nvSpPr>
      <cdr:spPr>
        <a:xfrm xmlns:a="http://schemas.openxmlformats.org/drawingml/2006/main">
          <a:off x="1371600" y="514350"/>
          <a:ext cx="314326" cy="485775"/>
        </a:xfrm>
        <a:prstGeom xmlns:a="http://schemas.openxmlformats.org/drawingml/2006/main" prst="line">
          <a:avLst/>
        </a:prstGeom>
        <a:noFill xmlns:a="http://schemas.openxmlformats.org/drawingml/2006/main"/>
        <a:ln xmlns:a="http://schemas.openxmlformats.org/drawingml/2006/main" w="12700" cap="flat" cmpd="sng" algn="ctr">
          <a:solidFill>
            <a:sysClr val="windowText" lastClr="000000"/>
          </a:solidFill>
          <a:prstDash val="dash"/>
        </a:ln>
        <a:effectLst xmlns:a="http://schemas.openxmlformats.org/drawingml/2006/main">
          <a:outerShdw blurRad="40000" dist="20000" dir="5400000" rotWithShape="0">
            <a:srgbClr val="000000">
              <a:alpha val="38000"/>
            </a:srgbClr>
          </a:outerShdw>
        </a:effectLst>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0.39923</cdr:x>
      <cdr:y>0.20521</cdr:y>
    </cdr:from>
    <cdr:to>
      <cdr:x>0.40883</cdr:x>
      <cdr:y>0.30619</cdr:y>
    </cdr:to>
    <cdr:sp macro="" textlink="">
      <cdr:nvSpPr>
        <cdr:cNvPr id="8" name="Connecteur droit 7"/>
        <cdr:cNvSpPr/>
      </cdr:nvSpPr>
      <cdr:spPr>
        <a:xfrm xmlns:a="http://schemas.openxmlformats.org/drawingml/2006/main" flipH="1">
          <a:off x="1981201" y="600075"/>
          <a:ext cx="47624" cy="295275"/>
        </a:xfrm>
        <a:prstGeom xmlns:a="http://schemas.openxmlformats.org/drawingml/2006/main" prst="line">
          <a:avLst/>
        </a:prstGeom>
        <a:noFill xmlns:a="http://schemas.openxmlformats.org/drawingml/2006/main"/>
        <a:ln xmlns:a="http://schemas.openxmlformats.org/drawingml/2006/main" w="12700" cap="flat" cmpd="sng" algn="ctr">
          <a:solidFill>
            <a:sysClr val="windowText" lastClr="000000"/>
          </a:solidFill>
          <a:prstDash val="dash"/>
        </a:ln>
        <a:effectLst xmlns:a="http://schemas.openxmlformats.org/drawingml/2006/main">
          <a:outerShdw blurRad="40000" dist="20000" dir="5400000" rotWithShape="0">
            <a:srgbClr val="000000">
              <a:alpha val="38000"/>
            </a:srgbClr>
          </a:outerShdw>
        </a:effectLst>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0.55278</cdr:x>
      <cdr:y>0.3355</cdr:y>
    </cdr:from>
    <cdr:to>
      <cdr:x>0.59117</cdr:x>
      <cdr:y>0.43648</cdr:y>
    </cdr:to>
    <cdr:sp macro="" textlink="">
      <cdr:nvSpPr>
        <cdr:cNvPr id="9" name="Connecteur droit 8"/>
        <cdr:cNvSpPr/>
      </cdr:nvSpPr>
      <cdr:spPr>
        <a:xfrm xmlns:a="http://schemas.openxmlformats.org/drawingml/2006/main" flipH="1">
          <a:off x="2743200" y="981075"/>
          <a:ext cx="190499" cy="295275"/>
        </a:xfrm>
        <a:prstGeom xmlns:a="http://schemas.openxmlformats.org/drawingml/2006/main" prst="line">
          <a:avLst/>
        </a:prstGeom>
        <a:noFill xmlns:a="http://schemas.openxmlformats.org/drawingml/2006/main"/>
        <a:ln xmlns:a="http://schemas.openxmlformats.org/drawingml/2006/main" w="12700" cap="flat" cmpd="sng" algn="ctr">
          <a:solidFill>
            <a:sysClr val="windowText" lastClr="000000"/>
          </a:solidFill>
          <a:prstDash val="dash"/>
        </a:ln>
        <a:effectLst xmlns:a="http://schemas.openxmlformats.org/drawingml/2006/main">
          <a:outerShdw blurRad="40000" dist="20000" dir="5400000" rotWithShape="0">
            <a:srgbClr val="000000">
              <a:alpha val="38000"/>
            </a:srgbClr>
          </a:outerShdw>
        </a:effectLst>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0.4856</cdr:x>
      <cdr:y>0.7101</cdr:y>
    </cdr:from>
    <cdr:to>
      <cdr:x>0.5643</cdr:x>
      <cdr:y>0.71336</cdr:y>
    </cdr:to>
    <cdr:sp macro="" textlink="">
      <cdr:nvSpPr>
        <cdr:cNvPr id="10" name="Connecteur droit 9"/>
        <cdr:cNvSpPr/>
      </cdr:nvSpPr>
      <cdr:spPr>
        <a:xfrm xmlns:a="http://schemas.openxmlformats.org/drawingml/2006/main" flipH="1">
          <a:off x="2409824" y="2076450"/>
          <a:ext cx="390524" cy="9526"/>
        </a:xfrm>
        <a:prstGeom xmlns:a="http://schemas.openxmlformats.org/drawingml/2006/main" prst="line">
          <a:avLst/>
        </a:prstGeom>
        <a:noFill xmlns:a="http://schemas.openxmlformats.org/drawingml/2006/main"/>
        <a:ln xmlns:a="http://schemas.openxmlformats.org/drawingml/2006/main" w="12700" cap="flat" cmpd="sng" algn="ctr">
          <a:solidFill>
            <a:sysClr val="windowText" lastClr="000000"/>
          </a:solidFill>
          <a:prstDash val="dash"/>
        </a:ln>
        <a:effectLst xmlns:a="http://schemas.openxmlformats.org/drawingml/2006/main">
          <a:outerShdw blurRad="40000" dist="20000" dir="5400000" rotWithShape="0">
            <a:srgbClr val="000000">
              <a:alpha val="38000"/>
            </a:srgbClr>
          </a:outerShdw>
        </a:effectLst>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0.41843</cdr:x>
      <cdr:y>0.7329</cdr:y>
    </cdr:from>
    <cdr:to>
      <cdr:x>0.47985</cdr:x>
      <cdr:y>0.83713</cdr:y>
    </cdr:to>
    <cdr:sp macro="" textlink="">
      <cdr:nvSpPr>
        <cdr:cNvPr id="11" name="Connecteur droit 10"/>
        <cdr:cNvSpPr/>
      </cdr:nvSpPr>
      <cdr:spPr>
        <a:xfrm xmlns:a="http://schemas.openxmlformats.org/drawingml/2006/main" flipH="1" flipV="1">
          <a:off x="2076448" y="2143125"/>
          <a:ext cx="304801" cy="304800"/>
        </a:xfrm>
        <a:prstGeom xmlns:a="http://schemas.openxmlformats.org/drawingml/2006/main" prst="line">
          <a:avLst/>
        </a:prstGeom>
        <a:noFill xmlns:a="http://schemas.openxmlformats.org/drawingml/2006/main"/>
        <a:ln xmlns:a="http://schemas.openxmlformats.org/drawingml/2006/main" w="12700" cap="flat" cmpd="sng" algn="ctr">
          <a:solidFill>
            <a:sysClr val="windowText" lastClr="000000"/>
          </a:solidFill>
          <a:prstDash val="dash"/>
        </a:ln>
        <a:effectLst xmlns:a="http://schemas.openxmlformats.org/drawingml/2006/main">
          <a:outerShdw blurRad="40000" dist="20000" dir="5400000" rotWithShape="0">
            <a:srgbClr val="000000">
              <a:alpha val="38000"/>
            </a:srgbClr>
          </a:outerShdw>
        </a:effectLst>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userShapes>
</file>

<file path=xl/drawings/drawing29.xml><?xml version="1.0" encoding="utf-8"?>
<xdr:wsDr xmlns:xdr="http://schemas.openxmlformats.org/drawingml/2006/spreadsheetDrawing" xmlns:a="http://schemas.openxmlformats.org/drawingml/2006/main">
  <xdr:twoCellAnchor>
    <xdr:from>
      <xdr:col>7</xdr:col>
      <xdr:colOff>323849</xdr:colOff>
      <xdr:row>5</xdr:row>
      <xdr:rowOff>19049</xdr:rowOff>
    </xdr:from>
    <xdr:to>
      <xdr:col>13</xdr:col>
      <xdr:colOff>38100</xdr:colOff>
      <xdr:row>23</xdr:row>
      <xdr:rowOff>142874</xdr:rowOff>
    </xdr:to>
    <xdr:sp macro="" textlink="">
      <xdr:nvSpPr>
        <xdr:cNvPr id="2" name="ZoneTexte 1"/>
        <xdr:cNvSpPr txBox="1"/>
      </xdr:nvSpPr>
      <xdr:spPr>
        <a:xfrm>
          <a:off x="5153024" y="1028699"/>
          <a:ext cx="4286251" cy="3552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Calibri (Corps)"/>
              <a:ea typeface="+mn-ea"/>
              <a:cs typeface="+mn-cs"/>
            </a:rPr>
            <a:t>Au cours de la période 2012-2019,  2020 étant une année marquée par la pandémie de covid-19,  la France a délivré entre </a:t>
          </a:r>
          <a:r>
            <a:rPr lang="fr-FR" sz="1000" b="0" baseline="0">
              <a:solidFill>
                <a:sysClr val="windowText" lastClr="000000"/>
              </a:solidFill>
              <a:latin typeface="Calibri (Corps)"/>
              <a:ea typeface="+mn-ea"/>
              <a:cs typeface="+mn-cs"/>
            </a:rPr>
            <a:t>110 000 et 134 </a:t>
          </a:r>
          <a:r>
            <a:rPr lang="fr-FR" sz="1000" b="0" baseline="0">
              <a:solidFill>
                <a:schemeClr val="dk1"/>
              </a:solidFill>
              <a:latin typeface="Calibri (Corps)"/>
              <a:ea typeface="+mn-ea"/>
              <a:cs typeface="+mn-cs"/>
            </a:rPr>
            <a:t>000 formulaires A1 (art.12 et 16), attestant d'un maintien d'affiliation à la législation française de sécurité sociale, à des travailleurs ayant fait l'objet d'un détachement par leurs employeurs dans un des pays appliquant les règlements européens de coordination.</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Calibri (Corps)"/>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Calibri (Corps)"/>
              <a:ea typeface="+mn-ea"/>
              <a:cs typeface="+mn-cs"/>
            </a:rPr>
            <a:t>Ce nombre de formulaires émis représente entre 57 000 et 66 000 travailleurs différents.</a:t>
          </a:r>
          <a:endParaRPr lang="fr-FR" sz="1100" b="1" i="0" u="none" strike="noStrike"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100" b="1" i="0" u="none" strike="noStrike"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Calibri (Corps)"/>
              <a:ea typeface="+mn-ea"/>
              <a:cs typeface="+mn-cs"/>
            </a:rPr>
            <a:t>L'année 2021 marque une reprise du détachement français, conséquence de la levée des restrictions de déplacement qui avaient été mises en place par les gouvernements européens pour contenir l'épidémie. Cette reprise ne permet pas toutefois d'atteindre les niveaux d'avant crise.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Calibri (Corps)"/>
            <a:ea typeface="+mn-ea"/>
            <a:cs typeface="+mn-cs"/>
          </a:endParaRPr>
        </a:p>
        <a:p>
          <a:pPr algn="just" eaLnBrk="1" fontAlgn="auto" latinLnBrk="0" hangingPunct="1"/>
          <a:r>
            <a:rPr lang="fr-FR" sz="1000" baseline="0">
              <a:solidFill>
                <a:schemeClr val="dk1"/>
              </a:solidFill>
              <a:latin typeface="Calibri (Corps)"/>
              <a:ea typeface="+mn-ea"/>
              <a:cs typeface="+mn-cs"/>
            </a:rPr>
            <a:t>L'évolution irrégulière du nombre de formulaires de détachement émis est fortement liée à la nature même du détachement, lequel dépend de la nécessité ou de la volonté pour les employeurs d'envoyer leurs travailleurs exécuter un travail, pour un temps déterminé, sur le territoire d'un autre État. A cela s'ajoute la difficulté que rencontrent parfois les caisses françaises pour transmettre des informations exhaustives.</a:t>
          </a:r>
          <a:endParaRPr lang="fr-FR" sz="1000">
            <a:latin typeface="Calibri (Corp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a:p>
        <a:p>
          <a:pPr marL="0" marR="0" indent="0" algn="just" defTabSz="914400" eaLnBrk="1" fontAlgn="auto" latinLnBrk="0" hangingPunct="1">
            <a:lnSpc>
              <a:spcPct val="100000"/>
            </a:lnSpc>
            <a:spcBef>
              <a:spcPts val="0"/>
            </a:spcBef>
            <a:spcAft>
              <a:spcPts val="0"/>
            </a:spcAft>
            <a:buClrTx/>
            <a:buSzTx/>
            <a:buFontTx/>
            <a:buNone/>
            <a:tabLst/>
            <a:defRPr/>
          </a:pPr>
          <a:endParaRPr lang="fr-FR" sz="1000"/>
        </a:p>
        <a:p>
          <a:pPr algn="just"/>
          <a:endParaRPr lang="fr-FR" sz="1000" baseline="0"/>
        </a:p>
        <a:p>
          <a:pPr algn="just"/>
          <a:endParaRPr lang="fr-FR" sz="1000" baseline="0"/>
        </a:p>
        <a:p>
          <a:pPr algn="just"/>
          <a:endParaRPr lang="fr-FR" sz="1000" baseline="0"/>
        </a:p>
        <a:p>
          <a:pPr algn="just"/>
          <a:endParaRPr lang="fr-FR" sz="1000" baseline="0"/>
        </a:p>
        <a:p>
          <a:pPr algn="just"/>
          <a:r>
            <a:rPr lang="fr-FR" sz="1000" baseline="0"/>
            <a:t>	</a:t>
          </a:r>
        </a:p>
        <a:p>
          <a:pPr algn="just"/>
          <a:endParaRPr lang="fr-FR" sz="1000" baseline="0"/>
        </a:p>
      </xdr:txBody>
    </xdr:sp>
    <xdr:clientData/>
  </xdr:twoCellAnchor>
  <xdr:twoCellAnchor>
    <xdr:from>
      <xdr:col>7</xdr:col>
      <xdr:colOff>428625</xdr:colOff>
      <xdr:row>5</xdr:row>
      <xdr:rowOff>142875</xdr:rowOff>
    </xdr:from>
    <xdr:to>
      <xdr:col>8</xdr:col>
      <xdr:colOff>543225</xdr:colOff>
      <xdr:row>5</xdr:row>
      <xdr:rowOff>142875</xdr:rowOff>
    </xdr:to>
    <xdr:cxnSp macro="">
      <xdr:nvCxnSpPr>
        <xdr:cNvPr id="3" name="Connecteur droit 2"/>
        <xdr:cNvCxnSpPr/>
      </xdr:nvCxnSpPr>
      <xdr:spPr>
        <a:xfrm flipV="1">
          <a:off x="5257800" y="1152525"/>
          <a:ext cx="876600" cy="0"/>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xdr:colOff>
      <xdr:row>4</xdr:row>
      <xdr:rowOff>28575</xdr:rowOff>
    </xdr:from>
    <xdr:to>
      <xdr:col>9</xdr:col>
      <xdr:colOff>142875</xdr:colOff>
      <xdr:row>20</xdr:row>
      <xdr:rowOff>66675</xdr:rowOff>
    </xdr:to>
    <xdr:graphicFrame macro="">
      <xdr:nvGraphicFramePr>
        <xdr:cNvPr id="4"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24</xdr:row>
      <xdr:rowOff>152399</xdr:rowOff>
    </xdr:from>
    <xdr:to>
      <xdr:col>11</xdr:col>
      <xdr:colOff>723900</xdr:colOff>
      <xdr:row>48</xdr:row>
      <xdr:rowOff>95250</xdr:rowOff>
    </xdr:to>
    <xdr:sp macro="" textlink="">
      <xdr:nvSpPr>
        <xdr:cNvPr id="5" name="ZoneTexte 4"/>
        <xdr:cNvSpPr txBox="1"/>
      </xdr:nvSpPr>
      <xdr:spPr>
        <a:xfrm>
          <a:off x="171450" y="4781549"/>
          <a:ext cx="8429625" cy="45148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400" b="1"/>
            <a:t>BON À</a:t>
          </a:r>
          <a:r>
            <a:rPr lang="fr-FR" sz="1400" b="1" baseline="0"/>
            <a:t> SAVOIR</a:t>
          </a:r>
        </a:p>
        <a:p>
          <a:pPr algn="just"/>
          <a:endParaRPr lang="fr-FR" sz="1100" b="1" baseline="0"/>
        </a:p>
        <a:p>
          <a:pPr algn="just"/>
          <a:r>
            <a:rPr lang="fr-FR" sz="1100" b="1" baseline="0">
              <a:solidFill>
                <a:sysClr val="windowText" lastClr="000000"/>
              </a:solidFill>
            </a:rPr>
            <a:t>À compter de 2022, la réorganisation au niveau national de la gestion du traitement des situations de mobilité transfrontalière a entraîné plusieurs transferts de compétence.</a:t>
          </a:r>
        </a:p>
        <a:p>
          <a:pPr algn="just"/>
          <a:endParaRPr lang="fr-FR" sz="1100" b="1" baseline="0">
            <a:solidFill>
              <a:sysClr val="windowText" lastClr="000000"/>
            </a:solidFill>
          </a:endParaRPr>
        </a:p>
        <a:p>
          <a:pPr algn="just"/>
          <a:r>
            <a:rPr lang="fr-FR" sz="1100" b="0" baseline="0">
              <a:solidFill>
                <a:sysClr val="windowText" lastClr="000000"/>
              </a:solidFill>
            </a:rPr>
            <a:t>Ainsi, </a:t>
          </a:r>
          <a:r>
            <a:rPr lang="fr-FR" sz="1100">
              <a:solidFill>
                <a:sysClr val="windowText" lastClr="000000"/>
              </a:solidFill>
              <a:latin typeface="+mn-lt"/>
              <a:ea typeface="+mn-ea"/>
              <a:cs typeface="+mn-cs"/>
            </a:rPr>
            <a:t>la mobilité des travailleurs salariés, précédemment à la charge des organismes de l'Assurance maladie (CPAM, CGSS et CSSM),</a:t>
          </a:r>
          <a:r>
            <a:rPr lang="fr-FR" sz="1100" baseline="0">
              <a:solidFill>
                <a:sysClr val="windowText" lastClr="000000"/>
              </a:solidFill>
              <a:latin typeface="+mn-lt"/>
              <a:ea typeface="+mn-ea"/>
              <a:cs typeface="+mn-cs"/>
            </a:rPr>
            <a:t> </a:t>
          </a:r>
          <a:r>
            <a:rPr lang="fr-FR" sz="1100">
              <a:solidFill>
                <a:sysClr val="windowText" lastClr="000000"/>
              </a:solidFill>
              <a:latin typeface="+mn-lt"/>
              <a:ea typeface="+mn-ea"/>
              <a:cs typeface="+mn-cs"/>
            </a:rPr>
            <a:t>est gérée depuis janvier 2022 par l’Urssaf Caisse nationale (service mobilité internationale) avec la mise en place d’un nouveau service en ligne (ILASS – Instruction de la Législation Applicable à la Sécurité Sociale) permettant d’automatiser l’instruction et la délivrance des certificats appropriés (voir Avant-propos).</a:t>
          </a:r>
          <a:endParaRPr lang="fr-FR">
            <a:solidFill>
              <a:sysClr val="windowText" lastClr="000000"/>
            </a:solidFill>
          </a:endParaRPr>
        </a:p>
        <a:p>
          <a:pPr lvl="1" algn="just"/>
          <a:endParaRPr lang="fr-FR">
            <a:solidFill>
              <a:sysClr val="windowText" lastClr="000000"/>
            </a:solidFill>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100" b="0" baseline="0">
              <a:solidFill>
                <a:sysClr val="windowText" lastClr="000000"/>
              </a:solidFill>
              <a:latin typeface="+mn-lt"/>
              <a:ea typeface="+mn-ea"/>
              <a:cs typeface="+mn-cs"/>
            </a:rPr>
            <a:t>Ce faisant, dans le cadre du détachement d'un travailleur dans un État membre de l'UE-EEE-Suisse, l'employeur doit effectuer en amont différentes formalités relatives à la sécurité sociale, que la durée du détachement du travailleur soit inférieure ou supérieure à 3 mois.</a:t>
          </a:r>
          <a:endParaRPr lang="fr-FR">
            <a:solidFill>
              <a:sysClr val="windowText" lastClr="000000"/>
            </a:solidFill>
          </a:endParaRPr>
        </a:p>
        <a:p>
          <a:pPr algn="just"/>
          <a:endParaRPr lang="fr-FR" sz="1100">
            <a:solidFill>
              <a:sysClr val="windowText" lastClr="000000"/>
            </a:solidFill>
            <a:latin typeface="+mn-lt"/>
            <a:ea typeface="+mn-ea"/>
            <a:cs typeface="+mn-cs"/>
          </a:endParaRPr>
        </a:p>
        <a:p>
          <a:pPr algn="just"/>
          <a:r>
            <a:rPr lang="fr-FR" sz="1100" b="1">
              <a:solidFill>
                <a:sysClr val="windowText" lastClr="000000"/>
              </a:solidFill>
              <a:latin typeface="+mn-lt"/>
              <a:ea typeface="+mn-ea"/>
              <a:cs typeface="+mn-cs"/>
            </a:rPr>
            <a:t>Les données 2021 </a:t>
          </a:r>
          <a:r>
            <a:rPr lang="fr-FR" sz="1100">
              <a:solidFill>
                <a:sysClr val="windowText" lastClr="000000"/>
              </a:solidFill>
              <a:latin typeface="+mn-lt"/>
              <a:ea typeface="+mn-ea"/>
              <a:cs typeface="+mn-cs"/>
            </a:rPr>
            <a:t>correspondent au dénombrement des formulaires A1</a:t>
          </a:r>
          <a:r>
            <a:rPr lang="fr-FR" sz="1100" baseline="0">
              <a:solidFill>
                <a:sysClr val="windowText" lastClr="000000"/>
              </a:solidFill>
              <a:latin typeface="+mn-lt"/>
              <a:ea typeface="+mn-ea"/>
              <a:cs typeface="+mn-cs"/>
            </a:rPr>
            <a:t> émis conformément aux règles en vigueur jusqu'en 2021 qui variaient selon que les détachements étaient d'une durée : </a:t>
          </a:r>
        </a:p>
        <a:p>
          <a:pPr algn="just"/>
          <a:r>
            <a:rPr lang="fr-FR" sz="1100" baseline="0">
              <a:solidFill>
                <a:sysClr val="windowText" lastClr="000000"/>
              </a:solidFill>
              <a:latin typeface="+mn-lt"/>
              <a:ea typeface="+mn-ea"/>
              <a:cs typeface="+mn-cs"/>
            </a:rPr>
            <a:t>	- inférieure à trois mois ;</a:t>
          </a:r>
        </a:p>
        <a:p>
          <a:pPr algn="just"/>
          <a:r>
            <a:rPr lang="fr-FR" sz="1100" baseline="0">
              <a:solidFill>
                <a:sysClr val="windowText" lastClr="000000"/>
              </a:solidFill>
              <a:latin typeface="+mn-lt"/>
              <a:ea typeface="+mn-ea"/>
              <a:cs typeface="+mn-cs"/>
            </a:rPr>
            <a:t>	- comprise entre trois et  vingt-quatre mois ;</a:t>
          </a:r>
        </a:p>
        <a:p>
          <a:pPr algn="just"/>
          <a:r>
            <a:rPr lang="fr-FR" sz="1100" baseline="0">
              <a:solidFill>
                <a:sysClr val="windowText" lastClr="000000"/>
              </a:solidFill>
              <a:latin typeface="+mn-lt"/>
              <a:ea typeface="+mn-ea"/>
              <a:cs typeface="+mn-cs"/>
            </a:rPr>
            <a:t>	- supérieure à vingt-quatre mois ou prolongés.</a:t>
          </a:r>
          <a:endParaRPr lang="fr-FR">
            <a:solidFill>
              <a:sysClr val="windowText" lastClr="000000"/>
            </a:solidFill>
          </a:endParaRPr>
        </a:p>
        <a:p>
          <a:pPr algn="just"/>
          <a:endParaRPr lang="fr-FR" sz="1100" b="0" baseline="0"/>
        </a:p>
        <a:p>
          <a:pPr algn="just"/>
          <a:r>
            <a:rPr lang="fr-FR" sz="1100" b="1" u="none" baseline="0">
              <a:solidFill>
                <a:schemeClr val="dk1"/>
              </a:solidFill>
              <a:latin typeface="+mn-lt"/>
              <a:ea typeface="+mn-ea"/>
              <a:cs typeface="+mn-cs"/>
            </a:rPr>
            <a:t>Pour information</a:t>
          </a:r>
        </a:p>
        <a:p>
          <a:pPr algn="just"/>
          <a:r>
            <a:rPr lang="fr-FR" sz="1100" b="0" u="none" baseline="0">
              <a:solidFill>
                <a:sysClr val="windowText" lastClr="000000"/>
              </a:solidFill>
              <a:latin typeface="+mn-lt"/>
              <a:ea typeface="+mn-ea"/>
              <a:cs typeface="+mn-cs"/>
            </a:rPr>
            <a:t>En 2021, le Cleiss a donné son accord à 1 585 maintiens exceptionnels</a:t>
          </a:r>
          <a:r>
            <a:rPr lang="fr-FR" sz="1100" b="0" u="none" baseline="0">
              <a:solidFill>
                <a:srgbClr val="FF0000"/>
              </a:solidFill>
              <a:latin typeface="+mn-lt"/>
              <a:ea typeface="+mn-ea"/>
              <a:cs typeface="+mn-cs"/>
            </a:rPr>
            <a:t> </a:t>
          </a:r>
          <a:r>
            <a:rPr lang="fr-FR" sz="1100" b="0" u="none" baseline="0">
              <a:solidFill>
                <a:sysClr val="windowText" lastClr="000000"/>
              </a:solidFill>
              <a:latin typeface="+mn-lt"/>
              <a:ea typeface="+mn-ea"/>
              <a:cs typeface="+mn-cs"/>
            </a:rPr>
            <a:t>au régime étranger de sécurité sociale et a instruit 964 demandes de maintien </a:t>
          </a:r>
          <a:r>
            <a:rPr lang="fr-FR" sz="1100" b="0" baseline="0">
              <a:solidFill>
                <a:sysClr val="windowText" lastClr="000000"/>
              </a:solidFill>
              <a:latin typeface="+mn-lt"/>
              <a:ea typeface="+mn-ea"/>
              <a:cs typeface="+mn-cs"/>
            </a:rPr>
            <a:t>exceptionnel</a:t>
          </a:r>
          <a:r>
            <a:rPr lang="fr-FR" sz="1100" b="0" baseline="0">
              <a:solidFill>
                <a:schemeClr val="dk1"/>
              </a:solidFill>
              <a:latin typeface="+mn-lt"/>
              <a:ea typeface="+mn-ea"/>
              <a:cs typeface="+mn-cs"/>
            </a:rPr>
            <a:t> </a:t>
          </a:r>
          <a:r>
            <a:rPr lang="fr-FR" sz="1100" b="0" u="none" baseline="0">
              <a:solidFill>
                <a:sysClr val="windowText" lastClr="000000"/>
              </a:solidFill>
              <a:latin typeface="+mn-lt"/>
              <a:ea typeface="+mn-ea"/>
              <a:cs typeface="+mn-cs"/>
            </a:rPr>
            <a:t>au régime français dans le cadre d'un détachement dans l'UE-EEE-Suisse, dont 755 qu'il a transmises à l'autorité étrangère compétente.</a:t>
          </a:r>
        </a:p>
        <a:p>
          <a:endParaRPr lang="fr-FR" sz="1000" b="0" u="none" baseline="0">
            <a:solidFill>
              <a:schemeClr val="dk1"/>
            </a:solidFill>
            <a:latin typeface="+mn-lt"/>
            <a:ea typeface="+mn-ea"/>
            <a:cs typeface="+mn-cs"/>
          </a:endParaRPr>
        </a:p>
        <a:p>
          <a:endParaRPr lang="fr-FR" sz="1000" b="0" baseline="0"/>
        </a:p>
        <a:p>
          <a:endParaRPr lang="fr-FR" sz="1000" b="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171450</xdr:rowOff>
    </xdr:from>
    <xdr:to>
      <xdr:col>8</xdr:col>
      <xdr:colOff>0</xdr:colOff>
      <xdr:row>23</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xdr:row>
      <xdr:rowOff>0</xdr:rowOff>
    </xdr:from>
    <xdr:to>
      <xdr:col>13</xdr:col>
      <xdr:colOff>0</xdr:colOff>
      <xdr:row>37</xdr:row>
      <xdr:rowOff>0</xdr:rowOff>
    </xdr:to>
    <xdr:sp macro="" textlink="">
      <xdr:nvSpPr>
        <xdr:cNvPr id="3" name="ZoneTexte 2"/>
        <xdr:cNvSpPr txBox="1"/>
      </xdr:nvSpPr>
      <xdr:spPr>
        <a:xfrm>
          <a:off x="5553075" y="209550"/>
          <a:ext cx="3981450" cy="6848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base" latinLnBrk="0" hangingPunct="1"/>
          <a:endParaRPr lang="fr-FR" sz="1100" b="0" baseline="0">
            <a:solidFill>
              <a:schemeClr val="dk1"/>
            </a:solidFill>
            <a:latin typeface="+mn-lt"/>
            <a:ea typeface="+mn-ea"/>
            <a:cs typeface="+mn-cs"/>
          </a:endParaRPr>
        </a:p>
        <a:p>
          <a:pPr eaLnBrk="1" fontAlgn="auto" latinLnBrk="0" hangingPunct="1"/>
          <a:endParaRPr lang="fr-FR" sz="1100" b="0" baseline="0">
            <a:solidFill>
              <a:schemeClr val="dk1"/>
            </a:solidFill>
            <a:latin typeface="+mn-lt"/>
            <a:ea typeface="+mn-ea"/>
            <a:cs typeface="+mn-cs"/>
          </a:endParaRPr>
        </a:p>
        <a:p>
          <a:pPr eaLnBrk="1" fontAlgn="auto" latinLnBrk="0" hangingPunct="1"/>
          <a:endParaRPr lang="fr-FR" sz="1100" b="0" baseline="0">
            <a:solidFill>
              <a:schemeClr val="dk1"/>
            </a:solidFill>
            <a:latin typeface="+mn-lt"/>
            <a:ea typeface="+mn-ea"/>
            <a:cs typeface="+mn-cs"/>
          </a:endParaRPr>
        </a:p>
        <a:p>
          <a:pPr algn="just" eaLnBrk="1" fontAlgn="auto" latinLnBrk="0" hangingPunct="1"/>
          <a:r>
            <a:rPr lang="fr-FR" sz="1050" b="0" baseline="0">
              <a:solidFill>
                <a:schemeClr val="dk1"/>
              </a:solidFill>
              <a:latin typeface="+mn-lt"/>
              <a:ea typeface="+mn-ea"/>
              <a:cs typeface="+mn-cs"/>
            </a:rPr>
            <a:t>Au cours de la décennie affichée, les prestations sociales versées aux assurés français en situation de mobilité internationale ont progressé de près de 8%. </a:t>
          </a:r>
        </a:p>
        <a:p>
          <a:pPr algn="just" eaLnBrk="1" fontAlgn="auto" latinLnBrk="0" hangingPunct="1"/>
          <a:endParaRPr lang="fr-FR" sz="1050" b="0" i="0" u="none" strike="noStrike" baseline="0">
            <a:solidFill>
              <a:schemeClr val="dk1"/>
            </a:solidFill>
            <a:latin typeface="+mn-lt"/>
            <a:ea typeface="+mn-ea"/>
            <a:cs typeface="+mn-cs"/>
          </a:endParaRPr>
        </a:p>
        <a:p>
          <a:pPr algn="just" eaLnBrk="1" fontAlgn="auto" latinLnBrk="0" hangingPunct="1"/>
          <a:r>
            <a:rPr lang="fr-FR" sz="1050" b="0" i="0" u="none" strike="noStrike" baseline="0">
              <a:solidFill>
                <a:schemeClr val="dk1"/>
              </a:solidFill>
              <a:latin typeface="+mn-lt"/>
              <a:ea typeface="+mn-ea"/>
              <a:cs typeface="+mn-cs"/>
            </a:rPr>
            <a:t>Cette hausse sur dix ans s'explique principalement par le dynamisme des prestations chômage (+95%) et des pensions de retraite complémentaire (+31%). L'évolution des prestations chômage peut être mise en parallèle avec l'essor du travail frontalier français qui a presque doublé sur la période 1990-2015, faisant de la France le pays européen qui envoie le plus grand nombre de travailleurs frontaliers à l'étranger (355.000 individus en 2015) - voir Partie 4 "Bon à savoir" -. Quant à la hausse des retraites complémentaires, il convient de signaler qu'elle est en partie liée à des évolutions des systèmes d'information à l'Agirc-Arrco et au périmètre de collecte qui s'est légèrement élargi (pour plus de précisions, voir Partie 3).</a:t>
          </a:r>
        </a:p>
        <a:p>
          <a:pPr algn="just" eaLnBrk="1" fontAlgn="auto" latinLnBrk="0" hangingPunct="1"/>
          <a:endParaRPr lang="fr-FR" sz="1050" b="0" i="0" u="none" strike="noStrike" baseline="0">
            <a:solidFill>
              <a:schemeClr val="dk1"/>
            </a:solidFill>
            <a:latin typeface="+mn-lt"/>
            <a:ea typeface="+mn-ea"/>
            <a:cs typeface="+mn-cs"/>
          </a:endParaRPr>
        </a:p>
        <a:p>
          <a:pPr algn="just" eaLnBrk="1" fontAlgn="auto" latinLnBrk="0" hangingPunct="1"/>
          <a:r>
            <a:rPr lang="fr-FR" sz="1050" b="0" i="0" u="none" strike="noStrike" baseline="0">
              <a:solidFill>
                <a:schemeClr val="dk1"/>
              </a:solidFill>
              <a:latin typeface="+mn-lt"/>
              <a:ea typeface="+mn-ea"/>
              <a:cs typeface="+mn-cs"/>
            </a:rPr>
            <a:t>En revanche, les pensions de retraite de base et les remboursements des dépenses de soins de santé ont participé à freiner cette tendance haussière, avec des évolutions respectives de -6% et -28%. Pour les retraites de base, la tendance est structurelle dans la mesure où une grande partie des pensionnés vivant à l'étranger est aujourd'hui fortement vieillissante. À l'inverse, pour les remboursements de soins de santé, la tendance est davantage conjoncturelle. D'une part, l'impact de la crise de Covid-19 s'est poursuivi en 2021 en matière de mobilité internationale des personnes, et en conséquence les dépenses de soins de santé liées à cette mobilité internationale ont fortement ralenti. D'autre part, une incidence indirecte de la crise sanitaire sont les difficultés administratives propres à cette période comme la non-présentation de certaines dépenses de soins en raison de l'absence de commissions mixtes en 2021 entre la France et certains pays étrangers. </a:t>
          </a:r>
        </a:p>
        <a:p>
          <a:pPr algn="just" eaLnBrk="1" fontAlgn="auto" latinLnBrk="0" hangingPunct="1"/>
          <a:endParaRPr lang="fr-FR" sz="1050" b="0" i="0" u="none" strike="noStrike" baseline="0">
            <a:solidFill>
              <a:schemeClr val="dk1"/>
            </a:solidFill>
            <a:latin typeface="+mn-lt"/>
            <a:ea typeface="+mn-ea"/>
            <a:cs typeface="+mn-cs"/>
          </a:endParaRPr>
        </a:p>
        <a:p>
          <a:pPr algn="just" eaLnBrk="1" fontAlgn="auto" latinLnBrk="0" hangingPunct="1"/>
          <a:r>
            <a:rPr lang="fr-FR" sz="1050" b="0" i="0" u="none" strike="noStrike" baseline="0">
              <a:solidFill>
                <a:schemeClr val="dk1"/>
              </a:solidFill>
              <a:latin typeface="+mn-lt"/>
              <a:ea typeface="+mn-ea"/>
              <a:cs typeface="+mn-cs"/>
            </a:rPr>
            <a:t>Pour terminer, il est à préciser que les "autres prestations" versées par la France, entité qui regroupe : les prestations familiales, les prestations en espèce d'incapacité temporaire, les pensions d'invalidité, les rentes d'AT-MP, les allocations de veuvage et les capitaux décès, ont réprésenté sur toute la décennie l'équivalent de 3% du flux financier de la France au titre de la mobilité internationale. </a:t>
          </a:r>
        </a:p>
        <a:p>
          <a:pPr algn="just" eaLnBrk="1" fontAlgn="auto" latinLnBrk="0" hangingPunct="1"/>
          <a:endParaRPr lang="fr-FR" sz="1100" b="0" i="0" u="none" strike="noStrike" baseline="0">
            <a:solidFill>
              <a:schemeClr val="dk1"/>
            </a:solidFill>
            <a:latin typeface="+mn-lt"/>
            <a:ea typeface="+mn-ea"/>
            <a:cs typeface="+mn-cs"/>
          </a:endParaRPr>
        </a:p>
        <a:p>
          <a:pPr algn="just" eaLnBrk="1" fontAlgn="auto" latinLnBrk="0" hangingPunct="1"/>
          <a:endParaRPr lang="fr-FR" sz="1100" b="0" i="0" u="none" strike="noStrike" baseline="0">
            <a:solidFill>
              <a:schemeClr val="dk1"/>
            </a:solidFill>
            <a:latin typeface="+mn-lt"/>
            <a:ea typeface="+mn-ea"/>
            <a:cs typeface="+mn-cs"/>
          </a:endParaRPr>
        </a:p>
        <a:p>
          <a:pPr algn="just" eaLnBrk="1" fontAlgn="auto" latinLnBrk="0" hangingPunct="1"/>
          <a:endParaRPr lang="fr-FR" sz="1100" b="0" i="0" u="none" strike="noStrike" baseline="0">
            <a:solidFill>
              <a:schemeClr val="dk1"/>
            </a:solidFill>
            <a:latin typeface="+mn-lt"/>
            <a:ea typeface="+mn-ea"/>
            <a:cs typeface="+mn-cs"/>
          </a:endParaRPr>
        </a:p>
        <a:p>
          <a:pPr algn="just" eaLnBrk="1" fontAlgn="auto" latinLnBrk="0" hangingPunct="1"/>
          <a:endParaRPr lang="fr-FR" sz="1100" b="0" i="0" u="none" strike="noStrike" baseline="0">
            <a:solidFill>
              <a:schemeClr val="dk1"/>
            </a:solidFill>
            <a:latin typeface="+mn-lt"/>
            <a:ea typeface="+mn-ea"/>
            <a:cs typeface="+mn-cs"/>
          </a:endParaRPr>
        </a:p>
        <a:p>
          <a:pPr algn="just" eaLnBrk="1" fontAlgn="auto" latinLnBrk="0" hangingPunct="1"/>
          <a:endParaRPr lang="fr-FR" sz="1100" b="0" i="0" u="none" strike="noStrike" baseline="0">
            <a:solidFill>
              <a:schemeClr val="dk1"/>
            </a:solidFill>
            <a:latin typeface="+mn-lt"/>
            <a:ea typeface="+mn-ea"/>
            <a:cs typeface="+mn-cs"/>
          </a:endParaRPr>
        </a:p>
        <a:p>
          <a:pPr algn="just" eaLnBrk="1" fontAlgn="auto" latinLnBrk="0" hangingPunct="1"/>
          <a:endParaRPr lang="fr-FR" sz="1100" b="0" i="0" u="none" strike="noStrike" baseline="0">
            <a:solidFill>
              <a:schemeClr val="dk1"/>
            </a:solidFill>
            <a:latin typeface="+mn-lt"/>
            <a:ea typeface="+mn-ea"/>
            <a:cs typeface="+mn-cs"/>
          </a:endParaRPr>
        </a:p>
        <a:p>
          <a:pPr algn="just" eaLnBrk="1" fontAlgn="auto" latinLnBrk="0" hangingPunct="1"/>
          <a:endParaRPr lang="fr-FR" sz="1100" b="0" i="0" u="none" strike="noStrike" baseline="0">
            <a:solidFill>
              <a:schemeClr val="dk1"/>
            </a:solidFill>
            <a:latin typeface="+mn-lt"/>
            <a:ea typeface="+mn-ea"/>
            <a:cs typeface="+mn-cs"/>
          </a:endParaRPr>
        </a:p>
        <a:p>
          <a:pPr algn="just" eaLnBrk="1" fontAlgn="auto" latinLnBrk="0" hangingPunct="1"/>
          <a:endParaRPr lang="fr-FR" sz="1100" b="0" i="0" u="none" strike="noStrike" baseline="0">
            <a:solidFill>
              <a:schemeClr val="dk1"/>
            </a:solidFill>
            <a:latin typeface="+mn-lt"/>
            <a:ea typeface="+mn-ea"/>
            <a:cs typeface="+mn-cs"/>
          </a:endParaRPr>
        </a:p>
        <a:p>
          <a:pPr algn="just" eaLnBrk="1" fontAlgn="auto" latinLnBrk="0" hangingPunct="1"/>
          <a:endParaRPr lang="fr-FR" sz="1100" b="0" i="0" u="none" strike="noStrike" baseline="0">
            <a:solidFill>
              <a:schemeClr val="dk1"/>
            </a:solidFill>
            <a:latin typeface="+mn-lt"/>
            <a:ea typeface="+mn-ea"/>
            <a:cs typeface="+mn-cs"/>
          </a:endParaRPr>
        </a:p>
        <a:p>
          <a:pPr algn="just" eaLnBrk="1" fontAlgn="auto" latinLnBrk="0" hangingPunct="1"/>
          <a:endParaRPr lang="fr-FR" sz="1100" b="0" i="0" u="none" strike="noStrike" baseline="0">
            <a:solidFill>
              <a:schemeClr val="dk1"/>
            </a:solidFill>
            <a:latin typeface="+mn-lt"/>
            <a:ea typeface="+mn-ea"/>
            <a:cs typeface="+mn-cs"/>
          </a:endParaRP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endParaRPr lang="fr-FR" sz="1100" b="0" baseline="0">
            <a:solidFill>
              <a:schemeClr val="dk1"/>
            </a:solidFill>
            <a:latin typeface="+mn-lt"/>
            <a:ea typeface="+mn-ea"/>
            <a:cs typeface="+mn-cs"/>
          </a:endParaRPr>
        </a:p>
        <a:p>
          <a:pPr eaLnBrk="1" fontAlgn="auto" latinLnBrk="0" hangingPunct="1"/>
          <a:endParaRPr lang="fr-FR" sz="1000"/>
        </a:p>
        <a:p>
          <a:pPr marL="0" marR="0" indent="0" algn="just" defTabSz="914400" eaLnBrk="1" fontAlgn="auto" latinLnBrk="0" hangingPunct="1">
            <a:lnSpc>
              <a:spcPct val="100000"/>
            </a:lnSpc>
            <a:spcBef>
              <a:spcPts val="0"/>
            </a:spcBef>
            <a:spcAft>
              <a:spcPts val="0"/>
            </a:spcAft>
            <a:buClrTx/>
            <a:buSzTx/>
            <a:buFontTx/>
            <a:buNone/>
            <a:tabLst/>
            <a:defRPr/>
          </a:pPr>
          <a:endParaRPr lang="fr-FR" sz="1000" b="1" baseline="0">
            <a:solidFill>
              <a:sysClr val="windowText" lastClr="00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a:p>
        <a:p>
          <a:pPr marL="0" marR="0" indent="0" algn="just" defTabSz="914400" eaLnBrk="1" fontAlgn="auto" latinLnBrk="0" hangingPunct="1">
            <a:lnSpc>
              <a:spcPct val="100000"/>
            </a:lnSpc>
            <a:spcBef>
              <a:spcPts val="0"/>
            </a:spcBef>
            <a:spcAft>
              <a:spcPts val="0"/>
            </a:spcAft>
            <a:buClrTx/>
            <a:buSzTx/>
            <a:buFontTx/>
            <a:buNone/>
            <a:tabLst/>
            <a:defRPr/>
          </a:pPr>
          <a:endParaRPr lang="fr-FR" sz="1000"/>
        </a:p>
        <a:p>
          <a:pPr algn="just"/>
          <a:endParaRPr lang="fr-FR" sz="1000" baseline="0"/>
        </a:p>
        <a:p>
          <a:pPr algn="just"/>
          <a:endParaRPr lang="fr-FR" sz="1000" baseline="0"/>
        </a:p>
        <a:p>
          <a:pPr algn="just"/>
          <a:endParaRPr lang="fr-FR" sz="1000" baseline="0"/>
        </a:p>
        <a:p>
          <a:pPr algn="just"/>
          <a:endParaRPr lang="fr-FR" sz="1000" baseline="0"/>
        </a:p>
        <a:p>
          <a:pPr algn="just"/>
          <a:r>
            <a:rPr lang="fr-FR" sz="1000" baseline="0"/>
            <a:t>	</a:t>
          </a:r>
        </a:p>
        <a:p>
          <a:pPr algn="just"/>
          <a:endParaRPr lang="fr-FR" sz="1000" baseline="0"/>
        </a:p>
      </xdr:txBody>
    </xdr:sp>
    <xdr:clientData/>
  </xdr:twoCellAnchor>
  <xdr:twoCellAnchor>
    <xdr:from>
      <xdr:col>7</xdr:col>
      <xdr:colOff>752475</xdr:colOff>
      <xdr:row>1</xdr:row>
      <xdr:rowOff>104776</xdr:rowOff>
    </xdr:from>
    <xdr:to>
      <xdr:col>11</xdr:col>
      <xdr:colOff>409575</xdr:colOff>
      <xdr:row>2</xdr:row>
      <xdr:rowOff>180976</xdr:rowOff>
    </xdr:to>
    <xdr:sp macro="" textlink="">
      <xdr:nvSpPr>
        <xdr:cNvPr id="4" name="ZoneTexte 3"/>
        <xdr:cNvSpPr txBox="1"/>
      </xdr:nvSpPr>
      <xdr:spPr>
        <a:xfrm>
          <a:off x="5543550" y="314326"/>
          <a:ext cx="27051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200" b="1">
              <a:latin typeface="Calibri (corps)"/>
            </a:rPr>
            <a:t>Ce qu'il faut retenir de la décennie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r>
            <a:rPr lang="fr-FR" sz="1000" b="0" baseline="0">
              <a:solidFill>
                <a:srgbClr val="FF0000"/>
              </a:solidFill>
              <a:latin typeface="Calibri (Corps)"/>
              <a:ea typeface="+mn-ea"/>
              <a:cs typeface="+mn-cs"/>
            </a:rPr>
            <a:t>.</a:t>
          </a: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a:latin typeface="Calibri (corps)"/>
          </a:endParaRPr>
        </a:p>
        <a:p>
          <a:endParaRPr lang="fr-FR" sz="1100" b="1"/>
        </a:p>
      </xdr:txBody>
    </xdr:sp>
    <xdr:clientData/>
  </xdr:twoCellAnchor>
  <xdr:twoCellAnchor>
    <xdr:from>
      <xdr:col>8</xdr:col>
      <xdr:colOff>123825</xdr:colOff>
      <xdr:row>3</xdr:row>
      <xdr:rowOff>47625</xdr:rowOff>
    </xdr:from>
    <xdr:to>
      <xdr:col>9</xdr:col>
      <xdr:colOff>333825</xdr:colOff>
      <xdr:row>3</xdr:row>
      <xdr:rowOff>47625</xdr:rowOff>
    </xdr:to>
    <xdr:cxnSp macro="">
      <xdr:nvCxnSpPr>
        <xdr:cNvPr id="5" name="Connecteur droit 4"/>
        <xdr:cNvCxnSpPr/>
      </xdr:nvCxnSpPr>
      <xdr:spPr>
        <a:xfrm>
          <a:off x="5676900" y="638175"/>
          <a:ext cx="972000" cy="0"/>
        </a:xfrm>
        <a:prstGeom prst="line">
          <a:avLst/>
        </a:prstGeom>
        <a:ln w="47625"/>
      </xdr:spPr>
      <xdr:style>
        <a:lnRef idx="1">
          <a:schemeClr val="dk1"/>
        </a:lnRef>
        <a:fillRef idx="0">
          <a:schemeClr val="dk1"/>
        </a:fillRef>
        <a:effectRef idx="0">
          <a:schemeClr val="dk1"/>
        </a:effectRef>
        <a:fontRef idx="minor">
          <a:schemeClr val="tx1"/>
        </a:fontRef>
      </xdr:style>
    </xdr:cxn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95250</xdr:colOff>
      <xdr:row>2</xdr:row>
      <xdr:rowOff>57150</xdr:rowOff>
    </xdr:from>
    <xdr:to>
      <xdr:col>16</xdr:col>
      <xdr:colOff>57150</xdr:colOff>
      <xdr:row>9</xdr:row>
      <xdr:rowOff>180975</xdr:rowOff>
    </xdr:to>
    <xdr:sp macro="" textlink="">
      <xdr:nvSpPr>
        <xdr:cNvPr id="2" name="ZoneTexte 1"/>
        <xdr:cNvSpPr txBox="1"/>
      </xdr:nvSpPr>
      <xdr:spPr>
        <a:xfrm>
          <a:off x="95250" y="590550"/>
          <a:ext cx="8124825" cy="1533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000">
              <a:latin typeface="Calibri (Corps)"/>
            </a:rPr>
            <a:t>Les </a:t>
          </a:r>
          <a:r>
            <a:rPr lang="fr-FR" sz="1000">
              <a:solidFill>
                <a:sysClr val="windowText" lastClr="000000"/>
              </a:solidFill>
              <a:latin typeface="Calibri (Corps)"/>
            </a:rPr>
            <a:t>accords bilatéraux de sécurité sociale </a:t>
          </a:r>
          <a:r>
            <a:rPr lang="fr-FR" sz="1000" b="0">
              <a:solidFill>
                <a:sysClr val="windowText" lastClr="000000"/>
              </a:solidFill>
              <a:latin typeface="Calibri (Corps)"/>
            </a:rPr>
            <a:t>(appelés également conventions bilatérales)</a:t>
          </a:r>
          <a:r>
            <a:rPr lang="fr-FR" sz="1000" b="0" baseline="0">
              <a:solidFill>
                <a:sysClr val="windowText" lastClr="000000"/>
              </a:solidFill>
              <a:latin typeface="Calibri (Corps)"/>
            </a:rPr>
            <a:t> et </a:t>
          </a:r>
          <a:r>
            <a:rPr lang="fr-FR" sz="1000" b="0">
              <a:solidFill>
                <a:sysClr val="windowText" lastClr="000000"/>
              </a:solidFill>
              <a:latin typeface="Calibri (Corps)"/>
            </a:rPr>
            <a:t>décrets de coordination</a:t>
          </a:r>
          <a:r>
            <a:rPr lang="fr-FR" sz="1000" b="0" baseline="0">
              <a:solidFill>
                <a:sysClr val="windowText" lastClr="000000"/>
              </a:solidFill>
              <a:latin typeface="Calibri (Corps)"/>
            </a:rPr>
            <a:t> (ils concernent les territoires d'outre-mer suivants : Nouvelle-Calédonie, Polynésie française et Saint-Pierre-et-Miquelon</a:t>
          </a:r>
          <a:r>
            <a:rPr lang="fr-FR" sz="1000" b="0">
              <a:solidFill>
                <a:sysClr val="windowText" lastClr="000000"/>
              </a:solidFill>
              <a:latin typeface="Calibri (Corps)"/>
            </a:rPr>
            <a:t>) </a:t>
          </a:r>
          <a:r>
            <a:rPr lang="fr-FR" sz="1000">
              <a:solidFill>
                <a:sysClr val="windowText" lastClr="000000"/>
              </a:solidFill>
              <a:latin typeface="Calibri (Corps)"/>
            </a:rPr>
            <a:t>sont des accords passés entre deux États et territoires d'outremer,</a:t>
          </a:r>
          <a:r>
            <a:rPr lang="fr-FR" sz="1000" baseline="0">
              <a:solidFill>
                <a:sysClr val="windowText" lastClr="000000"/>
              </a:solidFill>
              <a:latin typeface="Calibri (Corps)"/>
            </a:rPr>
            <a:t> afin de </a:t>
          </a:r>
          <a:r>
            <a:rPr lang="fr-FR" sz="1000">
              <a:solidFill>
                <a:sysClr val="windowText" lastClr="000000"/>
              </a:solidFill>
              <a:latin typeface="Calibri (Corps)"/>
            </a:rPr>
            <a:t>coordonner</a:t>
          </a:r>
          <a:r>
            <a:rPr lang="fr-FR" sz="1000" baseline="0">
              <a:solidFill>
                <a:sysClr val="windowText" lastClr="000000"/>
              </a:solidFill>
              <a:latin typeface="Calibri (Corps)"/>
            </a:rPr>
            <a:t> leur législation nationale de sécurité sociale, et </a:t>
          </a:r>
          <a:r>
            <a:rPr lang="fr-FR" sz="1000">
              <a:solidFill>
                <a:sysClr val="windowText" lastClr="000000"/>
              </a:solidFill>
              <a:latin typeface="Calibri (Corps)"/>
            </a:rPr>
            <a:t>garantir ainsi la continuité des droits à protection sociale aux personnes en situation de mobilité.</a:t>
          </a:r>
        </a:p>
        <a:p>
          <a:pPr algn="just"/>
          <a:r>
            <a:rPr lang="fr-FR" sz="1000">
              <a:solidFill>
                <a:sysClr val="windowText" lastClr="000000"/>
              </a:solidFill>
              <a:latin typeface="Calibri (Corps)"/>
            </a:rPr>
            <a:t>Ils permettent de bénéficier</a:t>
          </a:r>
          <a:r>
            <a:rPr lang="fr-FR" sz="1000" baseline="0">
              <a:solidFill>
                <a:sysClr val="windowText" lastClr="000000"/>
              </a:solidFill>
              <a:latin typeface="Calibri (Corps)"/>
            </a:rPr>
            <a:t> éventuellement </a:t>
          </a:r>
          <a:r>
            <a:rPr lang="fr-FR" sz="1000">
              <a:solidFill>
                <a:sysClr val="windowText" lastClr="000000"/>
              </a:solidFill>
              <a:latin typeface="Calibri (Corps)"/>
            </a:rPr>
            <a:t>du statut de travailleur détaché, lequel autorise à</a:t>
          </a:r>
          <a:r>
            <a:rPr lang="fr-FR" sz="1000" baseline="0">
              <a:solidFill>
                <a:sysClr val="windowText" lastClr="000000"/>
              </a:solidFill>
              <a:latin typeface="Calibri (Corps)"/>
            </a:rPr>
            <a:t> </a:t>
          </a:r>
          <a:r>
            <a:rPr lang="fr-FR" sz="1000">
              <a:solidFill>
                <a:sysClr val="windowText" lastClr="000000"/>
              </a:solidFill>
              <a:latin typeface="Calibri (Corps)"/>
            </a:rPr>
            <a:t>exercer temporairement son activité dans l’autre État, pour le compte de son employeur, tout en restant affilié dans l’État habituel d’emploi.</a:t>
          </a:r>
        </a:p>
        <a:p>
          <a:pPr algn="just"/>
          <a:r>
            <a:rPr lang="fr-FR" sz="1000">
              <a:solidFill>
                <a:sysClr val="windowText" lastClr="000000"/>
              </a:solidFill>
              <a:latin typeface="Calibri (Corps)"/>
            </a:rPr>
            <a:t>Le tableau ci-contre récapitule le nombre de formulaires délivrés en 2021 par la sécurité sociale française, et  attestant d'un maintien d'affiliation à la législation française</a:t>
          </a:r>
          <a:r>
            <a:rPr lang="fr-FR" sz="1000" baseline="0">
              <a:solidFill>
                <a:sysClr val="windowText" lastClr="000000"/>
              </a:solidFill>
              <a:latin typeface="Calibri (Corps)"/>
            </a:rPr>
            <a:t> de sécurité sociale, à des travailleurs en détachement dans des </a:t>
          </a:r>
          <a:r>
            <a:rPr lang="fr-FR" sz="1000" b="0" baseline="0">
              <a:solidFill>
                <a:sysClr val="windowText" lastClr="000000"/>
              </a:solidFill>
              <a:latin typeface="Calibri (Corps)"/>
            </a:rPr>
            <a:t>pays ou territoires </a:t>
          </a:r>
          <a:r>
            <a:rPr lang="fr-FR" sz="1000" baseline="0">
              <a:solidFill>
                <a:sysClr val="windowText" lastClr="000000"/>
              </a:solidFill>
              <a:latin typeface="Calibri (Corps)"/>
            </a:rPr>
            <a:t>liés à la France par des accords bilatéraux de sécurité </a:t>
          </a:r>
          <a:r>
            <a:rPr lang="fr-FR" sz="1000" baseline="0">
              <a:latin typeface="Calibri (Corps)"/>
            </a:rPr>
            <a:t>sociale.</a:t>
          </a:r>
          <a:endParaRPr lang="fr-FR" sz="1000">
            <a:latin typeface="Calibri (Corps)"/>
          </a:endParaRPr>
        </a:p>
        <a:p>
          <a:pPr algn="just"/>
          <a:endParaRPr lang="fr-FR" sz="1000">
            <a:latin typeface="Calibri (Corps)"/>
          </a:endParaRPr>
        </a:p>
      </xdr:txBody>
    </xdr:sp>
    <xdr:clientData/>
  </xdr:twoCellAnchor>
  <xdr:twoCellAnchor>
    <xdr:from>
      <xdr:col>9</xdr:col>
      <xdr:colOff>142875</xdr:colOff>
      <xdr:row>9</xdr:row>
      <xdr:rowOff>200024</xdr:rowOff>
    </xdr:from>
    <xdr:to>
      <xdr:col>15</xdr:col>
      <xdr:colOff>647700</xdr:colOff>
      <xdr:row>35</xdr:row>
      <xdr:rowOff>76201</xdr:rowOff>
    </xdr:to>
    <xdr:sp macro="" textlink="">
      <xdr:nvSpPr>
        <xdr:cNvPr id="3" name="ZoneTexte 2"/>
        <xdr:cNvSpPr txBox="1"/>
      </xdr:nvSpPr>
      <xdr:spPr>
        <a:xfrm>
          <a:off x="4495800" y="2143124"/>
          <a:ext cx="3562350" cy="49149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200" b="1">
              <a:latin typeface="Calibri (corps)"/>
            </a:rPr>
            <a:t>Ce qu'il faut retenir de l'année 2021</a:t>
          </a:r>
        </a:p>
        <a:p>
          <a:endParaRPr lang="fr-FR" sz="1200" b="1">
            <a:latin typeface="Calibri (corps)"/>
          </a:endParaRPr>
        </a:p>
        <a:p>
          <a:pPr algn="just"/>
          <a:r>
            <a:rPr lang="fr-FR" sz="1000" b="0">
              <a:latin typeface="Calibri (Corps)"/>
            </a:rPr>
            <a:t>En 2021, la</a:t>
          </a:r>
          <a:r>
            <a:rPr lang="fr-FR" sz="1000" b="0" baseline="0">
              <a:latin typeface="Calibri (Corps)"/>
            </a:rPr>
            <a:t> France a délivré 12 964 formulaires, attestant d'un maintien d'affiliation à la législation française de sécurité sociale, à des travailleurs ayant fait l'objet d'un détachement par leurs employeurs </a:t>
          </a:r>
          <a:r>
            <a:rPr lang="fr-FR" sz="1000" b="0" baseline="0">
              <a:solidFill>
                <a:sysClr val="windowText" lastClr="000000"/>
              </a:solidFill>
              <a:latin typeface="Calibri (Corps)"/>
            </a:rPr>
            <a:t>dans un des pays ou territoires </a:t>
          </a:r>
          <a:r>
            <a:rPr lang="fr-FR" sz="1100" b="0" baseline="0">
              <a:solidFill>
                <a:sysClr val="windowText" lastClr="000000"/>
              </a:solidFill>
              <a:latin typeface="+mn-lt"/>
              <a:ea typeface="+mn-ea"/>
              <a:cs typeface="+mn-cs"/>
            </a:rPr>
            <a:t>liés à la France </a:t>
          </a:r>
          <a:r>
            <a:rPr lang="fr-FR" sz="1000" b="0" baseline="0">
              <a:solidFill>
                <a:sysClr val="windowText" lastClr="000000"/>
              </a:solidFill>
              <a:latin typeface="Calibri (Corps)"/>
            </a:rPr>
            <a:t>par des accords bilatéraux de sécurité sociale, </a:t>
          </a:r>
          <a:r>
            <a:rPr lang="fr-FR" sz="1000" b="0" baseline="0">
              <a:latin typeface="Calibri (Corps)"/>
            </a:rPr>
            <a:t>soit un </a:t>
          </a:r>
          <a:r>
            <a:rPr lang="fr-FR" sz="1000" b="0" baseline="0">
              <a:solidFill>
                <a:sysClr val="windowText" lastClr="000000"/>
              </a:solidFill>
              <a:latin typeface="Calibri (Corps)"/>
            </a:rPr>
            <a:t>recul de 5% par rapport à 2020.</a:t>
          </a:r>
        </a:p>
        <a:p>
          <a:pPr algn="just"/>
          <a:endParaRPr lang="fr-FR" sz="1000" b="0" baseline="0">
            <a:solidFill>
              <a:sysClr val="windowText" lastClr="000000"/>
            </a:solidFill>
            <a:latin typeface="Calibri (Corps)"/>
          </a:endParaRPr>
        </a:p>
        <a:p>
          <a:pPr algn="just"/>
          <a:r>
            <a:rPr lang="fr-FR" sz="1000" b="0" baseline="0">
              <a:solidFill>
                <a:sysClr val="windowText" lastClr="000000"/>
              </a:solidFill>
              <a:latin typeface="Calibri (Corps)"/>
            </a:rPr>
            <a:t>Malgré la levée des restrictions de déplacements mises en place en 2020, à cause de l</a:t>
          </a:r>
          <a:r>
            <a:rPr lang="fr-FR" sz="1000" b="0" baseline="0">
              <a:latin typeface="Calibri (Corps)"/>
            </a:rPr>
            <a:t>a pandémie de Covid-19, le recours au détachement n'a donc pas connu de rebond en 2021 et reste très en deça du niveau affiché en 2019 (-79%).</a:t>
          </a:r>
        </a:p>
        <a:p>
          <a:pPr algn="just"/>
          <a:endParaRPr lang="fr-FR" sz="1000" b="0" baseline="0">
            <a:latin typeface="Calibri (Corps)"/>
          </a:endParaRPr>
        </a:p>
        <a:p>
          <a:pPr algn="just"/>
          <a:r>
            <a:rPr lang="fr-FR" sz="1000" b="0" baseline="0">
              <a:latin typeface="Calibri (Corps)"/>
            </a:rPr>
            <a:t>A noter toutefois une reprise significative des détachements vers Monaco (+47% soit +707 formulaires </a:t>
          </a:r>
          <a:r>
            <a:rPr lang="fr-FR" sz="1000" b="0" baseline="0">
              <a:solidFill>
                <a:sysClr val="windowText" lastClr="000000"/>
              </a:solidFill>
              <a:latin typeface="Calibri (Corps)"/>
            </a:rPr>
            <a:t>délivrés), la Turquie (+47% soit +253 formulaires) et les trois pays d'Afrique suivants : Côte d'Ivoire, Sénégal et Bénin (+56% </a:t>
          </a:r>
          <a:r>
            <a:rPr lang="fr-FR" sz="1000" b="0" baseline="0">
              <a:latin typeface="Calibri (Corps)"/>
            </a:rPr>
            <a:t>soit +519 formulaires)</a:t>
          </a:r>
        </a:p>
        <a:p>
          <a:pPr algn="just"/>
          <a:endParaRPr lang="fr-FR" sz="1000" b="0" baseline="0">
            <a:latin typeface="Calibri (Corps)"/>
          </a:endParaRPr>
        </a:p>
        <a:p>
          <a:pPr algn="just"/>
          <a:r>
            <a:rPr lang="fr-FR" sz="1000" b="0" baseline="0">
              <a:latin typeface="Calibri (Corps)"/>
            </a:rPr>
            <a:t>Monaco, le Maroc et les États-Unis arrivent très largement en tête dans le classement des pays d'accueil et réprésentent à eux trois près de 44% du flux des Français </a:t>
          </a:r>
          <a:r>
            <a:rPr lang="fr-FR" sz="1000" b="0" baseline="0">
              <a:solidFill>
                <a:sysClr val="windowText" lastClr="000000"/>
              </a:solidFill>
              <a:latin typeface="Calibri (Corps)"/>
            </a:rPr>
            <a:t>en détachement dans la zone des accords bilatéraux</a:t>
          </a:r>
          <a:r>
            <a:rPr lang="fr-FR" sz="1000" b="1" baseline="0">
              <a:solidFill>
                <a:srgbClr val="FF0000"/>
              </a:solidFill>
              <a:latin typeface="Calibri (Corps)"/>
            </a:rPr>
            <a:t>.</a:t>
          </a: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a:latin typeface="Calibri (corps)"/>
          </a:endParaRPr>
        </a:p>
        <a:p>
          <a:endParaRPr lang="fr-FR" sz="1100" b="1"/>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7</xdr:col>
      <xdr:colOff>333374</xdr:colOff>
      <xdr:row>4</xdr:row>
      <xdr:rowOff>190499</xdr:rowOff>
    </xdr:from>
    <xdr:to>
      <xdr:col>13</xdr:col>
      <xdr:colOff>85725</xdr:colOff>
      <xdr:row>23</xdr:row>
      <xdr:rowOff>0</xdr:rowOff>
    </xdr:to>
    <xdr:sp macro="" textlink="">
      <xdr:nvSpPr>
        <xdr:cNvPr id="2" name="ZoneTexte 1"/>
        <xdr:cNvSpPr txBox="1"/>
      </xdr:nvSpPr>
      <xdr:spPr>
        <a:xfrm>
          <a:off x="5162549" y="1009649"/>
          <a:ext cx="4324351" cy="34290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Calibri (Corps)"/>
              <a:ea typeface="+mn-ea"/>
              <a:cs typeface="+mn-cs"/>
            </a:rPr>
            <a:t>Au cours de la période 2012-2019, la France a délivré entre </a:t>
          </a:r>
          <a:r>
            <a:rPr lang="fr-FR" sz="1000" b="0" baseline="0">
              <a:solidFill>
                <a:sysClr val="windowText" lastClr="000000"/>
              </a:solidFill>
              <a:latin typeface="Calibri (Corps)"/>
              <a:ea typeface="+mn-ea"/>
              <a:cs typeface="+mn-cs"/>
            </a:rPr>
            <a:t>53 000 et    85 </a:t>
          </a:r>
          <a:r>
            <a:rPr lang="fr-FR" sz="1000" b="0" baseline="0">
              <a:solidFill>
                <a:schemeClr val="dk1"/>
              </a:solidFill>
              <a:latin typeface="Calibri (Corps)"/>
              <a:ea typeface="+mn-ea"/>
              <a:cs typeface="+mn-cs"/>
            </a:rPr>
            <a:t>000 formulaires, attestant d'un maintien d'affiliation à la législation française de sécurité sociale, à des travailleurs ayant fait l'objet d'un détachement par leurs employeurs dans un des pays liés à la France par des accords bilatéraux de sécurité sociale.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Calibri (Corps)"/>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Calibri (Corps)"/>
              <a:ea typeface="+mn-ea"/>
              <a:cs typeface="+mn-cs"/>
            </a:rPr>
            <a:t>La crise sanitaire de 2020 a provoqué une rupture prononcée dans le recours au détachement, du fait des restrictions de déplacements mises en place par les gouvernements nationaux. Par rapport à 2019, l'utilisation du détachement par les entreprises françaises a ainsi été divisée par plus de 4 en 2021.</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Calibri (Corps)"/>
            <a:ea typeface="+mn-ea"/>
            <a:cs typeface="+mn-cs"/>
          </a:endParaRPr>
        </a:p>
        <a:p>
          <a:pPr algn="just" eaLnBrk="1" fontAlgn="auto" latinLnBrk="0" hangingPunct="1"/>
          <a:r>
            <a:rPr lang="fr-FR" sz="1000" baseline="0">
              <a:solidFill>
                <a:schemeClr val="dk1"/>
              </a:solidFill>
              <a:latin typeface="Calibri (Corps)"/>
              <a:ea typeface="+mn-ea"/>
              <a:cs typeface="+mn-cs"/>
            </a:rPr>
            <a:t>L'évolution irrégulière du nombre de formulaires de détachement émis est fortement liée à la nature même du détachement, lequel dépend de la nécessité ou de la volonté pour les employeurs d'envoyer leurs travailleurs exécuter un travail, pour un temps déterminé, sur le territoire d'un autre État. A cela s'ajoute la difficulté que rencontrent parfois les caisses françaises pour transmettre des informations exhaustives.</a:t>
          </a:r>
          <a:endParaRPr lang="fr-FR" sz="1000">
            <a:latin typeface="Calibri (Corps)"/>
          </a:endParaRPr>
        </a:p>
        <a:p>
          <a:pPr algn="just" eaLnBrk="1" fontAlgn="auto" latinLnBrk="0" hangingPunct="1"/>
          <a:r>
            <a:rPr lang="fr-FR" sz="1000" b="1" baseline="0">
              <a:solidFill>
                <a:schemeClr val="dk1"/>
              </a:solidFill>
              <a:latin typeface="Calibri (Corps)"/>
              <a:ea typeface="+mn-ea"/>
              <a:cs typeface="+mn-cs"/>
            </a:rPr>
            <a:t>Important</a:t>
          </a:r>
          <a:r>
            <a:rPr lang="fr-FR" sz="1000" b="0" baseline="0">
              <a:solidFill>
                <a:schemeClr val="dk1"/>
              </a:solidFill>
              <a:latin typeface="Calibri (Corps)"/>
              <a:ea typeface="+mn-ea"/>
              <a:cs typeface="+mn-cs"/>
            </a:rPr>
            <a:t>: </a:t>
          </a:r>
          <a:endParaRPr lang="fr-FR" sz="1000">
            <a:latin typeface="Calibri (Corps)"/>
          </a:endParaRPr>
        </a:p>
        <a:p>
          <a:pPr algn="just" eaLnBrk="1" fontAlgn="base" latinLnBrk="0" hangingPunct="1"/>
          <a:r>
            <a:rPr lang="fr-FR" sz="1000" b="0" baseline="0">
              <a:solidFill>
                <a:schemeClr val="dk1"/>
              </a:solidFill>
              <a:latin typeface="Calibri (Corps)"/>
              <a:ea typeface="+mn-ea"/>
              <a:cs typeface="+mn-cs"/>
            </a:rPr>
            <a:t>Les formulaires de prolongation et de détachements exceptionnels ne sont pas inclus dans les données affichées.</a:t>
          </a:r>
          <a:endParaRPr lang="fr-FR" sz="1000" b="1" baseline="0">
            <a:solidFill>
              <a:schemeClr val="dk1"/>
            </a:solidFill>
            <a:latin typeface="Calibri (Corps)"/>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a:p>
        <a:p>
          <a:pPr marL="0" marR="0" indent="0" algn="just" defTabSz="914400" eaLnBrk="1" fontAlgn="auto" latinLnBrk="0" hangingPunct="1">
            <a:lnSpc>
              <a:spcPct val="100000"/>
            </a:lnSpc>
            <a:spcBef>
              <a:spcPts val="0"/>
            </a:spcBef>
            <a:spcAft>
              <a:spcPts val="0"/>
            </a:spcAft>
            <a:buClrTx/>
            <a:buSzTx/>
            <a:buFontTx/>
            <a:buNone/>
            <a:tabLst/>
            <a:defRPr/>
          </a:pPr>
          <a:endParaRPr lang="fr-FR" sz="1000"/>
        </a:p>
        <a:p>
          <a:pPr algn="just"/>
          <a:endParaRPr lang="fr-FR" sz="1000" baseline="0"/>
        </a:p>
        <a:p>
          <a:pPr algn="just"/>
          <a:endParaRPr lang="fr-FR" sz="1000" baseline="0"/>
        </a:p>
        <a:p>
          <a:pPr algn="just"/>
          <a:endParaRPr lang="fr-FR" sz="1000" baseline="0"/>
        </a:p>
        <a:p>
          <a:pPr algn="just"/>
          <a:endParaRPr lang="fr-FR" sz="1000" baseline="0"/>
        </a:p>
        <a:p>
          <a:pPr algn="just"/>
          <a:r>
            <a:rPr lang="fr-FR" sz="1000" baseline="0"/>
            <a:t>	</a:t>
          </a:r>
        </a:p>
        <a:p>
          <a:pPr algn="just"/>
          <a:endParaRPr lang="fr-FR" sz="1000" baseline="0"/>
        </a:p>
      </xdr:txBody>
    </xdr:sp>
    <xdr:clientData/>
  </xdr:twoCellAnchor>
  <xdr:twoCellAnchor>
    <xdr:from>
      <xdr:col>7</xdr:col>
      <xdr:colOff>428625</xdr:colOff>
      <xdr:row>5</xdr:row>
      <xdr:rowOff>142875</xdr:rowOff>
    </xdr:from>
    <xdr:to>
      <xdr:col>8</xdr:col>
      <xdr:colOff>543225</xdr:colOff>
      <xdr:row>5</xdr:row>
      <xdr:rowOff>142875</xdr:rowOff>
    </xdr:to>
    <xdr:cxnSp macro="">
      <xdr:nvCxnSpPr>
        <xdr:cNvPr id="3" name="Connecteur droit 2"/>
        <xdr:cNvCxnSpPr/>
      </xdr:nvCxnSpPr>
      <xdr:spPr>
        <a:xfrm flipV="1">
          <a:off x="5257800" y="1152525"/>
          <a:ext cx="876600" cy="0"/>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200025</xdr:colOff>
      <xdr:row>4</xdr:row>
      <xdr:rowOff>38100</xdr:rowOff>
    </xdr:from>
    <xdr:to>
      <xdr:col>6</xdr:col>
      <xdr:colOff>704850</xdr:colOff>
      <xdr:row>18</xdr:row>
      <xdr:rowOff>114300</xdr:rowOff>
    </xdr:to>
    <xdr:graphicFrame macro="">
      <xdr:nvGraphicFramePr>
        <xdr:cNvPr id="4"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38099</xdr:colOff>
      <xdr:row>24</xdr:row>
      <xdr:rowOff>95251</xdr:rowOff>
    </xdr:from>
    <xdr:to>
      <xdr:col>12</xdr:col>
      <xdr:colOff>752474</xdr:colOff>
      <xdr:row>49</xdr:row>
      <xdr:rowOff>0</xdr:rowOff>
    </xdr:to>
    <xdr:sp macro="" textlink="">
      <xdr:nvSpPr>
        <xdr:cNvPr id="5" name="ZoneTexte 4"/>
        <xdr:cNvSpPr txBox="1"/>
      </xdr:nvSpPr>
      <xdr:spPr>
        <a:xfrm>
          <a:off x="295274" y="4724401"/>
          <a:ext cx="9096375" cy="46672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400" b="1"/>
            <a:t>BON À</a:t>
          </a:r>
          <a:r>
            <a:rPr lang="fr-FR" sz="1400" b="1" baseline="0"/>
            <a:t> SAVOIR</a:t>
          </a:r>
        </a:p>
        <a:p>
          <a:pPr algn="just"/>
          <a:endParaRPr lang="fr-FR" sz="1000" b="0" baseline="0">
            <a:solidFill>
              <a:srgbClr val="FF0000"/>
            </a:solidFill>
            <a:latin typeface="Calibri (Corps)"/>
          </a:endParaRPr>
        </a:p>
        <a:p>
          <a:pPr algn="just"/>
          <a:r>
            <a:rPr lang="fr-FR" sz="1100" b="1" baseline="0">
              <a:solidFill>
                <a:sysClr val="windowText" lastClr="000000"/>
              </a:solidFill>
              <a:latin typeface="+mn-lt"/>
              <a:ea typeface="+mn-ea"/>
              <a:cs typeface="+mn-cs"/>
            </a:rPr>
            <a:t>À compter de 2022, la réorganisation au niveau national de la gestion du traitement des situations de mobilité transfrontalière a entraîné plusieurs transferts de compétence.</a:t>
          </a:r>
          <a:endParaRPr lang="fr-FR" sz="1000">
            <a:solidFill>
              <a:sysClr val="windowText" lastClr="000000"/>
            </a:solidFill>
          </a:endParaRPr>
        </a:p>
        <a:p>
          <a:pPr algn="just" fontAlgn="base"/>
          <a:endParaRPr lang="fr-FR" sz="1100" b="1" baseline="0">
            <a:solidFill>
              <a:sysClr val="windowText" lastClr="000000"/>
            </a:solidFill>
            <a:latin typeface="+mn-lt"/>
            <a:ea typeface="+mn-ea"/>
            <a:cs typeface="+mn-cs"/>
          </a:endParaRPr>
        </a:p>
        <a:p>
          <a:pPr algn="just"/>
          <a:r>
            <a:rPr lang="fr-FR" sz="1100" b="0" baseline="0">
              <a:solidFill>
                <a:sysClr val="windowText" lastClr="000000"/>
              </a:solidFill>
              <a:latin typeface="+mn-lt"/>
              <a:ea typeface="+mn-ea"/>
              <a:cs typeface="+mn-cs"/>
            </a:rPr>
            <a:t>Ainsi, </a:t>
          </a:r>
          <a:r>
            <a:rPr lang="fr-FR" sz="1100">
              <a:solidFill>
                <a:sysClr val="windowText" lastClr="000000"/>
              </a:solidFill>
              <a:latin typeface="+mn-lt"/>
              <a:ea typeface="+mn-ea"/>
              <a:cs typeface="+mn-cs"/>
            </a:rPr>
            <a:t>la mobilité des travailleurs salariés, précédemment à la charge des organismes de l'Assurance maladie (CPAM, CGSS et CSSM),</a:t>
          </a:r>
          <a:r>
            <a:rPr lang="fr-FR" sz="1100" baseline="0">
              <a:solidFill>
                <a:sysClr val="windowText" lastClr="000000"/>
              </a:solidFill>
              <a:latin typeface="+mn-lt"/>
              <a:ea typeface="+mn-ea"/>
              <a:cs typeface="+mn-cs"/>
            </a:rPr>
            <a:t> </a:t>
          </a:r>
          <a:r>
            <a:rPr lang="fr-FR" sz="1100">
              <a:solidFill>
                <a:sysClr val="windowText" lastClr="000000"/>
              </a:solidFill>
              <a:latin typeface="+mn-lt"/>
              <a:ea typeface="+mn-ea"/>
              <a:cs typeface="+mn-cs"/>
            </a:rPr>
            <a:t>est gérée depuis janvier 2022 par l’Urssaf Caisse nationale (service mobilité internationale) avec la mise en place d’un nouveau service en ligne (ILASS – Instruction de la Législation Applicable à la Sécurité Sociale) permettant d’automatiser l’instruction et la délivrance des certificats appropriés (voir Avant-propos).</a:t>
          </a:r>
        </a:p>
        <a:p>
          <a:endParaRPr lang="fr-FR" sz="1100">
            <a:solidFill>
              <a:sysClr val="windowText" lastClr="00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100" b="0" baseline="0">
              <a:solidFill>
                <a:sysClr val="windowText" lastClr="000000"/>
              </a:solidFill>
              <a:latin typeface="+mn-lt"/>
              <a:ea typeface="+mn-ea"/>
              <a:cs typeface="+mn-cs"/>
            </a:rPr>
            <a:t>Ce faisant, dans le cadre du détachement d'un travailleur dans un État lié à la France par un accord bilatéral de sécurité sociale, l'employeur doit effectuer en amont des formalités en matière de sécurité sociale, que la durée des déplacements de ce travailleur soit inférieure ou supérieure à 3 mois.</a:t>
          </a:r>
          <a:endParaRPr lang="fr-FR">
            <a:solidFill>
              <a:sysClr val="windowText" lastClr="000000"/>
            </a:solidFill>
          </a:endParaRPr>
        </a:p>
        <a:p>
          <a:pPr algn="just"/>
          <a:endParaRPr lang="fr-FR" sz="1000" b="0" baseline="0">
            <a:solidFill>
              <a:sysClr val="windowText" lastClr="000000"/>
            </a:solidFill>
            <a:latin typeface="Calibri (Corps)"/>
          </a:endParaRPr>
        </a:p>
        <a:p>
          <a:pPr algn="just"/>
          <a:r>
            <a:rPr lang="fr-FR" sz="1100" b="1">
              <a:solidFill>
                <a:sysClr val="windowText" lastClr="000000"/>
              </a:solidFill>
              <a:latin typeface="+mn-lt"/>
              <a:ea typeface="+mn-ea"/>
              <a:cs typeface="+mn-cs"/>
            </a:rPr>
            <a:t>Les données 2021 </a:t>
          </a:r>
          <a:r>
            <a:rPr lang="fr-FR" sz="1100" baseline="0">
              <a:solidFill>
                <a:sysClr val="windowText" lastClr="000000"/>
              </a:solidFill>
              <a:latin typeface="+mn-lt"/>
              <a:ea typeface="+mn-ea"/>
              <a:cs typeface="+mn-cs"/>
            </a:rPr>
            <a:t>correspondent au dénombrement des formulaires S9203 et S3208 émis conformément aux règles en vigueur jusqu'en 2021 qui variaient selon que les détachements étaient :</a:t>
          </a:r>
          <a:endParaRPr lang="fr-FR" sz="1000">
            <a:solidFill>
              <a:sysClr val="windowText" lastClr="000000"/>
            </a:solidFill>
          </a:endParaRPr>
        </a:p>
        <a:p>
          <a:pPr algn="just"/>
          <a:r>
            <a:rPr lang="fr-FR" sz="1100" baseline="0">
              <a:solidFill>
                <a:sysClr val="windowText" lastClr="000000"/>
              </a:solidFill>
              <a:latin typeface="+mn-lt"/>
              <a:ea typeface="+mn-ea"/>
              <a:cs typeface="+mn-cs"/>
            </a:rPr>
            <a:t>	- occasionnels et d'une durée inférieure à trois mois ;</a:t>
          </a:r>
          <a:endParaRPr lang="fr-FR" sz="1000">
            <a:solidFill>
              <a:sysClr val="windowText" lastClr="000000"/>
            </a:solidFill>
          </a:endParaRPr>
        </a:p>
        <a:p>
          <a:pPr algn="just"/>
          <a:r>
            <a:rPr lang="fr-FR" sz="1100" baseline="0">
              <a:solidFill>
                <a:sysClr val="windowText" lastClr="000000"/>
              </a:solidFill>
              <a:latin typeface="+mn-lt"/>
              <a:ea typeface="+mn-ea"/>
              <a:cs typeface="+mn-cs"/>
            </a:rPr>
            <a:t>	- d'une durée supérieure à trois mois ;</a:t>
          </a:r>
          <a:endParaRPr lang="fr-FR" sz="1000">
            <a:solidFill>
              <a:sysClr val="windowText" lastClr="000000"/>
            </a:solidFill>
          </a:endParaRPr>
        </a:p>
        <a:p>
          <a:pPr algn="just"/>
          <a:r>
            <a:rPr lang="fr-FR" sz="1100" baseline="0">
              <a:solidFill>
                <a:sysClr val="windowText" lastClr="000000"/>
              </a:solidFill>
              <a:latin typeface="+mn-lt"/>
              <a:ea typeface="+mn-ea"/>
              <a:cs typeface="+mn-cs"/>
            </a:rPr>
            <a:t>	- prolongés au-delà de la période initiale (variable en fonction des accords) ;</a:t>
          </a:r>
        </a:p>
        <a:p>
          <a:pPr algn="just"/>
          <a:r>
            <a:rPr lang="fr-FR" sz="1100" baseline="0">
              <a:solidFill>
                <a:sysClr val="windowText" lastClr="000000"/>
              </a:solidFill>
              <a:latin typeface="+mn-lt"/>
              <a:ea typeface="+mn-ea"/>
              <a:cs typeface="+mn-cs"/>
            </a:rPr>
            <a:t>	- des détachements exceptionnels.</a:t>
          </a:r>
          <a:endParaRPr lang="fr-FR" sz="1000" b="0" baseline="0">
            <a:solidFill>
              <a:sysClr val="windowText" lastClr="000000"/>
            </a:solidFill>
            <a:latin typeface="Calibri (Corps)"/>
          </a:endParaRPr>
        </a:p>
        <a:p>
          <a:pPr algn="just"/>
          <a:endParaRPr lang="fr-FR" sz="1000" b="1" baseline="0">
            <a:latin typeface="Calibri (Corps)"/>
          </a:endParaRPr>
        </a:p>
        <a:p>
          <a:endParaRPr lang="fr-FR" sz="1000" b="0" u="none" baseline="0">
            <a:solidFill>
              <a:schemeClr val="dk1"/>
            </a:solidFill>
            <a:latin typeface="Calibri (Corps)"/>
            <a:ea typeface="+mn-ea"/>
            <a:cs typeface="+mn-cs"/>
          </a:endParaRPr>
        </a:p>
        <a:p>
          <a:pPr algn="just"/>
          <a:r>
            <a:rPr lang="fr-FR" sz="1000" b="1" u="none" baseline="0">
              <a:solidFill>
                <a:schemeClr val="dk1"/>
              </a:solidFill>
              <a:latin typeface="Calibri (Corps)"/>
              <a:ea typeface="+mn-ea"/>
              <a:cs typeface="+mn-cs"/>
            </a:rPr>
            <a:t>Pour information</a:t>
          </a:r>
          <a:endParaRPr lang="fr-FR" sz="1000" b="0" u="none" baseline="0">
            <a:solidFill>
              <a:schemeClr val="dk1"/>
            </a:solidFill>
            <a:latin typeface="Calibri (Corps)"/>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ysClr val="windowText" lastClr="000000"/>
              </a:solidFill>
              <a:latin typeface="Calibri (Corps)"/>
              <a:ea typeface="+mn-ea"/>
              <a:cs typeface="+mn-cs"/>
            </a:rPr>
            <a:t>En 2021, le Cleiss a donné son accord à 587 maintiens exceptionnels au régime étranger de sécurité sociale et a instruit 308 demandes de maintiens exceptionnels au régime français dans le cadre d'un détachement dans un pays lié à la France par un accord bilatéral de sécurité sociale, dont 137 qu'il a transmises à l'autorité étrangère compétente.</a:t>
          </a:r>
          <a:endParaRPr lang="fr-FR" sz="1000">
            <a:solidFill>
              <a:sysClr val="windowText" lastClr="000000"/>
            </a:solidFill>
            <a:latin typeface="Calibri (Corps)"/>
          </a:endParaRPr>
        </a:p>
        <a:p>
          <a:pPr algn="just"/>
          <a:endParaRPr lang="fr-FR" sz="1000" b="1" u="none" baseline="0">
            <a:solidFill>
              <a:schemeClr val="dk1"/>
            </a:solidFill>
            <a:latin typeface="Calibri (Corps)"/>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ysClr val="windowText" lastClr="000000"/>
              </a:solidFill>
              <a:latin typeface="Calibri (Corps)"/>
              <a:ea typeface="+mn-ea"/>
              <a:cs typeface="+mn-cs"/>
            </a:rPr>
            <a:t>D'une façon générale, pour bénéficier des dispositions relatives au détachement, le travailleur doit avoir </a:t>
          </a:r>
          <a:r>
            <a:rPr lang="fr-FR" sz="1000" b="0" baseline="0">
              <a:solidFill>
                <a:schemeClr val="dk1"/>
              </a:solidFill>
              <a:latin typeface="Calibri (Corps)"/>
              <a:ea typeface="+mn-ea"/>
              <a:cs typeface="+mn-cs"/>
            </a:rPr>
            <a:t>la nationalité française ou celle de l'État cosignataire de l'accord bilatéral. Dans le cas contraire, </a:t>
          </a:r>
          <a:r>
            <a:rPr lang="fr-FR" sz="1000" b="0" strike="noStrike" baseline="0">
              <a:solidFill>
                <a:sysClr val="windowText" lastClr="000000"/>
              </a:solidFill>
              <a:latin typeface="Calibri (Corps)"/>
              <a:ea typeface="+mn-ea"/>
              <a:cs typeface="+mn-cs"/>
            </a:rPr>
            <a:t>le travailleur peut être maintenu au régime français de sécurité sociale dans le cadre du détachement en législation interne française.</a:t>
          </a:r>
          <a:endParaRPr lang="fr-FR" sz="1000">
            <a:solidFill>
              <a:sysClr val="windowText" lastClr="000000"/>
            </a:solidFill>
            <a:latin typeface="Calibri (Corps)"/>
          </a:endParaRPr>
        </a:p>
        <a:p>
          <a:endParaRPr lang="fr-FR" sz="1000" b="0" baseline="0"/>
        </a:p>
        <a:p>
          <a:endParaRPr lang="fr-FR" sz="1000" b="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95250</xdr:colOff>
      <xdr:row>3</xdr:row>
      <xdr:rowOff>47624</xdr:rowOff>
    </xdr:from>
    <xdr:to>
      <xdr:col>16</xdr:col>
      <xdr:colOff>552450</xdr:colOff>
      <xdr:row>9</xdr:row>
      <xdr:rowOff>0</xdr:rowOff>
    </xdr:to>
    <xdr:sp macro="" textlink="">
      <xdr:nvSpPr>
        <xdr:cNvPr id="2" name="ZoneTexte 1"/>
        <xdr:cNvSpPr txBox="1"/>
      </xdr:nvSpPr>
      <xdr:spPr>
        <a:xfrm>
          <a:off x="95250" y="790574"/>
          <a:ext cx="8334375" cy="11525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Calibri corps"/>
              <a:ea typeface="+mn-ea"/>
              <a:cs typeface="+mn-cs"/>
            </a:rPr>
            <a:t>L'employeur établi en France, qui souhaite envoyer en mission un salarié dans un État non lié à la France par une convention bilatérale de sécurité sociale, peut le maintenir au régime français de sécurité sociale dans le cadre de la législation interne française. Pour ce faire, des formalités sont à effectuer en amont, qui varient en fonction de la durée et de la fréquence des déplacements du salarié (voir page suivante).</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Calibri corps"/>
              <a:ea typeface="+mn-ea"/>
              <a:cs typeface="+mn-cs"/>
            </a:rPr>
            <a:t>Le tableau ci-dessous récapitule le nombre de formulaires délivrés en 2021 par la sécurité sociale française, attestant d'un maintien d'affiliation à la législation française de sécurité sociale, à des travailleurs détachés dans des pays liés à la France par aucun accord de sécurité sociale.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a:latin typeface="Calibri corps"/>
          </a:endParaRPr>
        </a:p>
        <a:p>
          <a:pPr algn="just"/>
          <a:endParaRPr lang="fr-FR" sz="1000">
            <a:latin typeface="Calibri (Corps)"/>
          </a:endParaRPr>
        </a:p>
      </xdr:txBody>
    </xdr:sp>
    <xdr:clientData/>
  </xdr:twoCellAnchor>
  <xdr:twoCellAnchor>
    <xdr:from>
      <xdr:col>9</xdr:col>
      <xdr:colOff>219073</xdr:colOff>
      <xdr:row>9</xdr:row>
      <xdr:rowOff>0</xdr:rowOff>
    </xdr:from>
    <xdr:to>
      <xdr:col>17</xdr:col>
      <xdr:colOff>47625</xdr:colOff>
      <xdr:row>31</xdr:row>
      <xdr:rowOff>133350</xdr:rowOff>
    </xdr:to>
    <xdr:sp macro="" textlink="">
      <xdr:nvSpPr>
        <xdr:cNvPr id="3" name="ZoneTexte 2"/>
        <xdr:cNvSpPr txBox="1"/>
      </xdr:nvSpPr>
      <xdr:spPr>
        <a:xfrm>
          <a:off x="4286248" y="1943100"/>
          <a:ext cx="4248152" cy="4381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200" b="1">
              <a:latin typeface="Calibri (corps)"/>
            </a:rPr>
            <a:t>Ce qu'il faut retenir de l'année 2021</a:t>
          </a:r>
        </a:p>
        <a:p>
          <a:endParaRPr lang="fr-FR" sz="1200" b="1">
            <a:latin typeface="Calibri (corps)"/>
          </a:endParaRPr>
        </a:p>
        <a:p>
          <a:pPr algn="just"/>
          <a:r>
            <a:rPr lang="fr-FR" sz="1000" b="0">
              <a:latin typeface="Calibri (Corps)"/>
            </a:rPr>
            <a:t>En 2021, la</a:t>
          </a:r>
          <a:r>
            <a:rPr lang="fr-FR" sz="1000" b="0" baseline="0">
              <a:latin typeface="Calibri (Corps)"/>
            </a:rPr>
            <a:t> France a délivré 8 409 formulaires S9201 et S9203, attestant d'un maintien d'affiliation à la législation française de sécurité sociale, à des travailleurs ayant fait l'objet d'un détachement par leurs employeurs dans un pays non lié à la France par un accord bilatéral de sécurité sociale, soit un recul de plus </a:t>
          </a:r>
          <a:r>
            <a:rPr lang="fr-FR" sz="1000" b="0" baseline="0">
              <a:solidFill>
                <a:sysClr val="windowText" lastClr="000000"/>
              </a:solidFill>
              <a:latin typeface="Calibri (Corps)"/>
            </a:rPr>
            <a:t>de 4% par rapport à 2020.</a:t>
          </a:r>
        </a:p>
        <a:p>
          <a:pPr algn="just"/>
          <a:endParaRPr lang="fr-FR" sz="1000" b="0" baseline="0">
            <a:solidFill>
              <a:sysClr val="windowText" lastClr="000000"/>
            </a:solidFill>
            <a:latin typeface="Calibri (Corps)"/>
          </a:endParaRPr>
        </a:p>
        <a:p>
          <a:pPr algn="just"/>
          <a:r>
            <a:rPr lang="fr-FR" sz="1000" b="0" baseline="0">
              <a:solidFill>
                <a:sysClr val="windowText" lastClr="000000"/>
              </a:solidFill>
              <a:latin typeface="Calibri (Corps)"/>
              <a:ea typeface="+mn-ea"/>
              <a:cs typeface="+mn-cs"/>
            </a:rPr>
            <a:t>Malgré la levée progressive des restrictions de déplacements mises en place en 2020, le recours au détachement </a:t>
          </a:r>
          <a:r>
            <a:rPr lang="fr-FR" sz="1000" b="0" baseline="0">
              <a:solidFill>
                <a:schemeClr val="dk1"/>
              </a:solidFill>
              <a:latin typeface="Calibri (Corps)"/>
              <a:ea typeface="+mn-ea"/>
              <a:cs typeface="+mn-cs"/>
            </a:rPr>
            <a:t>n'a donc pas connu de rebond en 2021 et reste très en deça du niveau affiché en 2019 (-82%).</a:t>
          </a:r>
        </a:p>
        <a:p>
          <a:pPr algn="just"/>
          <a:endParaRPr lang="fr-FR" sz="1000" b="0" baseline="0">
            <a:solidFill>
              <a:schemeClr val="dk1"/>
            </a:solidFill>
            <a:latin typeface="Calibri (Corps)"/>
            <a:ea typeface="+mn-ea"/>
            <a:cs typeface="+mn-cs"/>
          </a:endParaRPr>
        </a:p>
        <a:p>
          <a:pPr algn="just"/>
          <a:r>
            <a:rPr lang="fr-FR" sz="1000" b="0" baseline="0">
              <a:solidFill>
                <a:schemeClr val="dk1"/>
              </a:solidFill>
              <a:latin typeface="Calibri (Corps)"/>
              <a:ea typeface="+mn-ea"/>
              <a:cs typeface="+mn-cs"/>
            </a:rPr>
            <a:t>A noter toutefois une reprise significative du détachement vers l'Arabie Saoudite, les Émirats arabes unis et le Mexique (+28% soit +583 formulaires), ce qui ne compense toutefois pas le recul marqué du détachement en Chine (-72% soit -432 formulaires) et dans une moindre mesure en Australie, Nouvelle-Zélande et Singapour (-75% soit -472 formulaires).</a:t>
          </a:r>
        </a:p>
        <a:p>
          <a:pPr algn="just"/>
          <a:endParaRPr lang="fr-FR" sz="1000" b="0" baseline="0">
            <a:solidFill>
              <a:schemeClr val="dk1"/>
            </a:solidFill>
            <a:latin typeface="Calibri (Corps)"/>
            <a:ea typeface="+mn-ea"/>
            <a:cs typeface="+mn-cs"/>
          </a:endParaRPr>
        </a:p>
        <a:p>
          <a:pPr algn="just"/>
          <a:r>
            <a:rPr lang="fr-FR" sz="1000" b="0" baseline="0">
              <a:latin typeface="Calibri (Corps)"/>
            </a:rPr>
            <a:t>Enfin, les Émirats arabes unis, l'Arabie Saoudite, la Russie, le Mexique et l'Égypte, qui occupent les cinq premières places du classement, reçoivent à eux seuls près de 45% de ce flux </a:t>
          </a:r>
          <a:r>
            <a:rPr lang="fr-FR" sz="1000" b="0" baseline="0">
              <a:solidFill>
                <a:sysClr val="windowText" lastClr="000000"/>
              </a:solidFill>
              <a:latin typeface="Calibri (Corps)"/>
            </a:rPr>
            <a:t>des travailleurs français détachés dans les pays sans accord.</a:t>
          </a:r>
        </a:p>
        <a:p>
          <a:pPr algn="just"/>
          <a:endParaRPr lang="fr-FR" sz="1000" b="0" baseline="0">
            <a:latin typeface="Calibri (Corps)"/>
          </a:endParaRPr>
        </a:p>
        <a:p>
          <a:pPr algn="just"/>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a:latin typeface="Calibri (corps)"/>
          </a:endParaRPr>
        </a:p>
        <a:p>
          <a:endParaRPr lang="fr-FR" sz="1100" b="1"/>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7</xdr:col>
      <xdr:colOff>333374</xdr:colOff>
      <xdr:row>4</xdr:row>
      <xdr:rowOff>0</xdr:rowOff>
    </xdr:from>
    <xdr:to>
      <xdr:col>13</xdr:col>
      <xdr:colOff>85725</xdr:colOff>
      <xdr:row>23</xdr:row>
      <xdr:rowOff>0</xdr:rowOff>
    </xdr:to>
    <xdr:sp macro="" textlink="">
      <xdr:nvSpPr>
        <xdr:cNvPr id="2" name="ZoneTexte 1"/>
        <xdr:cNvSpPr txBox="1"/>
      </xdr:nvSpPr>
      <xdr:spPr>
        <a:xfrm>
          <a:off x="5162549" y="800100"/>
          <a:ext cx="4324351" cy="3619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Calibri corps"/>
              <a:ea typeface="+mn-ea"/>
              <a:cs typeface="+mn-cs"/>
            </a:rPr>
            <a:t>Au cours de la période 2012-2019, la France a délivré entre 40.000 et </a:t>
          </a:r>
          <a:r>
            <a:rPr lang="fr-FR" sz="1000" b="0" baseline="0">
              <a:solidFill>
                <a:sysClr val="windowText" lastClr="000000"/>
              </a:solidFill>
              <a:latin typeface="Calibri corps"/>
              <a:ea typeface="+mn-ea"/>
              <a:cs typeface="+mn-cs"/>
            </a:rPr>
            <a:t>82.</a:t>
          </a:r>
          <a:r>
            <a:rPr lang="fr-FR" sz="1000" b="0" baseline="0">
              <a:solidFill>
                <a:schemeClr val="dk1"/>
              </a:solidFill>
              <a:latin typeface="Calibri corps"/>
              <a:ea typeface="+mn-ea"/>
              <a:cs typeface="+mn-cs"/>
            </a:rPr>
            <a:t>000 formulaires, attestant d'un maintien d'affiliation à la législation française de sécurité sociale, à des travailleurs ayant fait l'objet d'un </a:t>
          </a:r>
          <a:r>
            <a:rPr lang="fr-FR" sz="1000" b="0" baseline="0">
              <a:solidFill>
                <a:sysClr val="windowText" lastClr="000000"/>
              </a:solidFill>
              <a:latin typeface="Calibri corps"/>
              <a:ea typeface="+mn-ea"/>
              <a:cs typeface="+mn-cs"/>
            </a:rPr>
            <a:t>détachement dans un des pays non liés à la France par un accord bilatéral de sécurité sociale.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ysClr val="windowText" lastClr="000000"/>
            </a:solidFill>
            <a:latin typeface="Calibri corps"/>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ysClr val="windowText" lastClr="000000"/>
              </a:solidFill>
              <a:latin typeface="Calibri corps"/>
              <a:ea typeface="+mn-ea"/>
              <a:cs typeface="+mn-cs"/>
            </a:rPr>
            <a:t>La crise sanitaire de 2020 a provoqué une rupture prononcée dans le recours au détachement, du fait des restrictions de déplacements mises en place par les gouvernements. Par rapport à 2019, l'utilisation du détachement par les </a:t>
          </a:r>
          <a:r>
            <a:rPr lang="fr-FR" sz="1000" b="0" baseline="0">
              <a:solidFill>
                <a:schemeClr val="dk1"/>
              </a:solidFill>
              <a:latin typeface="Calibri corps"/>
              <a:ea typeface="+mn-ea"/>
              <a:cs typeface="+mn-cs"/>
            </a:rPr>
            <a:t>entreprises française a ainsi été divisée par plus de cinq en 2021.</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Calibri corps"/>
            <a:ea typeface="+mn-ea"/>
            <a:cs typeface="+mn-cs"/>
          </a:endParaRPr>
        </a:p>
        <a:p>
          <a:pPr algn="just" eaLnBrk="1" fontAlgn="auto" latinLnBrk="0" hangingPunct="1"/>
          <a:r>
            <a:rPr lang="fr-FR" sz="1000" baseline="0">
              <a:solidFill>
                <a:schemeClr val="dk1"/>
              </a:solidFill>
              <a:latin typeface="Calibri corps"/>
              <a:ea typeface="+mn-ea"/>
              <a:cs typeface="+mn-cs"/>
            </a:rPr>
            <a:t>L'évolution irrégulière du nombre de formulaires de détachement émis est fortement liée à la nature même du détachement, lequel dépend de la nécessité ou de la volonté pour les employeurs d'envoyer leurs travailleurs exécuter un travail, pour un temps déterminé, sur le territoire d'un autre État. A cela s'ajoute la difficulté que rencontrent parfois les caisses françaises pour transmettre des informations exhaustives.</a:t>
          </a:r>
          <a:endParaRPr lang="fr-FR" sz="1000">
            <a:latin typeface="Calibri corps"/>
          </a:endParaRPr>
        </a:p>
        <a:p>
          <a:pPr algn="just" eaLnBrk="1" fontAlgn="auto" latinLnBrk="0" hangingPunct="1"/>
          <a:endParaRPr lang="fr-FR" sz="1000">
            <a:latin typeface="Calibri corps"/>
          </a:endParaRPr>
        </a:p>
        <a:p>
          <a:pPr algn="just" fontAlgn="base"/>
          <a:r>
            <a:rPr lang="fr-FR" sz="1000" b="1" baseline="0">
              <a:solidFill>
                <a:schemeClr val="dk1"/>
              </a:solidFill>
              <a:latin typeface="Calibri corps"/>
              <a:ea typeface="+mn-ea"/>
              <a:cs typeface="+mn-cs"/>
            </a:rPr>
            <a:t>Important</a:t>
          </a:r>
          <a:r>
            <a:rPr lang="fr-FR" sz="1000" b="0" baseline="0">
              <a:solidFill>
                <a:schemeClr val="dk1"/>
              </a:solidFill>
              <a:latin typeface="Calibri corps"/>
              <a:ea typeface="+mn-ea"/>
              <a:cs typeface="+mn-cs"/>
            </a:rPr>
            <a:t>: les relevés transmis par les employeurs à leur caisse d'assurance maladie (voir Bon à savoir) ne sont pas inclus dans les données affichées.</a:t>
          </a:r>
          <a:endParaRPr lang="fr-FR" sz="1000" b="1" baseline="0">
            <a:solidFill>
              <a:schemeClr val="dk1"/>
            </a:solidFill>
            <a:latin typeface="Calibri corps"/>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a:p>
        <a:p>
          <a:pPr marL="0" marR="0" indent="0" algn="just" defTabSz="914400" eaLnBrk="1" fontAlgn="auto" latinLnBrk="0" hangingPunct="1">
            <a:lnSpc>
              <a:spcPct val="100000"/>
            </a:lnSpc>
            <a:spcBef>
              <a:spcPts val="0"/>
            </a:spcBef>
            <a:spcAft>
              <a:spcPts val="0"/>
            </a:spcAft>
            <a:buClrTx/>
            <a:buSzTx/>
            <a:buFontTx/>
            <a:buNone/>
            <a:tabLst/>
            <a:defRPr/>
          </a:pPr>
          <a:endParaRPr lang="fr-FR" sz="1000"/>
        </a:p>
        <a:p>
          <a:pPr algn="just"/>
          <a:endParaRPr lang="fr-FR" sz="1000" baseline="0"/>
        </a:p>
        <a:p>
          <a:pPr algn="just"/>
          <a:endParaRPr lang="fr-FR" sz="1000" baseline="0"/>
        </a:p>
        <a:p>
          <a:pPr algn="just"/>
          <a:endParaRPr lang="fr-FR" sz="1000" baseline="0"/>
        </a:p>
        <a:p>
          <a:pPr algn="just"/>
          <a:endParaRPr lang="fr-FR" sz="1000" baseline="0"/>
        </a:p>
        <a:p>
          <a:pPr algn="just"/>
          <a:r>
            <a:rPr lang="fr-FR" sz="1000" baseline="0"/>
            <a:t>	</a:t>
          </a:r>
        </a:p>
        <a:p>
          <a:pPr algn="just"/>
          <a:endParaRPr lang="fr-FR" sz="1000" baseline="0"/>
        </a:p>
      </xdr:txBody>
    </xdr:sp>
    <xdr:clientData/>
  </xdr:twoCellAnchor>
  <xdr:twoCellAnchor>
    <xdr:from>
      <xdr:col>7</xdr:col>
      <xdr:colOff>428625</xdr:colOff>
      <xdr:row>4</xdr:row>
      <xdr:rowOff>142875</xdr:rowOff>
    </xdr:from>
    <xdr:to>
      <xdr:col>8</xdr:col>
      <xdr:colOff>543225</xdr:colOff>
      <xdr:row>4</xdr:row>
      <xdr:rowOff>142875</xdr:rowOff>
    </xdr:to>
    <xdr:cxnSp macro="">
      <xdr:nvCxnSpPr>
        <xdr:cNvPr id="3" name="Connecteur droit 2"/>
        <xdr:cNvCxnSpPr/>
      </xdr:nvCxnSpPr>
      <xdr:spPr>
        <a:xfrm flipV="1">
          <a:off x="5257800" y="942975"/>
          <a:ext cx="876600" cy="0"/>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209550</xdr:colOff>
      <xdr:row>4</xdr:row>
      <xdr:rowOff>19050</xdr:rowOff>
    </xdr:from>
    <xdr:to>
      <xdr:col>6</xdr:col>
      <xdr:colOff>714375</xdr:colOff>
      <xdr:row>18</xdr:row>
      <xdr:rowOff>95250</xdr:rowOff>
    </xdr:to>
    <xdr:graphicFrame macro="">
      <xdr:nvGraphicFramePr>
        <xdr:cNvPr id="4"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9524</xdr:colOff>
      <xdr:row>22</xdr:row>
      <xdr:rowOff>2</xdr:rowOff>
    </xdr:from>
    <xdr:to>
      <xdr:col>12</xdr:col>
      <xdr:colOff>723899</xdr:colOff>
      <xdr:row>38</xdr:row>
      <xdr:rowOff>161925</xdr:rowOff>
    </xdr:to>
    <xdr:sp macro="" textlink="">
      <xdr:nvSpPr>
        <xdr:cNvPr id="5" name="ZoneTexte 4"/>
        <xdr:cNvSpPr txBox="1"/>
      </xdr:nvSpPr>
      <xdr:spPr>
        <a:xfrm>
          <a:off x="266699" y="4229102"/>
          <a:ext cx="9096375" cy="32099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400" b="1"/>
            <a:t>BON À</a:t>
          </a:r>
          <a:r>
            <a:rPr lang="fr-FR" sz="1400" b="1" baseline="0"/>
            <a:t> SAVOIR</a:t>
          </a:r>
        </a:p>
        <a:p>
          <a:pPr algn="just"/>
          <a:endParaRPr lang="fr-FR" sz="1000" b="0" baseline="0">
            <a:solidFill>
              <a:srgbClr val="FF0000"/>
            </a:solidFill>
            <a:latin typeface="Calibri corps"/>
            <a:ea typeface="+mn-ea"/>
            <a:cs typeface="+mn-cs"/>
          </a:endParaRPr>
        </a:p>
        <a:p>
          <a:pPr algn="just"/>
          <a:r>
            <a:rPr lang="fr-FR" sz="1100" b="1" baseline="0">
              <a:solidFill>
                <a:sysClr val="windowText" lastClr="000000"/>
              </a:solidFill>
              <a:latin typeface="+mn-lt"/>
              <a:ea typeface="+mn-ea"/>
              <a:cs typeface="+mn-cs"/>
            </a:rPr>
            <a:t>À compter de 2022, la réorganisation au niveau national de la gestion du traitement des situations de mobilité transfrontalière a entraîné plusieurs transferts de compétence.</a:t>
          </a:r>
          <a:endParaRPr lang="fr-FR" sz="1000">
            <a:solidFill>
              <a:sysClr val="windowText" lastClr="000000"/>
            </a:solidFill>
          </a:endParaRPr>
        </a:p>
        <a:p>
          <a:pPr algn="just" fontAlgn="base"/>
          <a:endParaRPr lang="fr-FR" sz="1100" b="1" baseline="0">
            <a:solidFill>
              <a:sysClr val="windowText" lastClr="000000"/>
            </a:solidFill>
            <a:latin typeface="+mn-lt"/>
            <a:ea typeface="+mn-ea"/>
            <a:cs typeface="+mn-cs"/>
          </a:endParaRPr>
        </a:p>
        <a:p>
          <a:pPr algn="just"/>
          <a:r>
            <a:rPr lang="fr-FR" sz="1100" b="0" baseline="0">
              <a:solidFill>
                <a:sysClr val="windowText" lastClr="000000"/>
              </a:solidFill>
              <a:latin typeface="+mn-lt"/>
              <a:ea typeface="+mn-ea"/>
              <a:cs typeface="+mn-cs"/>
            </a:rPr>
            <a:t>Ainsi, </a:t>
          </a:r>
          <a:r>
            <a:rPr lang="fr-FR" sz="1100">
              <a:solidFill>
                <a:sysClr val="windowText" lastClr="000000"/>
              </a:solidFill>
              <a:latin typeface="+mn-lt"/>
              <a:ea typeface="+mn-ea"/>
              <a:cs typeface="+mn-cs"/>
            </a:rPr>
            <a:t>la mobilité des travailleurs salariés, précédemment à la charge des organismes de l'Assurance maladie (CPAM, CGSS et CSSM),</a:t>
          </a:r>
          <a:r>
            <a:rPr lang="fr-FR" sz="1100" baseline="0">
              <a:solidFill>
                <a:sysClr val="windowText" lastClr="000000"/>
              </a:solidFill>
              <a:latin typeface="+mn-lt"/>
              <a:ea typeface="+mn-ea"/>
              <a:cs typeface="+mn-cs"/>
            </a:rPr>
            <a:t> </a:t>
          </a:r>
          <a:r>
            <a:rPr lang="fr-FR" sz="1100">
              <a:solidFill>
                <a:sysClr val="windowText" lastClr="000000"/>
              </a:solidFill>
              <a:latin typeface="+mn-lt"/>
              <a:ea typeface="+mn-ea"/>
              <a:cs typeface="+mn-cs"/>
            </a:rPr>
            <a:t>est gérée depuis janvier 2022 par l’Urssaf Caisse nationale (service mobilité internationale) avec la mise en place d’un nouveau service en ligne (ILASS – Instruction de la Législation Applicable à la Sécurité Sociale) permettant d’automatiser l’instruction et la délivrance des certificats appropriés (voir Avant-propos).</a:t>
          </a:r>
        </a:p>
        <a:p>
          <a:pPr algn="just"/>
          <a:endParaRPr lang="fr-FR" sz="1000" b="0" baseline="0">
            <a:solidFill>
              <a:sysClr val="windowText" lastClr="000000"/>
            </a:solidFill>
            <a:latin typeface="Calibri corps"/>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100" b="0" baseline="0">
              <a:solidFill>
                <a:sysClr val="windowText" lastClr="000000"/>
              </a:solidFill>
              <a:latin typeface="+mn-lt"/>
              <a:ea typeface="+mn-ea"/>
              <a:cs typeface="+mn-cs"/>
            </a:rPr>
            <a:t>Ce faisant, l'employeur peut envoyer en détachement un salarié dans un État non lié à la France par accord de sécurité sociale, et le maintenir au régime français de sécurité sociale </a:t>
          </a:r>
          <a:r>
            <a:rPr lang="fr-FR" sz="1100" b="1" baseline="0">
              <a:solidFill>
                <a:sysClr val="windowText" lastClr="000000"/>
              </a:solidFill>
              <a:latin typeface="+mn-lt"/>
              <a:ea typeface="+mn-ea"/>
              <a:cs typeface="+mn-cs"/>
            </a:rPr>
            <a:t>dans le cadre de la législation interne française</a:t>
          </a:r>
          <a:r>
            <a:rPr lang="fr-FR" sz="1100" b="0" baseline="0">
              <a:solidFill>
                <a:sysClr val="windowText" lastClr="000000"/>
              </a:solidFill>
              <a:latin typeface="+mn-lt"/>
              <a:ea typeface="+mn-ea"/>
              <a:cs typeface="+mn-cs"/>
            </a:rPr>
            <a:t>.</a:t>
          </a:r>
          <a:endParaRPr lang="fr-FR" sz="1000">
            <a:solidFill>
              <a:sysClr val="windowText" lastClr="000000"/>
            </a:solidFill>
          </a:endParaRPr>
        </a:p>
        <a:p>
          <a:pPr algn="just"/>
          <a:endParaRPr lang="fr-FR" sz="1000" b="0" baseline="0">
            <a:solidFill>
              <a:sysClr val="windowText" lastClr="000000"/>
            </a:solidFill>
            <a:latin typeface="Calibri corps"/>
            <a:ea typeface="+mn-ea"/>
            <a:cs typeface="+mn-cs"/>
          </a:endParaRPr>
        </a:p>
        <a:p>
          <a:pPr algn="just"/>
          <a:r>
            <a:rPr lang="fr-FR" sz="1100" b="1">
              <a:solidFill>
                <a:sysClr val="windowText" lastClr="000000"/>
              </a:solidFill>
              <a:latin typeface="+mn-lt"/>
              <a:ea typeface="+mn-ea"/>
              <a:cs typeface="+mn-cs"/>
            </a:rPr>
            <a:t>Les données 2021 </a:t>
          </a:r>
          <a:r>
            <a:rPr lang="fr-FR" sz="1100" baseline="0">
              <a:solidFill>
                <a:sysClr val="windowText" lastClr="000000"/>
              </a:solidFill>
              <a:latin typeface="+mn-lt"/>
              <a:ea typeface="+mn-ea"/>
              <a:cs typeface="+mn-cs"/>
            </a:rPr>
            <a:t>correspondent au dénombrement des formulaires S9203 et S9201 émis conformément aux règles en vigueur jusqu'en 2021 qui variaient selon que les détachements étaient :</a:t>
          </a:r>
        </a:p>
        <a:p>
          <a:pPr lvl="1" algn="just"/>
          <a:r>
            <a:rPr lang="fr-FR" sz="1100" baseline="0">
              <a:solidFill>
                <a:sysClr val="windowText" lastClr="000000"/>
              </a:solidFill>
              <a:latin typeface="+mn-lt"/>
              <a:ea typeface="+mn-ea"/>
              <a:cs typeface="+mn-cs"/>
            </a:rPr>
            <a:t>- occasionnels et d'une durée inférieure à trois mois ;</a:t>
          </a:r>
        </a:p>
        <a:p>
          <a:pPr lvl="1" algn="just"/>
          <a:r>
            <a:rPr lang="fr-FR" sz="1100" baseline="0">
              <a:solidFill>
                <a:sysClr val="windowText" lastClr="000000"/>
              </a:solidFill>
              <a:latin typeface="+mn-lt"/>
              <a:ea typeface="+mn-ea"/>
              <a:cs typeface="+mn-cs"/>
            </a:rPr>
            <a:t>- fréquents et répétés et d'une durée inférieure à trois mois ;</a:t>
          </a:r>
        </a:p>
        <a:p>
          <a:pPr lvl="1" algn="just"/>
          <a:r>
            <a:rPr lang="fr-FR" sz="1100" baseline="0">
              <a:solidFill>
                <a:sysClr val="windowText" lastClr="000000"/>
              </a:solidFill>
              <a:latin typeface="+mn-lt"/>
              <a:ea typeface="+mn-ea"/>
              <a:cs typeface="+mn-cs"/>
            </a:rPr>
            <a:t>- d'une durée comprise entre trois mois et trois ans ;</a:t>
          </a:r>
        </a:p>
        <a:p>
          <a:pPr lvl="1" algn="just"/>
          <a:r>
            <a:rPr lang="fr-FR" sz="1100" baseline="0">
              <a:solidFill>
                <a:sysClr val="windowText" lastClr="000000"/>
              </a:solidFill>
              <a:latin typeface="+mn-lt"/>
              <a:ea typeface="+mn-ea"/>
              <a:cs typeface="+mn-cs"/>
            </a:rPr>
            <a:t>- prolongés au-delà de trois ans (et dans la limite de trois ans supplémentaires).</a:t>
          </a:r>
        </a:p>
        <a:p>
          <a:pPr algn="just"/>
          <a:endParaRPr lang="fr-FR" sz="1000">
            <a:solidFill>
              <a:srgbClr val="FF0000"/>
            </a:solidFill>
          </a:endParaRPr>
        </a:p>
        <a:p>
          <a:pPr algn="just"/>
          <a:endParaRPr lang="fr-FR" sz="1000" b="0" u="none" baseline="0">
            <a:solidFill>
              <a:schemeClr val="dk1"/>
            </a:solidFill>
            <a:latin typeface="Calibri (Corps)"/>
            <a:ea typeface="+mn-ea"/>
            <a:cs typeface="+mn-cs"/>
          </a:endParaRPr>
        </a:p>
        <a:p>
          <a:pPr algn="just"/>
          <a:endParaRPr lang="fr-FR" sz="1000" b="1" u="none" baseline="0">
            <a:solidFill>
              <a:schemeClr val="dk1"/>
            </a:solidFill>
            <a:latin typeface="Calibri (Corps)"/>
            <a:ea typeface="+mn-ea"/>
            <a:cs typeface="+mn-cs"/>
          </a:endParaRPr>
        </a:p>
        <a:p>
          <a:endParaRPr lang="fr-FR" sz="1000" b="0" baseline="0"/>
        </a:p>
        <a:p>
          <a:endParaRPr lang="fr-FR" sz="1000" b="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28574</xdr:colOff>
      <xdr:row>17</xdr:row>
      <xdr:rowOff>142875</xdr:rowOff>
    </xdr:to>
    <xdr:sp macro="" textlink="">
      <xdr:nvSpPr>
        <xdr:cNvPr id="2" name="Rectangle 1"/>
        <xdr:cNvSpPr/>
      </xdr:nvSpPr>
      <xdr:spPr>
        <a:xfrm>
          <a:off x="161925" y="533400"/>
          <a:ext cx="5391149" cy="29718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fr-FR" sz="1100" b="1">
              <a:solidFill>
                <a:sysClr val="windowText" lastClr="000000"/>
              </a:solidFill>
            </a:rPr>
            <a:t>Pays d'envoi </a:t>
          </a:r>
          <a:r>
            <a:rPr lang="fr-FR" sz="1100" b="0">
              <a:solidFill>
                <a:sysClr val="windowText" lastClr="000000"/>
              </a:solidFill>
            </a:rPr>
            <a:t>(flux sortant</a:t>
          </a:r>
          <a:r>
            <a:rPr lang="fr-FR" sz="1100" b="1">
              <a:solidFill>
                <a:sysClr val="windowText" lastClr="000000"/>
              </a:solidFill>
            </a:rPr>
            <a:t>)</a:t>
          </a:r>
        </a:p>
        <a:p>
          <a:pPr algn="l"/>
          <a:endParaRPr lang="fr-FR" sz="1100" b="1">
            <a:solidFill>
              <a:sysClr val="windowText" lastClr="000000"/>
            </a:solidFill>
          </a:endParaRPr>
        </a:p>
      </xdr:txBody>
    </xdr:sp>
    <xdr:clientData/>
  </xdr:twoCellAnchor>
  <xdr:twoCellAnchor>
    <xdr:from>
      <xdr:col>1</xdr:col>
      <xdr:colOff>114301</xdr:colOff>
      <xdr:row>3</xdr:row>
      <xdr:rowOff>123825</xdr:rowOff>
    </xdr:from>
    <xdr:to>
      <xdr:col>3</xdr:col>
      <xdr:colOff>133351</xdr:colOff>
      <xdr:row>10</xdr:row>
      <xdr:rowOff>171450</xdr:rowOff>
    </xdr:to>
    <xdr:sp macro="" textlink="">
      <xdr:nvSpPr>
        <xdr:cNvPr id="3" name="ZoneTexte 2"/>
        <xdr:cNvSpPr txBox="1"/>
      </xdr:nvSpPr>
      <xdr:spPr>
        <a:xfrm>
          <a:off x="276226" y="866775"/>
          <a:ext cx="1466850"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Nombre de</a:t>
          </a:r>
          <a:r>
            <a:rPr lang="fr-FR" sz="1100" baseline="0"/>
            <a:t> formulaires A1 émis ou reçus </a:t>
          </a:r>
          <a:r>
            <a:rPr lang="fr-FR" sz="1100" baseline="0">
              <a:solidFill>
                <a:sysClr val="windowText" lastClr="000000"/>
              </a:solidFill>
            </a:rPr>
            <a:t>*</a:t>
          </a:r>
          <a:r>
            <a:rPr lang="fr-FR" sz="1100" baseline="0"/>
            <a:t> </a:t>
          </a:r>
          <a:r>
            <a:rPr lang="fr-FR" sz="1100"/>
            <a:t>:</a:t>
          </a:r>
        </a:p>
        <a:p>
          <a:r>
            <a:rPr lang="fr-FR" sz="1100"/>
            <a:t>&gt;200</a:t>
          </a:r>
          <a:r>
            <a:rPr lang="fr-FR" sz="1100" baseline="0"/>
            <a:t> 000</a:t>
          </a:r>
          <a:endParaRPr lang="fr-FR" sz="1100"/>
        </a:p>
        <a:p>
          <a:r>
            <a:rPr lang="fr-FR" sz="1100"/>
            <a:t>&gt; 50</a:t>
          </a:r>
          <a:r>
            <a:rPr lang="fr-FR" sz="1100" baseline="0"/>
            <a:t> 000</a:t>
          </a:r>
          <a:endParaRPr lang="fr-FR" sz="1100"/>
        </a:p>
        <a:p>
          <a:r>
            <a:rPr lang="fr-FR" sz="1100"/>
            <a:t>&gt; 10</a:t>
          </a:r>
          <a:r>
            <a:rPr lang="fr-FR" sz="1100" baseline="0"/>
            <a:t> 000</a:t>
          </a:r>
          <a:endParaRPr lang="fr-FR" sz="1100"/>
        </a:p>
        <a:p>
          <a:r>
            <a:rPr lang="fr-FR" sz="1100"/>
            <a:t>&lt;10</a:t>
          </a:r>
          <a:r>
            <a:rPr lang="fr-FR" sz="1100" baseline="0"/>
            <a:t> </a:t>
          </a:r>
          <a:r>
            <a:rPr lang="fr-FR" sz="1100"/>
            <a:t>000</a:t>
          </a:r>
        </a:p>
      </xdr:txBody>
    </xdr:sp>
    <xdr:clientData/>
  </xdr:twoCellAnchor>
  <xdr:twoCellAnchor>
    <xdr:from>
      <xdr:col>5</xdr:col>
      <xdr:colOff>552451</xdr:colOff>
      <xdr:row>2</xdr:row>
      <xdr:rowOff>133349</xdr:rowOff>
    </xdr:from>
    <xdr:to>
      <xdr:col>6</xdr:col>
      <xdr:colOff>371475</xdr:colOff>
      <xdr:row>5</xdr:row>
      <xdr:rowOff>47624</xdr:rowOff>
    </xdr:to>
    <xdr:sp macro="" textlink="">
      <xdr:nvSpPr>
        <xdr:cNvPr id="4" name="ZoneTexte 3"/>
        <xdr:cNvSpPr txBox="1"/>
      </xdr:nvSpPr>
      <xdr:spPr>
        <a:xfrm>
          <a:off x="3228976" y="666749"/>
          <a:ext cx="800099"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Allemagne </a:t>
          </a:r>
        </a:p>
        <a:p>
          <a:r>
            <a:rPr lang="fr-FR" sz="1100">
              <a:solidFill>
                <a:sysClr val="windowText" lastClr="000000"/>
              </a:solidFill>
            </a:rPr>
            <a:t>43,1%</a:t>
          </a:r>
        </a:p>
      </xdr:txBody>
    </xdr:sp>
    <xdr:clientData/>
  </xdr:twoCellAnchor>
  <xdr:twoCellAnchor>
    <xdr:from>
      <xdr:col>9</xdr:col>
      <xdr:colOff>95249</xdr:colOff>
      <xdr:row>17</xdr:row>
      <xdr:rowOff>180974</xdr:rowOff>
    </xdr:from>
    <xdr:to>
      <xdr:col>19</xdr:col>
      <xdr:colOff>28574</xdr:colOff>
      <xdr:row>33</xdr:row>
      <xdr:rowOff>180975</xdr:rowOff>
    </xdr:to>
    <xdr:sp macro="" textlink="">
      <xdr:nvSpPr>
        <xdr:cNvPr id="5" name="Rectangle 4"/>
        <xdr:cNvSpPr/>
      </xdr:nvSpPr>
      <xdr:spPr>
        <a:xfrm>
          <a:off x="5619749" y="3543299"/>
          <a:ext cx="5543550" cy="3048001"/>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fr-FR" sz="1100" b="1">
              <a:solidFill>
                <a:sysClr val="windowText" lastClr="000000"/>
              </a:solidFill>
            </a:rPr>
            <a:t>Pays d'accueil </a:t>
          </a:r>
          <a:r>
            <a:rPr lang="fr-FR" sz="1100" b="0">
              <a:solidFill>
                <a:sysClr val="windowText" lastClr="000000"/>
              </a:solidFill>
            </a:rPr>
            <a:t>(flux entrant</a:t>
          </a:r>
          <a:r>
            <a:rPr lang="fr-FR" sz="1100" b="1">
              <a:solidFill>
                <a:sysClr val="windowText" lastClr="000000"/>
              </a:solidFill>
            </a:rPr>
            <a:t>)</a:t>
          </a:r>
        </a:p>
        <a:p>
          <a:pPr algn="l"/>
          <a:endParaRPr lang="fr-FR" sz="1100" b="1">
            <a:solidFill>
              <a:sysClr val="windowText" lastClr="000000"/>
            </a:solidFill>
          </a:endParaRPr>
        </a:p>
      </xdr:txBody>
    </xdr:sp>
    <xdr:clientData/>
  </xdr:twoCellAnchor>
  <xdr:twoCellAnchor>
    <xdr:from>
      <xdr:col>13</xdr:col>
      <xdr:colOff>190500</xdr:colOff>
      <xdr:row>20</xdr:row>
      <xdr:rowOff>161925</xdr:rowOff>
    </xdr:from>
    <xdr:to>
      <xdr:col>14</xdr:col>
      <xdr:colOff>342900</xdr:colOff>
      <xdr:row>23</xdr:row>
      <xdr:rowOff>66675</xdr:rowOff>
    </xdr:to>
    <xdr:sp macro="" textlink="">
      <xdr:nvSpPr>
        <xdr:cNvPr id="6" name="ZoneTexte 5"/>
        <xdr:cNvSpPr txBox="1"/>
      </xdr:nvSpPr>
      <xdr:spPr>
        <a:xfrm>
          <a:off x="7810500" y="4095750"/>
          <a:ext cx="90487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Allemagne</a:t>
          </a:r>
        </a:p>
        <a:p>
          <a:r>
            <a:rPr lang="fr-FR" sz="1100">
              <a:solidFill>
                <a:sysClr val="windowText" lastClr="000000"/>
              </a:solidFill>
            </a:rPr>
            <a:t>19,9%</a:t>
          </a:r>
        </a:p>
      </xdr:txBody>
    </xdr:sp>
    <xdr:clientData/>
  </xdr:twoCellAnchor>
  <xdr:twoCellAnchor>
    <xdr:from>
      <xdr:col>1</xdr:col>
      <xdr:colOff>0</xdr:colOff>
      <xdr:row>17</xdr:row>
      <xdr:rowOff>190498</xdr:rowOff>
    </xdr:from>
    <xdr:to>
      <xdr:col>9</xdr:col>
      <xdr:colOff>57150</xdr:colOff>
      <xdr:row>42</xdr:row>
      <xdr:rowOff>0</xdr:rowOff>
    </xdr:to>
    <xdr:sp macro="" textlink="">
      <xdr:nvSpPr>
        <xdr:cNvPr id="7" name="ZoneTexte 6"/>
        <xdr:cNvSpPr txBox="1"/>
      </xdr:nvSpPr>
      <xdr:spPr>
        <a:xfrm>
          <a:off x="161925" y="3552823"/>
          <a:ext cx="5419725" cy="4572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fr-FR" sz="1200" b="1">
              <a:solidFill>
                <a:schemeClr val="dk1"/>
              </a:solidFill>
              <a:latin typeface="Calibri (corps)"/>
              <a:ea typeface="+mn-ea"/>
              <a:cs typeface="+mn-cs"/>
            </a:rPr>
            <a:t>Ce qu'il faut retenir de l'année 2021</a:t>
          </a:r>
        </a:p>
        <a:p>
          <a:pPr algn="just"/>
          <a:endParaRPr lang="fr-FR" sz="1000" b="1" baseline="0"/>
        </a:p>
        <a:p>
          <a:pPr algn="just"/>
          <a:r>
            <a:rPr lang="fr-FR" sz="1000" b="0" baseline="0">
              <a:solidFill>
                <a:sysClr val="windowText" lastClr="000000"/>
              </a:solidFill>
            </a:rPr>
            <a:t>Après la forte baisse enregistrée en 2020 dans la délivrance des formulaires A1, qui s'expliquait </a:t>
          </a:r>
          <a:r>
            <a:rPr lang="fr-FR" sz="1000" b="0">
              <a:solidFill>
                <a:sysClr val="windowText" lastClr="000000"/>
              </a:solidFill>
            </a:rPr>
            <a:t>par les restrictions relatives au franchissement des frontières qui avaient été mises en place par les gouvernements européens</a:t>
          </a:r>
          <a:r>
            <a:rPr lang="fr-FR" sz="1000" b="0" baseline="0">
              <a:solidFill>
                <a:sysClr val="windowText" lastClr="000000"/>
              </a:solidFill>
            </a:rPr>
            <a:t> afin de lutter contre la propagation de l'épidémie de COVID-19, et malgré l'assouplissement ou la levée de ces restrictions en 2021, une baisse de 10% est à relever cette année. En parallèle, il est à noter que les mesures de confinement instaurées pendant la pandémie en 2020 ont abouti à une augmentation des activités en télétravail qui, pour certaines catégories de métiers, ont pu demeurer en télétravail.</a:t>
          </a:r>
        </a:p>
        <a:p>
          <a:pPr algn="just"/>
          <a:endParaRPr lang="fr-FR" sz="1000" b="0" baseline="0">
            <a:solidFill>
              <a:sysClr val="windowText" lastClr="000000"/>
            </a:solidFill>
          </a:endParaRPr>
        </a:p>
        <a:p>
          <a:pPr algn="just"/>
          <a:r>
            <a:rPr lang="fr-FR" sz="1000" b="0" baseline="0">
              <a:solidFill>
                <a:sysClr val="windowText" lastClr="000000"/>
              </a:solidFill>
            </a:rPr>
            <a:t>Cette évolution s'explique essentiellement par les chiffres en baisse de l'Allemagne (-29% soit               -357000 formulaires) et plus marginalement par les chiffres de l'Autriche, du Danemark et de la Roumanie (-41% soit -55000 formulaires). A l'inverse, les détachements de la France, de l'Espagne, des Pays-Bas, du Portugal et de la Suisse</a:t>
          </a:r>
          <a:r>
            <a:rPr lang="fr-FR" sz="1000" b="0" baseline="0">
              <a:solidFill>
                <a:srgbClr val="FF0000"/>
              </a:solidFill>
            </a:rPr>
            <a:t> </a:t>
          </a:r>
          <a:r>
            <a:rPr lang="fr-FR" sz="1000" b="0" baseline="0">
              <a:solidFill>
                <a:sysClr val="windowText" lastClr="000000"/>
              </a:solidFill>
            </a:rPr>
            <a:t>ont repris de manière sensible (+70% soit +153000 formulaires).</a:t>
          </a:r>
        </a:p>
        <a:p>
          <a:pPr algn="just"/>
          <a:endParaRPr lang="fr-FR" sz="1000" b="0" baseline="0">
            <a:solidFill>
              <a:sysClr val="windowText" lastClr="000000"/>
            </a:solidFill>
          </a:endParaRPr>
        </a:p>
        <a:p>
          <a:pPr algn="just"/>
          <a:r>
            <a:rPr lang="fr-FR" sz="1000" b="0" baseline="0">
              <a:solidFill>
                <a:sysClr val="windowText" lastClr="000000"/>
              </a:solidFill>
            </a:rPr>
            <a:t>Par ailleurs, l'Italie et la Grèce n'ont pas été en mesure de communiquer leurs chiffres à la commission. Pour rappel, en 2019, l'Italie avait délivré 173.149 formulaires A1, soit le troisième volume européen.</a:t>
          </a:r>
        </a:p>
        <a:p>
          <a:pPr algn="just"/>
          <a:endParaRPr lang="fr-FR" sz="1000" b="0" baseline="0">
            <a:solidFill>
              <a:sysClr val="windowText" lastClr="000000"/>
            </a:solidFill>
          </a:endParaRPr>
        </a:p>
        <a:p>
          <a:pPr algn="just"/>
          <a:r>
            <a:rPr lang="fr-FR" sz="1000" b="0" baseline="0"/>
            <a:t>Dans le sens des sorties, l'Allemagne arrive largement en tête des pays d'envoi, avec plus de 40% des formulaires A1 émis en 2021 contre moins de 30% pour les quatre principaux pays d'envoi suivants (Pologne, Espagne, </a:t>
          </a:r>
          <a:r>
            <a:rPr lang="fr-FR" sz="1000" b="0" baseline="0">
              <a:solidFill>
                <a:sysClr val="windowText" lastClr="000000"/>
              </a:solidFill>
            </a:rPr>
            <a:t>Slovénie et France). En outre, la France</a:t>
          </a:r>
          <a:r>
            <a:rPr lang="fr-FR" sz="1000" b="0" baseline="0">
              <a:solidFill>
                <a:srgbClr val="FF0000"/>
              </a:solidFill>
            </a:rPr>
            <a:t> </a:t>
          </a:r>
          <a:r>
            <a:rPr lang="fr-FR" sz="1000" b="0" baseline="0">
              <a:solidFill>
                <a:sysClr val="windowText" lastClr="000000"/>
              </a:solidFill>
            </a:rPr>
            <a:t>intègre cette année le top 5 des pays d'envoi au détriment de la Slovaquie qui se positionne au sixième rang.</a:t>
          </a:r>
        </a:p>
        <a:p>
          <a:pPr algn="just"/>
          <a:endParaRPr lang="fr-FR" sz="1000" b="0" baseline="0"/>
        </a:p>
        <a:p>
          <a:pPr algn="just"/>
          <a:r>
            <a:rPr lang="fr-FR" sz="1000" b="0" baseline="0"/>
            <a:t>Enfin, dans le sens des entrées, un groupe homogène de cinq pays d'accueil d'Europe de l'Ouest (Allemagne, France, Autriche, </a:t>
          </a:r>
          <a:r>
            <a:rPr lang="fr-FR" sz="1000" b="0" baseline="0">
              <a:solidFill>
                <a:sysClr val="windowText" lastClr="000000"/>
              </a:solidFill>
            </a:rPr>
            <a:t>Belgique et Pays-Bas</a:t>
          </a:r>
          <a:r>
            <a:rPr lang="fr-FR" sz="1000" b="0" baseline="0"/>
            <a:t>), inchangé par rapport à l'année dernière, a reçu près de 60% du total des formulaires A1 émis.</a:t>
          </a:r>
        </a:p>
        <a:p>
          <a:pPr algn="just"/>
          <a:endParaRPr lang="fr-FR" sz="1000" b="0" baseline="0"/>
        </a:p>
        <a:p>
          <a:endParaRPr lang="fr-FR" sz="1000" b="1"/>
        </a:p>
      </xdr:txBody>
    </xdr:sp>
    <xdr:clientData/>
  </xdr:twoCellAnchor>
  <xdr:twoCellAnchor>
    <xdr:from>
      <xdr:col>5</xdr:col>
      <xdr:colOff>523876</xdr:colOff>
      <xdr:row>9</xdr:row>
      <xdr:rowOff>47625</xdr:rowOff>
    </xdr:from>
    <xdr:to>
      <xdr:col>6</xdr:col>
      <xdr:colOff>381000</xdr:colOff>
      <xdr:row>11</xdr:row>
      <xdr:rowOff>142875</xdr:rowOff>
    </xdr:to>
    <xdr:sp macro="" textlink="">
      <xdr:nvSpPr>
        <xdr:cNvPr id="8" name="ZoneTexte 7"/>
        <xdr:cNvSpPr txBox="1"/>
      </xdr:nvSpPr>
      <xdr:spPr>
        <a:xfrm>
          <a:off x="3200401" y="1885950"/>
          <a:ext cx="838199"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Espagne </a:t>
          </a:r>
        </a:p>
        <a:p>
          <a:r>
            <a:rPr lang="fr-FR" sz="1100">
              <a:solidFill>
                <a:sysClr val="windowText" lastClr="000000"/>
              </a:solidFill>
            </a:rPr>
            <a:t>5,6%</a:t>
          </a:r>
        </a:p>
      </xdr:txBody>
    </xdr:sp>
    <xdr:clientData/>
  </xdr:twoCellAnchor>
  <xdr:twoCellAnchor>
    <xdr:from>
      <xdr:col>5</xdr:col>
      <xdr:colOff>514352</xdr:colOff>
      <xdr:row>6</xdr:row>
      <xdr:rowOff>9525</xdr:rowOff>
    </xdr:from>
    <xdr:to>
      <xdr:col>6</xdr:col>
      <xdr:colOff>409575</xdr:colOff>
      <xdr:row>8</xdr:row>
      <xdr:rowOff>123825</xdr:rowOff>
    </xdr:to>
    <xdr:sp macro="" textlink="">
      <xdr:nvSpPr>
        <xdr:cNvPr id="9" name="ZoneTexte 8"/>
        <xdr:cNvSpPr txBox="1"/>
      </xdr:nvSpPr>
      <xdr:spPr>
        <a:xfrm>
          <a:off x="3190877" y="1295400"/>
          <a:ext cx="876298"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Pologne</a:t>
          </a:r>
        </a:p>
        <a:p>
          <a:r>
            <a:rPr lang="fr-FR" sz="1100">
              <a:solidFill>
                <a:sysClr val="windowText" lastClr="000000"/>
              </a:solidFill>
            </a:rPr>
            <a:t>11,0%</a:t>
          </a:r>
        </a:p>
      </xdr:txBody>
    </xdr:sp>
    <xdr:clientData/>
  </xdr:twoCellAnchor>
  <xdr:twoCellAnchor>
    <xdr:from>
      <xdr:col>6</xdr:col>
      <xdr:colOff>466726</xdr:colOff>
      <xdr:row>2</xdr:row>
      <xdr:rowOff>123825</xdr:rowOff>
    </xdr:from>
    <xdr:to>
      <xdr:col>8</xdr:col>
      <xdr:colOff>9525</xdr:colOff>
      <xdr:row>5</xdr:row>
      <xdr:rowOff>66675</xdr:rowOff>
    </xdr:to>
    <xdr:sp macro="" textlink="">
      <xdr:nvSpPr>
        <xdr:cNvPr id="10" name="ZoneTexte 9"/>
        <xdr:cNvSpPr txBox="1"/>
      </xdr:nvSpPr>
      <xdr:spPr>
        <a:xfrm>
          <a:off x="4124326" y="657225"/>
          <a:ext cx="857249" cy="514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Slovénie</a:t>
          </a:r>
        </a:p>
        <a:p>
          <a:r>
            <a:rPr lang="fr-FR" sz="1100">
              <a:solidFill>
                <a:sysClr val="windowText" lastClr="000000"/>
              </a:solidFill>
            </a:rPr>
            <a:t>5,0%</a:t>
          </a:r>
        </a:p>
      </xdr:txBody>
    </xdr:sp>
    <xdr:clientData/>
  </xdr:twoCellAnchor>
  <xdr:twoCellAnchor>
    <xdr:from>
      <xdr:col>13</xdr:col>
      <xdr:colOff>171450</xdr:colOff>
      <xdr:row>23</xdr:row>
      <xdr:rowOff>133350</xdr:rowOff>
    </xdr:from>
    <xdr:to>
      <xdr:col>14</xdr:col>
      <xdr:colOff>371475</xdr:colOff>
      <xdr:row>26</xdr:row>
      <xdr:rowOff>38100</xdr:rowOff>
    </xdr:to>
    <xdr:sp macro="" textlink="">
      <xdr:nvSpPr>
        <xdr:cNvPr id="11" name="ZoneTexte 10"/>
        <xdr:cNvSpPr txBox="1"/>
      </xdr:nvSpPr>
      <xdr:spPr>
        <a:xfrm>
          <a:off x="7791450" y="4638675"/>
          <a:ext cx="952500"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France</a:t>
          </a:r>
        </a:p>
        <a:p>
          <a:r>
            <a:rPr lang="fr-FR" sz="1100">
              <a:solidFill>
                <a:sysClr val="windowText" lastClr="000000"/>
              </a:solidFill>
            </a:rPr>
            <a:t>12,7%</a:t>
          </a:r>
        </a:p>
      </xdr:txBody>
    </xdr:sp>
    <xdr:clientData/>
  </xdr:twoCellAnchor>
  <xdr:twoCellAnchor>
    <xdr:from>
      <xdr:col>13</xdr:col>
      <xdr:colOff>171449</xdr:colOff>
      <xdr:row>26</xdr:row>
      <xdr:rowOff>104775</xdr:rowOff>
    </xdr:from>
    <xdr:to>
      <xdr:col>14</xdr:col>
      <xdr:colOff>380999</xdr:colOff>
      <xdr:row>29</xdr:row>
      <xdr:rowOff>9525</xdr:rowOff>
    </xdr:to>
    <xdr:sp macro="" textlink="">
      <xdr:nvSpPr>
        <xdr:cNvPr id="12" name="ZoneTexte 11"/>
        <xdr:cNvSpPr txBox="1"/>
      </xdr:nvSpPr>
      <xdr:spPr>
        <a:xfrm>
          <a:off x="7791449" y="5181600"/>
          <a:ext cx="96202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Autriche</a:t>
          </a:r>
        </a:p>
        <a:p>
          <a:r>
            <a:rPr lang="fr-FR" sz="1100">
              <a:solidFill>
                <a:sysClr val="windowText" lastClr="000000"/>
              </a:solidFill>
            </a:rPr>
            <a:t>10,3%</a:t>
          </a:r>
        </a:p>
      </xdr:txBody>
    </xdr:sp>
    <xdr:clientData/>
  </xdr:twoCellAnchor>
  <xdr:twoCellAnchor>
    <xdr:from>
      <xdr:col>13</xdr:col>
      <xdr:colOff>180975</xdr:colOff>
      <xdr:row>29</xdr:row>
      <xdr:rowOff>85725</xdr:rowOff>
    </xdr:from>
    <xdr:to>
      <xdr:col>14</xdr:col>
      <xdr:colOff>342900</xdr:colOff>
      <xdr:row>31</xdr:row>
      <xdr:rowOff>180975</xdr:rowOff>
    </xdr:to>
    <xdr:sp macro="" textlink="">
      <xdr:nvSpPr>
        <xdr:cNvPr id="13" name="ZoneTexte 12"/>
        <xdr:cNvSpPr txBox="1"/>
      </xdr:nvSpPr>
      <xdr:spPr>
        <a:xfrm>
          <a:off x="7800975" y="5734050"/>
          <a:ext cx="914400"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solidFill>
                <a:sysClr val="windowText" lastClr="000000"/>
              </a:solidFill>
            </a:rPr>
            <a:t>Belgique</a:t>
          </a:r>
        </a:p>
        <a:p>
          <a:r>
            <a:rPr lang="fr-FR" sz="1100">
              <a:solidFill>
                <a:sysClr val="windowText" lastClr="000000"/>
              </a:solidFill>
            </a:rPr>
            <a:t>8,3%</a:t>
          </a:r>
        </a:p>
      </xdr:txBody>
    </xdr:sp>
    <xdr:clientData/>
  </xdr:twoCellAnchor>
  <xdr:twoCellAnchor>
    <xdr:from>
      <xdr:col>14</xdr:col>
      <xdr:colOff>504825</xdr:colOff>
      <xdr:row>31</xdr:row>
      <xdr:rowOff>47625</xdr:rowOff>
    </xdr:from>
    <xdr:to>
      <xdr:col>16</xdr:col>
      <xdr:colOff>323850</xdr:colOff>
      <xdr:row>33</xdr:row>
      <xdr:rowOff>142875</xdr:rowOff>
    </xdr:to>
    <xdr:sp macro="" textlink="">
      <xdr:nvSpPr>
        <xdr:cNvPr id="14" name="ZoneTexte 13"/>
        <xdr:cNvSpPr txBox="1"/>
      </xdr:nvSpPr>
      <xdr:spPr>
        <a:xfrm>
          <a:off x="8877300" y="6076950"/>
          <a:ext cx="895350"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solidFill>
                <a:sysClr val="windowText" lastClr="000000"/>
              </a:solidFill>
            </a:rPr>
            <a:t>Pays-Bas</a:t>
          </a:r>
        </a:p>
        <a:p>
          <a:r>
            <a:rPr lang="fr-FR" sz="1100">
              <a:solidFill>
                <a:sysClr val="windowText" lastClr="000000"/>
              </a:solidFill>
            </a:rPr>
            <a:t>7,2%</a:t>
          </a:r>
        </a:p>
      </xdr:txBody>
    </xdr:sp>
    <xdr:clientData/>
  </xdr:twoCellAnchor>
  <xdr:twoCellAnchor>
    <xdr:from>
      <xdr:col>9</xdr:col>
      <xdr:colOff>95250</xdr:colOff>
      <xdr:row>2</xdr:row>
      <xdr:rowOff>0</xdr:rowOff>
    </xdr:from>
    <xdr:to>
      <xdr:col>19</xdr:col>
      <xdr:colOff>28575</xdr:colOff>
      <xdr:row>17</xdr:row>
      <xdr:rowOff>123825</xdr:rowOff>
    </xdr:to>
    <xdr:sp macro="" textlink="">
      <xdr:nvSpPr>
        <xdr:cNvPr id="15" name="ZoneTexte 14"/>
        <xdr:cNvSpPr txBox="1"/>
      </xdr:nvSpPr>
      <xdr:spPr>
        <a:xfrm>
          <a:off x="5619750" y="533400"/>
          <a:ext cx="5543550" cy="2952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000" b="1"/>
        </a:p>
        <a:p>
          <a:r>
            <a:rPr lang="fr-FR" sz="1000" b="0"/>
            <a:t>Le phénomène du détachement intra-européen est traité ici comme un flux à double sens matérialisé par les formulaires A1 émis par les pays d'envoi (flux sortant) et les formulaires A1 reçus par les pays d'accueil (flux entrant). Autrement dit, chaque État se trouve être à la fois un pays d'envoi et un pays d'accueil des travailleurs détachés.</a:t>
          </a:r>
        </a:p>
        <a:p>
          <a:endParaRPr lang="fr-FR" sz="1000" b="0"/>
        </a:p>
        <a:p>
          <a:pPr marL="0" marR="0" indent="0" defTabSz="914400" eaLnBrk="1" fontAlgn="auto" latinLnBrk="0" hangingPunct="1">
            <a:lnSpc>
              <a:spcPct val="100000"/>
            </a:lnSpc>
            <a:spcBef>
              <a:spcPts val="0"/>
            </a:spcBef>
            <a:spcAft>
              <a:spcPts val="0"/>
            </a:spcAft>
            <a:buClrTx/>
            <a:buSzTx/>
            <a:buFontTx/>
            <a:buNone/>
            <a:tabLst/>
            <a:defRPr/>
          </a:pPr>
          <a:r>
            <a:rPr lang="fr-FR" sz="1000" b="0">
              <a:solidFill>
                <a:schemeClr val="dk1"/>
              </a:solidFill>
              <a:latin typeface="+mn-lt"/>
              <a:ea typeface="+mn-ea"/>
              <a:cs typeface="+mn-cs"/>
            </a:rPr>
            <a:t>Pour rappel, le formulaire A1 atteste qu'un travailleur issu de la zone UE-EEE-Suisse, et qui fait l'objet d'un détachement intra-européen de la part de son employeur, continue à être affilié à la législation nationale de sécurité sociale de son pays </a:t>
          </a:r>
          <a:r>
            <a:rPr lang="fr-FR" sz="1000" b="0">
              <a:solidFill>
                <a:sysClr val="windowText" lastClr="000000"/>
              </a:solidFill>
              <a:latin typeface="+mn-lt"/>
              <a:ea typeface="+mn-ea"/>
              <a:cs typeface="+mn-cs"/>
            </a:rPr>
            <a:t>d'origine</a:t>
          </a:r>
          <a:r>
            <a:rPr lang="fr-FR" sz="1000" b="0">
              <a:solidFill>
                <a:schemeClr val="dk1"/>
              </a:solidFill>
              <a:latin typeface="+mn-lt"/>
              <a:ea typeface="+mn-ea"/>
              <a:cs typeface="+mn-cs"/>
            </a:rPr>
            <a:t>.</a:t>
          </a:r>
        </a:p>
        <a:p>
          <a:endParaRPr lang="fr-FR" sz="1000" b="0"/>
        </a:p>
        <a:p>
          <a:pPr marL="0" marR="0" indent="0" defTabSz="914400" eaLnBrk="1" fontAlgn="auto" latinLnBrk="0" hangingPunct="1">
            <a:lnSpc>
              <a:spcPct val="100000"/>
            </a:lnSpc>
            <a:spcBef>
              <a:spcPts val="0"/>
            </a:spcBef>
            <a:spcAft>
              <a:spcPts val="0"/>
            </a:spcAft>
            <a:buClrTx/>
            <a:buSzTx/>
            <a:buFontTx/>
            <a:buNone/>
            <a:tabLst/>
            <a:defRPr/>
          </a:pPr>
          <a:r>
            <a:rPr lang="fr-FR" sz="1000" b="0">
              <a:solidFill>
                <a:sysClr val="windowText" lastClr="000000"/>
              </a:solidFill>
              <a:latin typeface="+mn-lt"/>
              <a:ea typeface="+mn-ea"/>
              <a:cs typeface="+mn-cs"/>
            </a:rPr>
            <a:t>*Articles 12.1 et 12.2 du règlement européen (CE) n°883/2004 relatifs aux travailleurs salariés détachés et aux travailleurs non salariés détachés.</a:t>
          </a:r>
        </a:p>
        <a:p>
          <a:endParaRPr lang="fr-FR" sz="1000" b="0"/>
        </a:p>
        <a:p>
          <a:endParaRPr lang="fr-FR" sz="1000" b="0"/>
        </a:p>
      </xdr:txBody>
    </xdr:sp>
    <xdr:clientData/>
  </xdr:twoCellAnchor>
  <xdr:twoCellAnchor>
    <xdr:from>
      <xdr:col>9</xdr:col>
      <xdr:colOff>190500</xdr:colOff>
      <xdr:row>2</xdr:row>
      <xdr:rowOff>161925</xdr:rowOff>
    </xdr:from>
    <xdr:to>
      <xdr:col>10</xdr:col>
      <xdr:colOff>152399</xdr:colOff>
      <xdr:row>2</xdr:row>
      <xdr:rowOff>161926</xdr:rowOff>
    </xdr:to>
    <xdr:cxnSp macro="">
      <xdr:nvCxnSpPr>
        <xdr:cNvPr id="16" name="Connecteur droit 15"/>
        <xdr:cNvCxnSpPr/>
      </xdr:nvCxnSpPr>
      <xdr:spPr>
        <a:xfrm flipH="1">
          <a:off x="5715000" y="695325"/>
          <a:ext cx="571499" cy="1"/>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285750</xdr:colOff>
      <xdr:row>11</xdr:row>
      <xdr:rowOff>57151</xdr:rowOff>
    </xdr:from>
    <xdr:to>
      <xdr:col>5</xdr:col>
      <xdr:colOff>352425</xdr:colOff>
      <xdr:row>17</xdr:row>
      <xdr:rowOff>85725</xdr:rowOff>
    </xdr:to>
    <xdr:sp macro="" textlink="">
      <xdr:nvSpPr>
        <xdr:cNvPr id="17" name="ZoneTexte 16"/>
        <xdr:cNvSpPr txBox="1"/>
      </xdr:nvSpPr>
      <xdr:spPr>
        <a:xfrm>
          <a:off x="447675" y="2276476"/>
          <a:ext cx="2581275" cy="11715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a:solidFill>
                <a:sysClr val="windowText" lastClr="000000"/>
              </a:solidFill>
            </a:rPr>
            <a:t>2,03</a:t>
          </a:r>
          <a:r>
            <a:rPr lang="fr-FR" sz="1100" b="1">
              <a:solidFill>
                <a:srgbClr val="FF0000"/>
              </a:solidFill>
            </a:rPr>
            <a:t> </a:t>
          </a:r>
          <a:r>
            <a:rPr lang="fr-FR" sz="1100" b="1">
              <a:solidFill>
                <a:sysClr val="windowText" lastClr="000000"/>
              </a:solidFill>
            </a:rPr>
            <a:t>millions de formulaires A1</a:t>
          </a:r>
          <a:r>
            <a:rPr lang="fr-FR" sz="1100" b="1" baseline="0">
              <a:solidFill>
                <a:sysClr val="windowText" lastClr="000000"/>
              </a:solidFill>
            </a:rPr>
            <a:t> </a:t>
          </a:r>
          <a:r>
            <a:rPr lang="fr-FR" sz="1100"/>
            <a:t>délivrés par les pays de l'UE-EEE-Suisse à leurs travailleurs en situation de détachement intra-européen.</a:t>
          </a:r>
        </a:p>
        <a:p>
          <a:endParaRPr lang="fr-FR" sz="1100"/>
        </a:p>
        <a:p>
          <a:r>
            <a:rPr lang="fr-FR" sz="1100" b="1">
              <a:solidFill>
                <a:sysClr val="windowText" lastClr="000000"/>
              </a:solidFill>
            </a:rPr>
            <a:t>-10%</a:t>
          </a:r>
          <a:r>
            <a:rPr lang="fr-FR" sz="1100">
              <a:solidFill>
                <a:sysClr val="windowText" lastClr="000000"/>
              </a:solidFill>
            </a:rPr>
            <a:t> </a:t>
          </a:r>
          <a:r>
            <a:rPr lang="fr-FR" sz="1100"/>
            <a:t>par rapport à 2020</a:t>
          </a:r>
        </a:p>
        <a:p>
          <a:endParaRPr lang="fr-FR" sz="1100"/>
        </a:p>
      </xdr:txBody>
    </xdr:sp>
    <xdr:clientData/>
  </xdr:twoCellAnchor>
  <xdr:twoCellAnchor>
    <xdr:from>
      <xdr:col>6</xdr:col>
      <xdr:colOff>533400</xdr:colOff>
      <xdr:row>5</xdr:row>
      <xdr:rowOff>171450</xdr:rowOff>
    </xdr:from>
    <xdr:to>
      <xdr:col>8</xdr:col>
      <xdr:colOff>76199</xdr:colOff>
      <xdr:row>8</xdr:row>
      <xdr:rowOff>142875</xdr:rowOff>
    </xdr:to>
    <xdr:sp macro="" textlink="">
      <xdr:nvSpPr>
        <xdr:cNvPr id="18" name="ZoneTexte 17"/>
        <xdr:cNvSpPr txBox="1"/>
      </xdr:nvSpPr>
      <xdr:spPr>
        <a:xfrm>
          <a:off x="4191000" y="1276350"/>
          <a:ext cx="857249" cy="514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solidFill>
                <a:sysClr val="windowText" lastClr="000000"/>
              </a:solidFill>
            </a:rPr>
            <a:t>France</a:t>
          </a:r>
        </a:p>
        <a:p>
          <a:r>
            <a:rPr lang="fr-FR" sz="1100">
              <a:solidFill>
                <a:sysClr val="windowText" lastClr="000000"/>
              </a:solidFill>
            </a:rPr>
            <a:t>4,9%</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9</xdr:col>
      <xdr:colOff>171450</xdr:colOff>
      <xdr:row>2</xdr:row>
      <xdr:rowOff>104769</xdr:rowOff>
    </xdr:from>
    <xdr:to>
      <xdr:col>15</xdr:col>
      <xdr:colOff>723899</xdr:colOff>
      <xdr:row>33</xdr:row>
      <xdr:rowOff>85725</xdr:rowOff>
    </xdr:to>
    <xdr:sp macro="" textlink="">
      <xdr:nvSpPr>
        <xdr:cNvPr id="2" name="ZoneTexte 1"/>
        <xdr:cNvSpPr txBox="1"/>
      </xdr:nvSpPr>
      <xdr:spPr>
        <a:xfrm>
          <a:off x="5962650" y="504819"/>
          <a:ext cx="5124449" cy="59626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200" b="1">
              <a:latin typeface="Calibri (corps)"/>
            </a:rPr>
            <a:t>Ce qu'il faut retenir de l'année 2021</a:t>
          </a:r>
        </a:p>
        <a:p>
          <a:pPr marL="0" indent="0" algn="just"/>
          <a:r>
            <a:rPr lang="fr-FR" sz="1000" b="0">
              <a:solidFill>
                <a:schemeClr val="dk1"/>
              </a:solidFill>
              <a:latin typeface="+mn-lt"/>
              <a:ea typeface="+mn-ea"/>
              <a:cs typeface="+mn-cs"/>
            </a:rPr>
            <a:t>Deux catégories de pays sont à distinguer : les pays avec un solde positif (flux sortants &gt; flux entrants) et ceux avec un solde négatif (flux sortants &lt; flux entrants).</a:t>
          </a:r>
        </a:p>
        <a:p>
          <a:pPr marL="0" indent="0" algn="just"/>
          <a:endParaRPr lang="fr-FR" sz="1000" b="0">
            <a:solidFill>
              <a:schemeClr val="dk1"/>
            </a:solidFill>
            <a:latin typeface="+mn-lt"/>
            <a:ea typeface="+mn-ea"/>
            <a:cs typeface="+mn-cs"/>
          </a:endParaRPr>
        </a:p>
        <a:p>
          <a:pPr marL="0" indent="0" algn="just"/>
          <a:r>
            <a:rPr lang="fr-FR" sz="1000" b="0">
              <a:solidFill>
                <a:schemeClr val="dk1"/>
              </a:solidFill>
              <a:latin typeface="+mn-lt"/>
              <a:ea typeface="+mn-ea"/>
              <a:cs typeface="+mn-cs"/>
            </a:rPr>
            <a:t>La première catégorie comprend quatorze pays (sur les trente-deux que compte la zone UE-EEE-Suisse + Royaume-Uni), l'Allemagne s'y distinguant particulièrement avec un solde positif de </a:t>
          </a:r>
          <a:r>
            <a:rPr lang="fr-FR" sz="1000" b="0">
              <a:solidFill>
                <a:sysClr val="windowText" lastClr="000000"/>
              </a:solidFill>
              <a:latin typeface="+mn-lt"/>
              <a:ea typeface="+mn-ea"/>
              <a:cs typeface="+mn-cs"/>
            </a:rPr>
            <a:t>+472.206 </a:t>
          </a:r>
          <a:r>
            <a:rPr lang="fr-FR" sz="1000" b="0">
              <a:solidFill>
                <a:schemeClr val="dk1"/>
              </a:solidFill>
              <a:latin typeface="+mn-lt"/>
              <a:ea typeface="+mn-ea"/>
              <a:cs typeface="+mn-cs"/>
            </a:rPr>
            <a:t>formulaires A1, et le cumul de leurs soldes nationaux équivaut à +</a:t>
          </a:r>
          <a:r>
            <a:rPr lang="fr-FR" sz="1000" b="0" baseline="0">
              <a:solidFill>
                <a:schemeClr val="dk1"/>
              </a:solidFill>
              <a:latin typeface="+mn-lt"/>
              <a:ea typeface="+mn-ea"/>
              <a:cs typeface="+mn-cs"/>
            </a:rPr>
            <a:t> 0,96 million de </a:t>
          </a:r>
          <a:r>
            <a:rPr lang="fr-FR" sz="1000" b="0">
              <a:solidFill>
                <a:schemeClr val="dk1"/>
              </a:solidFill>
              <a:latin typeface="+mn-lt"/>
              <a:ea typeface="+mn-ea"/>
              <a:cs typeface="+mn-cs"/>
            </a:rPr>
            <a:t>formulaires A1.</a:t>
          </a:r>
        </a:p>
        <a:p>
          <a:pPr marL="0" indent="0" algn="just"/>
          <a:endParaRPr lang="fr-FR" sz="1000" b="0">
            <a:solidFill>
              <a:schemeClr val="dk1"/>
            </a:solidFill>
            <a:latin typeface="+mn-lt"/>
            <a:ea typeface="+mn-ea"/>
            <a:cs typeface="+mn-cs"/>
          </a:endParaRPr>
        </a:p>
        <a:p>
          <a:pPr marL="0" indent="0" algn="just"/>
          <a:r>
            <a:rPr lang="fr-FR" sz="1000" b="0">
              <a:solidFill>
                <a:schemeClr val="dk1"/>
              </a:solidFill>
              <a:latin typeface="+mn-lt"/>
              <a:ea typeface="+mn-ea"/>
              <a:cs typeface="+mn-cs"/>
            </a:rPr>
            <a:t>La seconde catégorie comprend seize pays,</a:t>
          </a:r>
          <a:r>
            <a:rPr lang="fr-FR" sz="1000" b="0">
              <a:solidFill>
                <a:sysClr val="windowText" lastClr="000000"/>
              </a:solidFill>
              <a:latin typeface="+mn-lt"/>
              <a:ea typeface="+mn-ea"/>
              <a:cs typeface="+mn-cs"/>
            </a:rPr>
            <a:t> l'Autriche</a:t>
          </a:r>
          <a:r>
            <a:rPr lang="fr-FR" sz="1000" b="0" baseline="0">
              <a:solidFill>
                <a:sysClr val="windowText" lastClr="000000"/>
              </a:solidFill>
              <a:latin typeface="+mn-lt"/>
              <a:ea typeface="+mn-ea"/>
              <a:cs typeface="+mn-cs"/>
            </a:rPr>
            <a:t> </a:t>
          </a:r>
          <a:r>
            <a:rPr lang="fr-FR" sz="1000" b="0">
              <a:solidFill>
                <a:schemeClr val="dk1"/>
              </a:solidFill>
              <a:latin typeface="+mn-lt"/>
              <a:ea typeface="+mn-ea"/>
              <a:cs typeface="+mn-cs"/>
            </a:rPr>
            <a:t>y détenant le solde négatif le plus représentatif </a:t>
          </a:r>
          <a:r>
            <a:rPr lang="fr-FR" sz="1000" b="0">
              <a:solidFill>
                <a:sysClr val="windowText" lastClr="000000"/>
              </a:solidFill>
              <a:latin typeface="+mn-lt"/>
              <a:ea typeface="+mn-ea"/>
              <a:cs typeface="+mn-cs"/>
            </a:rPr>
            <a:t>(-168.080), </a:t>
          </a:r>
          <a:r>
            <a:rPr lang="fr-FR" sz="1000" b="0">
              <a:solidFill>
                <a:schemeClr val="dk1"/>
              </a:solidFill>
              <a:latin typeface="+mn-lt"/>
              <a:ea typeface="+mn-ea"/>
              <a:cs typeface="+mn-cs"/>
            </a:rPr>
            <a:t>devant celui de </a:t>
          </a:r>
          <a:r>
            <a:rPr lang="fr-FR" sz="1000" b="0">
              <a:solidFill>
                <a:sysClr val="windowText" lastClr="000000"/>
              </a:solidFill>
              <a:latin typeface="+mn-lt"/>
              <a:ea typeface="+mn-ea"/>
              <a:cs typeface="+mn-cs"/>
            </a:rPr>
            <a:t>la</a:t>
          </a:r>
          <a:r>
            <a:rPr lang="fr-FR" sz="1000" b="0" baseline="0">
              <a:solidFill>
                <a:sysClr val="windowText" lastClr="000000"/>
              </a:solidFill>
              <a:latin typeface="+mn-lt"/>
              <a:ea typeface="+mn-ea"/>
              <a:cs typeface="+mn-cs"/>
            </a:rPr>
            <a:t> France </a:t>
          </a:r>
          <a:r>
            <a:rPr lang="fr-FR" sz="1000" b="0">
              <a:solidFill>
                <a:sysClr val="windowText" lastClr="000000"/>
              </a:solidFill>
              <a:latin typeface="+mn-lt"/>
              <a:ea typeface="+mn-ea"/>
              <a:cs typeface="+mn-cs"/>
            </a:rPr>
            <a:t>(-158.249), </a:t>
          </a:r>
          <a:r>
            <a:rPr lang="fr-FR" sz="1000" b="0">
              <a:solidFill>
                <a:schemeClr val="dk1"/>
              </a:solidFill>
              <a:latin typeface="+mn-lt"/>
              <a:ea typeface="+mn-ea"/>
              <a:cs typeface="+mn-cs"/>
            </a:rPr>
            <a:t>et le cumul de leurs soldes nationaux équivaut à </a:t>
          </a:r>
          <a:r>
            <a:rPr lang="fr-FR" sz="1000" b="0">
              <a:solidFill>
                <a:sysClr val="windowText" lastClr="000000"/>
              </a:solidFill>
              <a:latin typeface="+mn-lt"/>
              <a:ea typeface="+mn-ea"/>
              <a:cs typeface="+mn-cs"/>
            </a:rPr>
            <a:t>-0,78 </a:t>
          </a:r>
          <a:r>
            <a:rPr lang="fr-FR" sz="1000" b="0">
              <a:solidFill>
                <a:schemeClr val="dk1"/>
              </a:solidFill>
              <a:latin typeface="+mn-lt"/>
              <a:ea typeface="+mn-ea"/>
              <a:cs typeface="+mn-cs"/>
            </a:rPr>
            <a:t>million de formulaires A1.</a:t>
          </a:r>
        </a:p>
        <a:p>
          <a:pPr marL="0" indent="0" algn="just"/>
          <a:endParaRPr lang="fr-FR" sz="1000" b="0">
            <a:solidFill>
              <a:schemeClr val="dk1"/>
            </a:solidFill>
            <a:latin typeface="+mn-lt"/>
            <a:ea typeface="+mn-ea"/>
            <a:cs typeface="+mn-cs"/>
          </a:endParaRPr>
        </a:p>
        <a:p>
          <a:pPr marL="0" indent="0" algn="just"/>
          <a:r>
            <a:rPr lang="fr-FR" sz="1000" b="0">
              <a:solidFill>
                <a:schemeClr val="dk1"/>
              </a:solidFill>
              <a:latin typeface="+mn-lt"/>
              <a:ea typeface="+mn-ea"/>
              <a:cs typeface="+mn-cs"/>
            </a:rPr>
            <a:t>Parmi les quatorze pays de la première catégorie, quatre sont situés en Europe de l'ouest et dix en Europe de l'Est. Seuls deux de ces pays (Allemagne et</a:t>
          </a:r>
          <a:r>
            <a:rPr lang="fr-FR" sz="1000" b="0">
              <a:solidFill>
                <a:sysClr val="windowText" lastClr="000000"/>
              </a:solidFill>
              <a:latin typeface="+mn-lt"/>
              <a:ea typeface="+mn-ea"/>
              <a:cs typeface="+mn-cs"/>
            </a:rPr>
            <a:t> Luxembourg</a:t>
          </a:r>
          <a:r>
            <a:rPr lang="fr-FR" sz="1000" b="0">
              <a:solidFill>
                <a:schemeClr val="dk1"/>
              </a:solidFill>
              <a:latin typeface="+mn-lt"/>
              <a:ea typeface="+mn-ea"/>
              <a:cs typeface="+mn-cs"/>
            </a:rPr>
            <a:t>) disposent d'un salaire annuel brut moyen supérieur à 38.150 euros, la rémunération moyenne dans la zone UE (source Eurostat).</a:t>
          </a:r>
        </a:p>
        <a:p>
          <a:pPr marL="0" indent="0" algn="just"/>
          <a:endParaRPr lang="fr-FR" sz="1000" b="0">
            <a:solidFill>
              <a:schemeClr val="dk1"/>
            </a:solidFill>
            <a:latin typeface="+mn-lt"/>
            <a:ea typeface="+mn-ea"/>
            <a:cs typeface="+mn-cs"/>
          </a:endParaRPr>
        </a:p>
        <a:p>
          <a:pPr marL="0" indent="0" algn="just"/>
          <a:r>
            <a:rPr lang="fr-FR" sz="1000" b="0">
              <a:solidFill>
                <a:schemeClr val="dk1"/>
              </a:solidFill>
              <a:latin typeface="+mn-lt"/>
              <a:ea typeface="+mn-ea"/>
              <a:cs typeface="+mn-cs"/>
            </a:rPr>
            <a:t>Parmi les seize pays de la seconde catégorie, quinze sont situés en Europe de l'</a:t>
          </a:r>
          <a:r>
            <a:rPr lang="fr-FR" sz="1000" b="0">
              <a:solidFill>
                <a:sysClr val="windowText" lastClr="000000"/>
              </a:solidFill>
              <a:latin typeface="+mn-lt"/>
              <a:ea typeface="+mn-ea"/>
              <a:cs typeface="+mn-cs"/>
            </a:rPr>
            <a:t>O</a:t>
          </a:r>
          <a:r>
            <a:rPr lang="fr-FR" sz="1000" b="0">
              <a:solidFill>
                <a:schemeClr val="dk1"/>
              </a:solidFill>
              <a:latin typeface="+mn-lt"/>
              <a:ea typeface="+mn-ea"/>
              <a:cs typeface="+mn-cs"/>
            </a:rPr>
            <a:t>uest et un en Europe de l'Est. Seuls deux de ces pays (Malte et République tchèque) disposent d'un salaire annuel brut moyen inférieur à 38.150 euros.</a:t>
          </a:r>
        </a:p>
        <a:p>
          <a:pPr marL="0" indent="0" algn="just" fontAlgn="base"/>
          <a:endParaRPr lang="fr-FR" sz="1000" b="0">
            <a:solidFill>
              <a:schemeClr val="dk1"/>
            </a:solidFill>
            <a:latin typeface="+mn-lt"/>
            <a:ea typeface="+mn-ea"/>
            <a:cs typeface="+mn-cs"/>
          </a:endParaRPr>
        </a:p>
        <a:p>
          <a:pPr marL="0" indent="0" algn="just"/>
          <a:r>
            <a:rPr lang="fr-FR" sz="1000" b="0">
              <a:solidFill>
                <a:sysClr val="windowText" lastClr="000000"/>
              </a:solidFill>
              <a:latin typeface="+mn-lt"/>
              <a:ea typeface="+mn-ea"/>
              <a:cs typeface="+mn-cs"/>
            </a:rPr>
            <a:t>Ces constats accréditent apparemment l'hypothèse selon laquelle le détachement est avant tout une procédure utilisée par les pays d'Europe de l'Ouest, pour pallier notamment les pénuries de main d'oeuvre dans certains secteurs d'activité (agriculture et BTP par exemple) et qui attire les travailleurs en provenance d'Europe de l'Est gràce à de meilleures conditions de travail </a:t>
          </a:r>
          <a:r>
            <a:rPr lang="fr-FR" sz="1000" b="0" baseline="0">
              <a:solidFill>
                <a:sysClr val="windowText" lastClr="000000"/>
              </a:solidFill>
              <a:latin typeface="+mn-lt"/>
              <a:ea typeface="+mn-ea"/>
              <a:cs typeface="+mn-cs"/>
            </a:rPr>
            <a:t>(le travailleur en détachement bénéficiant de conditions de travail proches de celles des ressortissants du pays d'accueil, qu'il s'agisse du salaire minimum, du temps de travail ou encore des congés payés).</a:t>
          </a:r>
        </a:p>
        <a:p>
          <a:pPr marL="0" indent="0" algn="just"/>
          <a:endParaRPr lang="fr-FR" sz="1000" b="0" baseline="0">
            <a:solidFill>
              <a:srgbClr val="FF0000"/>
            </a:solidFill>
            <a:latin typeface="+mn-lt"/>
            <a:ea typeface="+mn-ea"/>
            <a:cs typeface="+mn-cs"/>
          </a:endParaRPr>
        </a:p>
        <a:p>
          <a:pPr marL="0" indent="0" algn="just"/>
          <a:r>
            <a:rPr lang="fr-FR" sz="1200" b="1">
              <a:solidFill>
                <a:schemeClr val="dk1"/>
              </a:solidFill>
              <a:latin typeface="Calibri (corps)"/>
              <a:ea typeface="+mn-ea"/>
              <a:cs typeface="+mn-cs"/>
            </a:rPr>
            <a:t>Bon à savoir</a:t>
          </a:r>
        </a:p>
        <a:p>
          <a:pPr marL="0" indent="0" algn="just"/>
          <a:r>
            <a:rPr lang="fr-FR" sz="1000" b="0">
              <a:solidFill>
                <a:sysClr val="windowText" lastClr="000000"/>
              </a:solidFill>
              <a:latin typeface="+mn-lt"/>
              <a:ea typeface="+mn-ea"/>
              <a:cs typeface="+mn-cs"/>
            </a:rPr>
            <a:t>Le Luxembourg est un cas particulier puisqu'il possède un solde de travailleurs détachés positif (+10.317 formulaires A1) et offre une rémunération annuelle brute moyenne très au dessus du niveau européen, soit 63.274 euros. Cette</a:t>
          </a:r>
          <a:r>
            <a:rPr lang="fr-FR" sz="1000" b="0" baseline="0">
              <a:solidFill>
                <a:sysClr val="windowText" lastClr="000000"/>
              </a:solidFill>
              <a:latin typeface="+mn-lt"/>
              <a:ea typeface="+mn-ea"/>
              <a:cs typeface="+mn-cs"/>
            </a:rPr>
            <a:t> spécificité</a:t>
          </a:r>
          <a:r>
            <a:rPr lang="fr-FR" sz="1000" b="0">
              <a:solidFill>
                <a:sysClr val="windowText" lastClr="000000"/>
              </a:solidFill>
              <a:latin typeface="+mn-lt"/>
              <a:ea typeface="+mn-ea"/>
              <a:cs typeface="+mn-cs"/>
            </a:rPr>
            <a:t> s'explique par la présence croissante des travailleurs</a:t>
          </a:r>
          <a:r>
            <a:rPr lang="fr-FR" sz="1000" b="0" baseline="0">
              <a:solidFill>
                <a:sysClr val="windowText" lastClr="000000"/>
              </a:solidFill>
              <a:latin typeface="+mn-lt"/>
              <a:ea typeface="+mn-ea"/>
              <a:cs typeface="+mn-cs"/>
            </a:rPr>
            <a:t> </a:t>
          </a:r>
          <a:r>
            <a:rPr lang="fr-FR" sz="1000" b="0">
              <a:solidFill>
                <a:sysClr val="windowText" lastClr="000000"/>
              </a:solidFill>
              <a:latin typeface="+mn-lt"/>
              <a:ea typeface="+mn-ea"/>
              <a:cs typeface="+mn-cs"/>
            </a:rPr>
            <a:t>transfrontaliers français</a:t>
          </a:r>
          <a:r>
            <a:rPr lang="fr-FR" sz="1000" b="0" baseline="0">
              <a:solidFill>
                <a:sysClr val="windowText" lastClr="000000"/>
              </a:solidFill>
              <a:latin typeface="+mn-lt"/>
              <a:ea typeface="+mn-ea"/>
              <a:cs typeface="+mn-cs"/>
            </a:rPr>
            <a:t> et </a:t>
          </a:r>
          <a:r>
            <a:rPr lang="fr-FR" sz="1000" b="0">
              <a:solidFill>
                <a:sysClr val="windowText" lastClr="000000"/>
              </a:solidFill>
              <a:latin typeface="+mn-lt"/>
              <a:ea typeface="+mn-ea"/>
              <a:cs typeface="+mn-cs"/>
            </a:rPr>
            <a:t>belges sur son marché du travail</a:t>
          </a:r>
          <a:r>
            <a:rPr lang="fr-FR" sz="1000" b="0" baseline="0">
              <a:solidFill>
                <a:sysClr val="windowText" lastClr="000000"/>
              </a:solidFill>
              <a:latin typeface="+mn-lt"/>
              <a:ea typeface="+mn-ea"/>
              <a:cs typeface="+mn-cs"/>
            </a:rPr>
            <a:t>, c</a:t>
          </a:r>
          <a:r>
            <a:rPr lang="fr-FR" sz="1000" b="0">
              <a:solidFill>
                <a:sysClr val="windowText" lastClr="000000"/>
              </a:solidFill>
              <a:latin typeface="+mn-lt"/>
              <a:ea typeface="+mn-ea"/>
              <a:cs typeface="+mn-cs"/>
            </a:rPr>
            <a:t>es derniers s'inscrivant généralement</a:t>
          </a:r>
          <a:r>
            <a:rPr lang="fr-FR" sz="1000" b="0" baseline="0">
              <a:solidFill>
                <a:sysClr val="windowText" lastClr="000000"/>
              </a:solidFill>
              <a:latin typeface="+mn-lt"/>
              <a:ea typeface="+mn-ea"/>
              <a:cs typeface="+mn-cs"/>
            </a:rPr>
            <a:t> </a:t>
          </a:r>
          <a:r>
            <a:rPr lang="fr-FR" sz="1000" b="0">
              <a:solidFill>
                <a:sysClr val="windowText" lastClr="000000"/>
              </a:solidFill>
              <a:latin typeface="+mn-lt"/>
              <a:ea typeface="+mn-ea"/>
              <a:cs typeface="+mn-cs"/>
            </a:rPr>
            <a:t>dans des agences d'interim pour être ensuite détachés dans des sociétés d'accueil situées de l'autre côté de la frontière, en France</a:t>
          </a:r>
          <a:r>
            <a:rPr lang="fr-FR" sz="1000" b="0" baseline="0">
              <a:solidFill>
                <a:sysClr val="windowText" lastClr="000000"/>
              </a:solidFill>
              <a:latin typeface="+mn-lt"/>
              <a:ea typeface="+mn-ea"/>
              <a:cs typeface="+mn-cs"/>
            </a:rPr>
            <a:t> et en </a:t>
          </a:r>
          <a:r>
            <a:rPr lang="fr-FR" sz="1000" b="0">
              <a:solidFill>
                <a:sysClr val="windowText" lastClr="000000"/>
              </a:solidFill>
              <a:latin typeface="+mn-lt"/>
              <a:ea typeface="+mn-ea"/>
              <a:cs typeface="+mn-cs"/>
            </a:rPr>
            <a:t>Belgique.</a:t>
          </a:r>
          <a:r>
            <a:rPr lang="fr-FR" sz="1000" b="0" baseline="0">
              <a:solidFill>
                <a:sysClr val="windowText" lastClr="000000"/>
              </a:solidFill>
              <a:latin typeface="+mn-lt"/>
              <a:ea typeface="+mn-ea"/>
              <a:cs typeface="+mn-cs"/>
            </a:rPr>
            <a:t>  </a:t>
          </a: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a:latin typeface="Calibri (corps)"/>
          </a:endParaRPr>
        </a:p>
        <a:p>
          <a:endParaRPr lang="fr-FR" sz="1100" b="1"/>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447675</xdr:colOff>
      <xdr:row>7</xdr:row>
      <xdr:rowOff>104776</xdr:rowOff>
    </xdr:from>
    <xdr:to>
      <xdr:col>19</xdr:col>
      <xdr:colOff>257175</xdr:colOff>
      <xdr:row>16</xdr:row>
      <xdr:rowOff>0</xdr:rowOff>
    </xdr:to>
    <xdr:sp macro="" textlink="">
      <xdr:nvSpPr>
        <xdr:cNvPr id="2" name="ZoneTexte 1"/>
        <xdr:cNvSpPr txBox="1"/>
      </xdr:nvSpPr>
      <xdr:spPr>
        <a:xfrm>
          <a:off x="7924800" y="1466851"/>
          <a:ext cx="4972050" cy="16097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endParaRPr lang="fr-FR" sz="1000" b="0" baseline="0">
            <a:latin typeface="Calibri (Corps)"/>
          </a:endParaRPr>
        </a:p>
        <a:p>
          <a:pPr marL="0" indent="0" algn="just"/>
          <a:r>
            <a:rPr lang="fr-FR" sz="1200" b="1">
              <a:solidFill>
                <a:schemeClr val="dk1"/>
              </a:solidFill>
              <a:latin typeface="Calibri (corps)"/>
              <a:ea typeface="+mn-ea"/>
              <a:cs typeface="+mn-cs"/>
            </a:rPr>
            <a:t>Note de lecture</a:t>
          </a:r>
        </a:p>
        <a:p>
          <a:pPr marL="0" indent="0" algn="just"/>
          <a:r>
            <a:rPr lang="fr-FR" sz="1000" baseline="0">
              <a:solidFill>
                <a:schemeClr val="dk1"/>
              </a:solidFill>
              <a:latin typeface="+mn-lt"/>
              <a:ea typeface="+mn-ea"/>
              <a:cs typeface="+mn-cs"/>
            </a:rPr>
            <a:t>Répartition sectorielle obtenue à partir de 75% des formulaires A1 (articles 12.1 et 12.2 du règlement CE 883/2004) délivrés par les pays de la zone UE-EEE-Suisse en 2021, soit un volume de 1,63 million de formulaires.</a:t>
          </a:r>
        </a:p>
        <a:p>
          <a:pPr marL="0" indent="0" algn="just"/>
          <a:r>
            <a:rPr lang="fr-FR" sz="1000" baseline="0">
              <a:solidFill>
                <a:schemeClr val="dk1"/>
              </a:solidFill>
              <a:latin typeface="+mn-lt"/>
              <a:ea typeface="+mn-ea"/>
              <a:cs typeface="+mn-cs"/>
            </a:rPr>
            <a:t>En effet, huit pays n'ont pas été mesure d'effectuer cette ventilation (Bulgarie, Danemark, Espagne, Hongrie, Irlande, Norvège, Royaume-Uni et Suisse), deux n'ont pas communiqué leurs données à la CACSSS (Italie et Grèce)  et les vingt-deux autres pays l'ont fait, soit partiellement soit en totalité.</a:t>
          </a: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a:latin typeface="Calibri (corps)"/>
          </a:endParaRPr>
        </a:p>
        <a:p>
          <a:endParaRPr lang="fr-FR" sz="1100" b="1"/>
        </a:p>
      </xdr:txBody>
    </xdr:sp>
    <xdr:clientData/>
  </xdr:twoCellAnchor>
  <xdr:twoCellAnchor>
    <xdr:from>
      <xdr:col>12</xdr:col>
      <xdr:colOff>466725</xdr:colOff>
      <xdr:row>1</xdr:row>
      <xdr:rowOff>85724</xdr:rowOff>
    </xdr:from>
    <xdr:to>
      <xdr:col>19</xdr:col>
      <xdr:colOff>276225</xdr:colOff>
      <xdr:row>8</xdr:row>
      <xdr:rowOff>142875</xdr:rowOff>
    </xdr:to>
    <xdr:sp macro="" textlink="">
      <xdr:nvSpPr>
        <xdr:cNvPr id="3" name="ZoneTexte 2"/>
        <xdr:cNvSpPr txBox="1"/>
      </xdr:nvSpPr>
      <xdr:spPr>
        <a:xfrm>
          <a:off x="7943850" y="295274"/>
          <a:ext cx="4972050" cy="14001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endParaRPr lang="fr-FR" sz="1000" b="0" baseline="0">
            <a:latin typeface="Calibri (Corps)"/>
          </a:endParaRPr>
        </a:p>
        <a:p>
          <a:pPr marL="0" indent="0" algn="just"/>
          <a:r>
            <a:rPr lang="fr-FR" sz="1200" b="1">
              <a:solidFill>
                <a:schemeClr val="dk1"/>
              </a:solidFill>
              <a:latin typeface="Calibri (corps)"/>
              <a:ea typeface="+mn-ea"/>
              <a:cs typeface="+mn-cs"/>
            </a:rPr>
            <a:t>Ce qu'il</a:t>
          </a:r>
          <a:r>
            <a:rPr lang="fr-FR" sz="1200" b="1" baseline="0">
              <a:solidFill>
                <a:schemeClr val="dk1"/>
              </a:solidFill>
              <a:latin typeface="Calibri (corps)"/>
              <a:ea typeface="+mn-ea"/>
              <a:cs typeface="+mn-cs"/>
            </a:rPr>
            <a:t> faut retenir de l'année 2021</a:t>
          </a:r>
          <a:endParaRPr lang="fr-FR" sz="1200" b="1">
            <a:solidFill>
              <a:schemeClr val="dk1"/>
            </a:solidFill>
            <a:latin typeface="Calibri (corps)"/>
            <a:ea typeface="+mn-ea"/>
            <a:cs typeface="+mn-cs"/>
          </a:endParaRPr>
        </a:p>
        <a:p>
          <a:pPr marL="0" indent="0" algn="just"/>
          <a:r>
            <a:rPr lang="fr-FR" sz="1000" baseline="0">
              <a:solidFill>
                <a:schemeClr val="dk1"/>
              </a:solidFill>
              <a:latin typeface="+mn-lt"/>
              <a:ea typeface="+mn-ea"/>
              <a:cs typeface="+mn-cs"/>
            </a:rPr>
            <a:t>En 2021, les travailleurs qui ont été détachés par les pays de l'UE-EEE-Suisse à l'intérieur de cette même zone appartenaient pour 60% d'entre eux à une société d'envoi du secteur industriel, 39% des services et 1% agricole.</a:t>
          </a:r>
        </a:p>
        <a:p>
          <a:pPr marL="0" indent="0" algn="just"/>
          <a:r>
            <a:rPr lang="fr-FR" sz="1000" baseline="0">
              <a:solidFill>
                <a:schemeClr val="dk1"/>
              </a:solidFill>
              <a:latin typeface="+mn-lt"/>
              <a:ea typeface="+mn-ea"/>
              <a:cs typeface="+mn-cs"/>
            </a:rPr>
            <a:t>Cette répartition sectorielle peut varier sensiblement d'un pays d'envoi à un autre et d'un pays d'accueil à un autre, en raison notamment des spécificités et des besoins en main d'oeuvre propres à chaque économie nationale : </a:t>
          </a:r>
          <a:r>
            <a:rPr lang="fr-FR" sz="1000" b="1" baseline="0">
              <a:solidFill>
                <a:schemeClr val="dk1"/>
              </a:solidFill>
              <a:latin typeface="+mn-lt"/>
              <a:ea typeface="+mn-ea"/>
              <a:cs typeface="+mn-cs"/>
            </a:rPr>
            <a:t>voir pages suivantes</a:t>
          </a:r>
          <a:r>
            <a:rPr lang="fr-FR" sz="1000" baseline="0">
              <a:solidFill>
                <a:schemeClr val="dk1"/>
              </a:solidFill>
              <a:latin typeface="+mn-lt"/>
              <a:ea typeface="+mn-ea"/>
              <a:cs typeface="+mn-cs"/>
            </a:rPr>
            <a:t>.</a:t>
          </a: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a:latin typeface="Calibri (corps)"/>
          </a:endParaRPr>
        </a:p>
        <a:p>
          <a:endParaRPr lang="fr-FR" sz="1100" b="1"/>
        </a:p>
      </xdr:txBody>
    </xdr:sp>
    <xdr:clientData/>
  </xdr:twoCellAnchor>
  <xdr:twoCellAnchor editAs="oneCell">
    <xdr:from>
      <xdr:col>2</xdr:col>
      <xdr:colOff>19489</xdr:colOff>
      <xdr:row>13</xdr:row>
      <xdr:rowOff>85700</xdr:rowOff>
    </xdr:from>
    <xdr:to>
      <xdr:col>3</xdr:col>
      <xdr:colOff>106727</xdr:colOff>
      <xdr:row>17</xdr:row>
      <xdr:rowOff>115788</xdr:rowOff>
    </xdr:to>
    <xdr:pic>
      <xdr:nvPicPr>
        <xdr:cNvPr id="4" name="Picture 2" descr="Afficher l’image source"/>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accent6">
              <a:lumMod val="50000"/>
              <a:tint val="45000"/>
              <a:satMod val="400000"/>
            </a:schemeClr>
          </a:duotone>
        </a:blip>
        <a:srcRect/>
        <a:stretch>
          <a:fillRect/>
        </a:stretch>
      </xdr:blipFill>
      <xdr:spPr bwMode="auto">
        <a:xfrm>
          <a:off x="524314" y="2590775"/>
          <a:ext cx="820663" cy="792088"/>
        </a:xfrm>
        <a:prstGeom prst="rect">
          <a:avLst/>
        </a:prstGeom>
        <a:noFill/>
      </xdr:spPr>
    </xdr:pic>
    <xdr:clientData/>
  </xdr:twoCellAnchor>
  <xdr:twoCellAnchor editAs="oneCell">
    <xdr:from>
      <xdr:col>6</xdr:col>
      <xdr:colOff>211849</xdr:colOff>
      <xdr:row>4</xdr:row>
      <xdr:rowOff>72008</xdr:rowOff>
    </xdr:from>
    <xdr:to>
      <xdr:col>7</xdr:col>
      <xdr:colOff>287280</xdr:colOff>
      <xdr:row>7</xdr:row>
      <xdr:rowOff>46569</xdr:rowOff>
    </xdr:to>
    <xdr:pic>
      <xdr:nvPicPr>
        <xdr:cNvPr id="5" name="Picture 2" descr="https://thumbs.dreamstime.com/b/ligne-ic%C3%B4nes-d-agronomie-signes-editable-de-course-concept-agriculture-usine-agriculteur-culture-industrie-etc-ferme-142519818.jpg"/>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duotone>
            <a:schemeClr val="accent6">
              <a:shade val="45000"/>
              <a:satMod val="135000"/>
            </a:schemeClr>
            <a:prstClr val="white"/>
          </a:duotone>
        </a:blip>
        <a:srcRect l="64259" t="18900" r="24401" b="68815"/>
        <a:stretch>
          <a:fillRect/>
        </a:stretch>
      </xdr:blipFill>
      <xdr:spPr bwMode="auto">
        <a:xfrm>
          <a:off x="3736099" y="862583"/>
          <a:ext cx="694556" cy="546061"/>
        </a:xfrm>
        <a:prstGeom prst="rect">
          <a:avLst/>
        </a:prstGeom>
        <a:noFill/>
      </xdr:spPr>
    </xdr:pic>
    <xdr:clientData/>
  </xdr:twoCellAnchor>
  <xdr:twoCellAnchor>
    <xdr:from>
      <xdr:col>6</xdr:col>
      <xdr:colOff>67831</xdr:colOff>
      <xdr:row>7</xdr:row>
      <xdr:rowOff>4564</xdr:rowOff>
    </xdr:from>
    <xdr:to>
      <xdr:col>8</xdr:col>
      <xdr:colOff>47624</xdr:colOff>
      <xdr:row>9</xdr:row>
      <xdr:rowOff>39062</xdr:rowOff>
    </xdr:to>
    <xdr:sp macro="" textlink="">
      <xdr:nvSpPr>
        <xdr:cNvPr id="6" name="ZoneTexte 94"/>
        <xdr:cNvSpPr txBox="1"/>
      </xdr:nvSpPr>
      <xdr:spPr>
        <a:xfrm>
          <a:off x="3592081" y="1366639"/>
          <a:ext cx="913243" cy="415498"/>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1050">
              <a:solidFill>
                <a:schemeClr val="tx1">
                  <a:lumMod val="65000"/>
                  <a:lumOff val="35000"/>
                </a:schemeClr>
              </a:solidFill>
              <a:latin typeface="Malgun Gothic Semilight" pitchFamily="34" charset="-128"/>
              <a:ea typeface="Malgun Gothic Semilight" pitchFamily="34" charset="-128"/>
              <a:cs typeface="Malgun Gothic Semilight" pitchFamily="34" charset="-128"/>
            </a:rPr>
            <a:t>Agriculture</a:t>
          </a:r>
        </a:p>
        <a:p>
          <a:pPr algn="ctr"/>
          <a:r>
            <a:rPr lang="fr-FR" sz="1050" b="1">
              <a:solidFill>
                <a:srgbClr val="6699FF"/>
              </a:solidFill>
              <a:latin typeface="Malgun Gothic Semilight" pitchFamily="34" charset="-128"/>
              <a:ea typeface="Malgun Gothic Semilight" pitchFamily="34" charset="-128"/>
              <a:cs typeface="Malgun Gothic Semilight" pitchFamily="34" charset="-128"/>
            </a:rPr>
            <a:t>0,8 %</a:t>
          </a:r>
        </a:p>
      </xdr:txBody>
    </xdr:sp>
    <xdr:clientData/>
  </xdr:twoCellAnchor>
  <xdr:twoCellAnchor>
    <xdr:from>
      <xdr:col>4</xdr:col>
      <xdr:colOff>514350</xdr:colOff>
      <xdr:row>4</xdr:row>
      <xdr:rowOff>76200</xdr:rowOff>
    </xdr:from>
    <xdr:to>
      <xdr:col>5</xdr:col>
      <xdr:colOff>438150</xdr:colOff>
      <xdr:row>10</xdr:row>
      <xdr:rowOff>152400</xdr:rowOff>
    </xdr:to>
    <xdr:grpSp>
      <xdr:nvGrpSpPr>
        <xdr:cNvPr id="7" name="Groupe 99"/>
        <xdr:cNvGrpSpPr>
          <a:grpSpLocks/>
        </xdr:cNvGrpSpPr>
      </xdr:nvGrpSpPr>
      <xdr:grpSpPr bwMode="auto">
        <a:xfrm>
          <a:off x="2514600" y="866775"/>
          <a:ext cx="685800" cy="1219200"/>
          <a:chOff x="6732240" y="2492896"/>
          <a:chExt cx="684824" cy="1224136"/>
        </a:xfrm>
      </xdr:grpSpPr>
      <xdr:sp macro="" textlink="">
        <xdr:nvSpPr>
          <xdr:cNvPr id="8" name="ZoneTexte 92"/>
          <xdr:cNvSpPr txBox="1"/>
        </xdr:nvSpPr>
        <xdr:spPr>
          <a:xfrm>
            <a:off x="6732240" y="2999765"/>
            <a:ext cx="656290" cy="564250"/>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1050">
                <a:solidFill>
                  <a:schemeClr val="tx1">
                    <a:lumMod val="65000"/>
                    <a:lumOff val="35000"/>
                  </a:schemeClr>
                </a:solidFill>
                <a:latin typeface="Malgun Gothic Semilight" pitchFamily="34" charset="-128"/>
                <a:ea typeface="Malgun Gothic Semilight" pitchFamily="34" charset="-128"/>
                <a:cs typeface="Malgun Gothic Semilight" pitchFamily="34" charset="-128"/>
              </a:rPr>
              <a:t>Services</a:t>
            </a:r>
          </a:p>
          <a:p>
            <a:pPr algn="ctr"/>
            <a:r>
              <a:rPr lang="fr-FR" sz="1050" b="1">
                <a:solidFill>
                  <a:srgbClr val="6699FF"/>
                </a:solidFill>
                <a:latin typeface="Malgun Gothic Semilight" pitchFamily="34" charset="-128"/>
                <a:ea typeface="Malgun Gothic Semilight" pitchFamily="34" charset="-128"/>
                <a:cs typeface="Malgun Gothic Semilight" pitchFamily="34" charset="-128"/>
              </a:rPr>
              <a:t>39,0%</a:t>
            </a:r>
          </a:p>
        </xdr:txBody>
      </xdr:sp>
      <xdr:pic>
        <xdr:nvPicPr>
          <xdr:cNvPr id="9" name="Picture 4" descr="Afficher l’image source"/>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duotone>
              <a:schemeClr val="accent6">
                <a:shade val="45000"/>
                <a:satMod val="135000"/>
              </a:schemeClr>
              <a:prstClr val="white"/>
            </a:duotone>
          </a:blip>
          <a:srcRect/>
          <a:stretch>
            <a:fillRect/>
          </a:stretch>
        </xdr:blipFill>
        <xdr:spPr bwMode="auto">
          <a:xfrm>
            <a:off x="6747672" y="2492896"/>
            <a:ext cx="560632" cy="560632"/>
          </a:xfrm>
          <a:prstGeom prst="rect">
            <a:avLst/>
          </a:prstGeom>
          <a:noFill/>
        </xdr:spPr>
      </xdr:pic>
      <xdr:cxnSp macro="">
        <xdr:nvCxnSpPr>
          <xdr:cNvPr id="10" name="Connecteur droit 9"/>
          <xdr:cNvCxnSpPr>
            <a:stCxn id="8" idx="2"/>
          </xdr:cNvCxnSpPr>
        </xdr:nvCxnSpPr>
        <xdr:spPr>
          <a:xfrm>
            <a:off x="7065141" y="3564015"/>
            <a:ext cx="351923" cy="153017"/>
          </a:xfrm>
          <a:prstGeom prst="line">
            <a:avLst/>
          </a:prstGeom>
          <a:ln w="3175">
            <a:prstDash val="lg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123825</xdr:colOff>
      <xdr:row>4</xdr:row>
      <xdr:rowOff>0</xdr:rowOff>
    </xdr:from>
    <xdr:to>
      <xdr:col>4</xdr:col>
      <xdr:colOff>76200</xdr:colOff>
      <xdr:row>18</xdr:row>
      <xdr:rowOff>171450</xdr:rowOff>
    </xdr:to>
    <xdr:grpSp>
      <xdr:nvGrpSpPr>
        <xdr:cNvPr id="11" name="Groupe 103"/>
        <xdr:cNvGrpSpPr>
          <a:grpSpLocks/>
        </xdr:cNvGrpSpPr>
      </xdr:nvGrpSpPr>
      <xdr:grpSpPr bwMode="auto">
        <a:xfrm>
          <a:off x="1362075" y="790575"/>
          <a:ext cx="714375" cy="2838450"/>
          <a:chOff x="5581721" y="2420888"/>
          <a:chExt cx="716863" cy="2840557"/>
        </a:xfrm>
      </xdr:grpSpPr>
      <xdr:grpSp>
        <xdr:nvGrpSpPr>
          <xdr:cNvPr id="12" name="Groupe 22"/>
          <xdr:cNvGrpSpPr>
            <a:grpSpLocks/>
          </xdr:cNvGrpSpPr>
        </xdr:nvGrpSpPr>
        <xdr:grpSpPr bwMode="auto">
          <a:xfrm>
            <a:off x="5581721" y="2420888"/>
            <a:ext cx="716863" cy="1140225"/>
            <a:chOff x="5581721" y="2420888"/>
            <a:chExt cx="716863" cy="1140225"/>
          </a:xfrm>
        </xdr:grpSpPr>
        <xdr:pic>
          <xdr:nvPicPr>
            <xdr:cNvPr id="17" name="Picture 2" descr="https://seris-group.com/sites/default/files/pages/SERIS_960_Icones.jpg"/>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duotone>
                <a:schemeClr val="accent6">
                  <a:shade val="45000"/>
                  <a:satMod val="135000"/>
                </a:schemeClr>
                <a:prstClr val="white"/>
              </a:duotone>
            </a:blip>
            <a:srcRect l="5972" t="10712" r="82807" b="67863"/>
            <a:stretch>
              <a:fillRect/>
            </a:stretch>
          </xdr:blipFill>
          <xdr:spPr bwMode="auto">
            <a:xfrm>
              <a:off x="5616116" y="2420888"/>
              <a:ext cx="648072" cy="636704"/>
            </a:xfrm>
            <a:prstGeom prst="rect">
              <a:avLst/>
            </a:prstGeom>
            <a:noFill/>
          </xdr:spPr>
        </xdr:pic>
        <xdr:sp macro="" textlink="">
          <xdr:nvSpPr>
            <xdr:cNvPr id="18" name="ZoneTexte 91"/>
            <xdr:cNvSpPr txBox="1"/>
          </xdr:nvSpPr>
          <xdr:spPr>
            <a:xfrm>
              <a:off x="5581721" y="3002344"/>
              <a:ext cx="716863" cy="562392"/>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1050">
                  <a:solidFill>
                    <a:schemeClr val="tx1">
                      <a:lumMod val="65000"/>
                      <a:lumOff val="35000"/>
                    </a:schemeClr>
                  </a:solidFill>
                  <a:latin typeface="Malgun Gothic Semilight" pitchFamily="34" charset="-128"/>
                  <a:ea typeface="Malgun Gothic Semilight" pitchFamily="34" charset="-128"/>
                  <a:cs typeface="Malgun Gothic Semilight" pitchFamily="34" charset="-128"/>
                </a:rPr>
                <a:t>Industrie</a:t>
              </a:r>
            </a:p>
            <a:p>
              <a:pPr algn="ctr"/>
              <a:r>
                <a:rPr lang="fr-FR" sz="1050" b="1">
                  <a:solidFill>
                    <a:srgbClr val="6699FF"/>
                  </a:solidFill>
                  <a:latin typeface="Malgun Gothic Semilight" pitchFamily="34" charset="-128"/>
                  <a:ea typeface="Malgun Gothic Semilight" pitchFamily="34" charset="-128"/>
                  <a:cs typeface="Malgun Gothic Semilight" pitchFamily="34" charset="-128"/>
                </a:rPr>
                <a:t>60,2%</a:t>
              </a:r>
            </a:p>
          </xdr:txBody>
        </xdr:sp>
      </xdr:grpSp>
      <xdr:cxnSp macro="">
        <xdr:nvCxnSpPr>
          <xdr:cNvPr id="13" name="Connecteur droit 12"/>
          <xdr:cNvCxnSpPr/>
        </xdr:nvCxnSpPr>
        <xdr:spPr>
          <a:xfrm>
            <a:off x="5935373" y="3374095"/>
            <a:ext cx="0" cy="1134316"/>
          </a:xfrm>
          <a:prstGeom prst="line">
            <a:avLst/>
          </a:prstGeom>
          <a:ln>
            <a:prstDash val="lgDash"/>
          </a:ln>
        </xdr:spPr>
        <xdr:style>
          <a:lnRef idx="1">
            <a:schemeClr val="accent1"/>
          </a:lnRef>
          <a:fillRef idx="0">
            <a:schemeClr val="accent1"/>
          </a:fillRef>
          <a:effectRef idx="0">
            <a:schemeClr val="accent1"/>
          </a:effectRef>
          <a:fontRef idx="minor">
            <a:schemeClr val="tx1"/>
          </a:fontRef>
        </xdr:style>
      </xdr:cxnSp>
      <xdr:grpSp>
        <xdr:nvGrpSpPr>
          <xdr:cNvPr id="14" name="Groupe 24"/>
          <xdr:cNvGrpSpPr>
            <a:grpSpLocks/>
          </xdr:cNvGrpSpPr>
        </xdr:nvGrpSpPr>
        <xdr:grpSpPr bwMode="auto">
          <a:xfrm>
            <a:off x="5658185" y="4500108"/>
            <a:ext cx="602165" cy="761337"/>
            <a:chOff x="7061141" y="3212322"/>
            <a:chExt cx="710712" cy="883852"/>
          </a:xfrm>
        </xdr:grpSpPr>
        <xdr:pic>
          <xdr:nvPicPr>
            <xdr:cNvPr id="15" name="Picture 4" descr="Afficher l’image source"/>
            <xdr:cNvPicPr>
              <a:picLocks noChangeAspect="1" noChangeArrowheads="1"/>
            </xdr:cNvPicPr>
          </xdr:nvPicPr>
          <xdr:blipFill>
            <a:blip xmlns:r="http://schemas.openxmlformats.org/officeDocument/2006/relationships" r:embed="rId5" cstate="print">
              <a:clrChange>
                <a:clrFrom>
                  <a:srgbClr val="F3F4F8"/>
                </a:clrFrom>
                <a:clrTo>
                  <a:srgbClr val="F3F4F8">
                    <a:alpha val="0"/>
                  </a:srgbClr>
                </a:clrTo>
              </a:clrChange>
              <a:duotone>
                <a:schemeClr val="accent6">
                  <a:shade val="45000"/>
                  <a:satMod val="135000"/>
                </a:schemeClr>
                <a:prstClr val="white"/>
              </a:duotone>
            </a:blip>
            <a:srcRect l="81643" t="34231" r="3665" b="46751"/>
            <a:stretch>
              <a:fillRect/>
            </a:stretch>
          </xdr:blipFill>
          <xdr:spPr bwMode="auto">
            <a:xfrm>
              <a:off x="7112295" y="3212322"/>
              <a:ext cx="455542" cy="496211"/>
            </a:xfrm>
            <a:prstGeom prst="rect">
              <a:avLst/>
            </a:prstGeom>
            <a:noFill/>
          </xdr:spPr>
        </xdr:pic>
        <xdr:sp macro="" textlink="">
          <xdr:nvSpPr>
            <xdr:cNvPr id="16" name="ZoneTexte 93"/>
            <xdr:cNvSpPr txBox="1"/>
          </xdr:nvSpPr>
          <xdr:spPr>
            <a:xfrm>
              <a:off x="7061142" y="3576073"/>
              <a:ext cx="710712" cy="520101"/>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800">
                  <a:solidFill>
                    <a:schemeClr val="tx1">
                      <a:lumMod val="65000"/>
                      <a:lumOff val="35000"/>
                    </a:schemeClr>
                  </a:solidFill>
                  <a:latin typeface="Malgun Gothic Semilight" pitchFamily="34" charset="-128"/>
                  <a:ea typeface="Malgun Gothic Semilight" pitchFamily="34" charset="-128"/>
                  <a:cs typeface="Malgun Gothic Semilight" pitchFamily="34" charset="-128"/>
                </a:rPr>
                <a:t>Secteur F</a:t>
              </a:r>
            </a:p>
            <a:p>
              <a:pPr algn="ctr"/>
              <a:r>
                <a:rPr lang="fr-FR" sz="800" b="1">
                  <a:solidFill>
                    <a:srgbClr val="6699FF"/>
                  </a:solidFill>
                  <a:latin typeface="Malgun Gothic Semilight" pitchFamily="34" charset="-128"/>
                  <a:ea typeface="Malgun Gothic Semilight" pitchFamily="34" charset="-128"/>
                  <a:cs typeface="Malgun Gothic Semilight" pitchFamily="34" charset="-128"/>
                </a:rPr>
                <a:t>25,3%</a:t>
              </a:r>
            </a:p>
          </xdr:txBody>
        </xdr:sp>
      </xdr:grpSp>
    </xdr:grpSp>
    <xdr:clientData/>
  </xdr:twoCellAnchor>
  <xdr:twoCellAnchor editAs="oneCell">
    <xdr:from>
      <xdr:col>4</xdr:col>
      <xdr:colOff>332441</xdr:colOff>
      <xdr:row>16</xdr:row>
      <xdr:rowOff>162272</xdr:rowOff>
    </xdr:from>
    <xdr:to>
      <xdr:col>5</xdr:col>
      <xdr:colOff>2489</xdr:colOff>
      <xdr:row>18</xdr:row>
      <xdr:rowOff>159314</xdr:rowOff>
    </xdr:to>
    <xdr:pic>
      <xdr:nvPicPr>
        <xdr:cNvPr id="19" name="Picture 2" descr="https://seris-group.com/sites/default/files/pages/SERIS_960_Icones.jpg"/>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duotone>
            <a:schemeClr val="accent6">
              <a:shade val="45000"/>
              <a:satMod val="135000"/>
            </a:schemeClr>
            <a:prstClr val="white"/>
          </a:duotone>
        </a:blip>
        <a:srcRect l="21262" t="13773" r="68501" b="67863"/>
        <a:stretch>
          <a:fillRect/>
        </a:stretch>
      </xdr:blipFill>
      <xdr:spPr bwMode="auto">
        <a:xfrm>
          <a:off x="2332691" y="3238847"/>
          <a:ext cx="432048" cy="378042"/>
        </a:xfrm>
        <a:prstGeom prst="rect">
          <a:avLst/>
        </a:prstGeom>
        <a:noFill/>
      </xdr:spPr>
    </xdr:pic>
    <xdr:clientData/>
  </xdr:twoCellAnchor>
  <xdr:twoCellAnchor>
    <xdr:from>
      <xdr:col>4</xdr:col>
      <xdr:colOff>217283</xdr:colOff>
      <xdr:row>18</xdr:row>
      <xdr:rowOff>69304</xdr:rowOff>
    </xdr:from>
    <xdr:to>
      <xdr:col>5</xdr:col>
      <xdr:colOff>75966</xdr:colOff>
      <xdr:row>20</xdr:row>
      <xdr:rowOff>135349</xdr:rowOff>
    </xdr:to>
    <xdr:sp macro="" textlink="">
      <xdr:nvSpPr>
        <xdr:cNvPr id="20" name="ZoneTexte 166"/>
        <xdr:cNvSpPr txBox="1"/>
      </xdr:nvSpPr>
      <xdr:spPr>
        <a:xfrm>
          <a:off x="2217533" y="3526879"/>
          <a:ext cx="620683" cy="447045"/>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800">
              <a:solidFill>
                <a:schemeClr val="tx1">
                  <a:lumMod val="65000"/>
                  <a:lumOff val="35000"/>
                </a:schemeClr>
              </a:solidFill>
              <a:latin typeface="Malgun Gothic Semilight" pitchFamily="34" charset="-128"/>
              <a:ea typeface="Malgun Gothic Semilight" pitchFamily="34" charset="-128"/>
              <a:cs typeface="Malgun Gothic Semilight" pitchFamily="34" charset="-128"/>
            </a:rPr>
            <a:t>Secteur G</a:t>
          </a:r>
        </a:p>
        <a:p>
          <a:pPr algn="ctr"/>
          <a:r>
            <a:rPr lang="fr-FR" sz="800" b="1">
              <a:solidFill>
                <a:srgbClr val="6699FF"/>
              </a:solidFill>
              <a:latin typeface="Malgun Gothic Semilight" pitchFamily="34" charset="-128"/>
              <a:ea typeface="Malgun Gothic Semilight" pitchFamily="34" charset="-128"/>
              <a:cs typeface="Malgun Gothic Semilight" pitchFamily="34" charset="-128"/>
            </a:rPr>
            <a:t>3,8 %</a:t>
          </a:r>
        </a:p>
      </xdr:txBody>
    </xdr:sp>
    <xdr:clientData/>
  </xdr:twoCellAnchor>
  <xdr:twoCellAnchor editAs="oneCell">
    <xdr:from>
      <xdr:col>5</xdr:col>
      <xdr:colOff>434537</xdr:colOff>
      <xdr:row>18</xdr:row>
      <xdr:rowOff>69305</xdr:rowOff>
    </xdr:from>
    <xdr:to>
      <xdr:col>6</xdr:col>
      <xdr:colOff>39244</xdr:colOff>
      <xdr:row>20</xdr:row>
      <xdr:rowOff>48345</xdr:rowOff>
    </xdr:to>
    <xdr:pic>
      <xdr:nvPicPr>
        <xdr:cNvPr id="21" name="Picture 6" descr="Afficher l’image source"/>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duotone>
            <a:schemeClr val="accent6">
              <a:shade val="45000"/>
              <a:satMod val="135000"/>
            </a:schemeClr>
            <a:prstClr val="white"/>
          </a:duotone>
        </a:blip>
        <a:srcRect l="13452" t="13588" r="12559" b="17597"/>
        <a:stretch>
          <a:fillRect/>
        </a:stretch>
      </xdr:blipFill>
      <xdr:spPr bwMode="auto">
        <a:xfrm>
          <a:off x="3196787" y="3526880"/>
          <a:ext cx="366707" cy="360040"/>
        </a:xfrm>
        <a:prstGeom prst="rect">
          <a:avLst/>
        </a:prstGeom>
        <a:noFill/>
      </xdr:spPr>
    </xdr:pic>
    <xdr:clientData/>
  </xdr:twoCellAnchor>
  <xdr:twoCellAnchor>
    <xdr:from>
      <xdr:col>4</xdr:col>
      <xdr:colOff>332441</xdr:colOff>
      <xdr:row>10</xdr:row>
      <xdr:rowOff>153144</xdr:rowOff>
    </xdr:from>
    <xdr:to>
      <xdr:col>6</xdr:col>
      <xdr:colOff>536633</xdr:colOff>
      <xdr:row>19</xdr:row>
      <xdr:rowOff>94828</xdr:rowOff>
    </xdr:to>
    <xdr:sp macro="" textlink="">
      <xdr:nvSpPr>
        <xdr:cNvPr id="22" name="Ellipse 9"/>
        <xdr:cNvSpPr/>
      </xdr:nvSpPr>
      <xdr:spPr>
        <a:xfrm>
          <a:off x="2332691" y="2086719"/>
          <a:ext cx="1728192" cy="1656184"/>
        </a:xfrm>
        <a:prstGeom prst="ellipse">
          <a:avLst/>
        </a:prstGeom>
        <a:noFill/>
        <a:ln w="3175">
          <a:solidFill>
            <a:schemeClr val="tx2">
              <a:lumMod val="40000"/>
              <a:lumOff val="6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fr-FR"/>
        </a:p>
      </xdr:txBody>
    </xdr:sp>
    <xdr:clientData/>
  </xdr:twoCellAnchor>
  <xdr:twoCellAnchor>
    <xdr:from>
      <xdr:col>5</xdr:col>
      <xdr:colOff>366924</xdr:colOff>
      <xdr:row>19</xdr:row>
      <xdr:rowOff>166836</xdr:rowOff>
    </xdr:from>
    <xdr:to>
      <xdr:col>6</xdr:col>
      <xdr:colOff>209577</xdr:colOff>
      <xdr:row>22</xdr:row>
      <xdr:rowOff>42381</xdr:rowOff>
    </xdr:to>
    <xdr:sp macro="" textlink="">
      <xdr:nvSpPr>
        <xdr:cNvPr id="23" name="ZoneTexte 175"/>
        <xdr:cNvSpPr txBox="1"/>
      </xdr:nvSpPr>
      <xdr:spPr>
        <a:xfrm>
          <a:off x="3129174" y="3814911"/>
          <a:ext cx="604653" cy="447045"/>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800">
              <a:solidFill>
                <a:schemeClr val="tx1">
                  <a:lumMod val="65000"/>
                  <a:lumOff val="35000"/>
                </a:schemeClr>
              </a:solidFill>
              <a:latin typeface="Malgun Gothic Semilight" pitchFamily="34" charset="-128"/>
              <a:ea typeface="Malgun Gothic Semilight" pitchFamily="34" charset="-128"/>
              <a:cs typeface="Malgun Gothic Semilight" pitchFamily="34" charset="-128"/>
            </a:rPr>
            <a:t>Secteur I </a:t>
          </a:r>
        </a:p>
        <a:p>
          <a:pPr algn="ctr"/>
          <a:r>
            <a:rPr lang="fr-FR" sz="800" b="1">
              <a:solidFill>
                <a:srgbClr val="6699FF"/>
              </a:solidFill>
              <a:latin typeface="Malgun Gothic Semilight" pitchFamily="34" charset="-128"/>
              <a:ea typeface="Malgun Gothic Semilight" pitchFamily="34" charset="-128"/>
              <a:cs typeface="Malgun Gothic Semilight" pitchFamily="34" charset="-128"/>
            </a:rPr>
            <a:t>1,0%</a:t>
          </a:r>
        </a:p>
      </xdr:txBody>
    </xdr:sp>
    <xdr:clientData/>
  </xdr:twoCellAnchor>
  <xdr:twoCellAnchor>
    <xdr:from>
      <xdr:col>6</xdr:col>
      <xdr:colOff>247650</xdr:colOff>
      <xdr:row>15</xdr:row>
      <xdr:rowOff>66675</xdr:rowOff>
    </xdr:from>
    <xdr:to>
      <xdr:col>6</xdr:col>
      <xdr:colOff>533400</xdr:colOff>
      <xdr:row>17</xdr:row>
      <xdr:rowOff>57150</xdr:rowOff>
    </xdr:to>
    <xdr:grpSp>
      <xdr:nvGrpSpPr>
        <xdr:cNvPr id="24" name="Groupe 11"/>
        <xdr:cNvGrpSpPr>
          <a:grpSpLocks/>
        </xdr:cNvGrpSpPr>
      </xdr:nvGrpSpPr>
      <xdr:grpSpPr bwMode="auto">
        <a:xfrm>
          <a:off x="3771900" y="2952750"/>
          <a:ext cx="285750" cy="371475"/>
          <a:chOff x="7668344" y="4653136"/>
          <a:chExt cx="288032" cy="376042"/>
        </a:xfrm>
      </xdr:grpSpPr>
      <xdr:pic>
        <xdr:nvPicPr>
          <xdr:cNvPr id="25" name="Picture 4" descr="Afficher l’image source"/>
          <xdr:cNvPicPr>
            <a:picLocks noChangeAspect="1" noChangeArrowheads="1"/>
          </xdr:cNvPicPr>
        </xdr:nvPicPr>
        <xdr:blipFill>
          <a:blip xmlns:r="http://schemas.openxmlformats.org/officeDocument/2006/relationships" r:embed="rId7" cstate="print">
            <a:clrChange>
              <a:clrFrom>
                <a:srgbClr val="FFFFFF"/>
              </a:clrFrom>
              <a:clrTo>
                <a:srgbClr val="FFFFFF">
                  <a:alpha val="0"/>
                </a:srgbClr>
              </a:clrTo>
            </a:clrChange>
            <a:duotone>
              <a:schemeClr val="accent6">
                <a:shade val="45000"/>
                <a:satMod val="135000"/>
              </a:schemeClr>
              <a:prstClr val="white"/>
            </a:duotone>
          </a:blip>
          <a:srcRect l="29157" t="30269" r="53863" b="52751"/>
          <a:stretch>
            <a:fillRect/>
          </a:stretch>
        </xdr:blipFill>
        <xdr:spPr bwMode="auto">
          <a:xfrm>
            <a:off x="7740352" y="4653136"/>
            <a:ext cx="216024" cy="216024"/>
          </a:xfrm>
          <a:prstGeom prst="rect">
            <a:avLst/>
          </a:prstGeom>
          <a:noFill/>
        </xdr:spPr>
      </xdr:pic>
      <xdr:pic>
        <xdr:nvPicPr>
          <xdr:cNvPr id="26" name="Picture 2" descr="https://seris-group.com/sites/default/files/pages/SERIS_960_Icones.jpg"/>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duotone>
              <a:schemeClr val="accent6">
                <a:shade val="45000"/>
                <a:satMod val="135000"/>
              </a:schemeClr>
              <a:prstClr val="white"/>
            </a:duotone>
          </a:blip>
          <a:srcRect l="34649" t="61214" r="51176" b="23483"/>
          <a:stretch>
            <a:fillRect/>
          </a:stretch>
        </xdr:blipFill>
        <xdr:spPr bwMode="auto">
          <a:xfrm>
            <a:off x="7668344" y="4869160"/>
            <a:ext cx="288032" cy="160018"/>
          </a:xfrm>
          <a:prstGeom prst="rect">
            <a:avLst/>
          </a:prstGeom>
          <a:noFill/>
        </xdr:spPr>
      </xdr:pic>
    </xdr:grpSp>
    <xdr:clientData/>
  </xdr:twoCellAnchor>
  <xdr:twoCellAnchor>
    <xdr:from>
      <xdr:col>6</xdr:col>
      <xdr:colOff>34985</xdr:colOff>
      <xdr:row>17</xdr:row>
      <xdr:rowOff>43780</xdr:rowOff>
    </xdr:from>
    <xdr:to>
      <xdr:col>7</xdr:col>
      <xdr:colOff>142875</xdr:colOff>
      <xdr:row>20</xdr:row>
      <xdr:rowOff>96682</xdr:rowOff>
    </xdr:to>
    <xdr:sp macro="" textlink="">
      <xdr:nvSpPr>
        <xdr:cNvPr id="27" name="ZoneTexte 179"/>
        <xdr:cNvSpPr txBox="1"/>
      </xdr:nvSpPr>
      <xdr:spPr>
        <a:xfrm>
          <a:off x="3559235" y="3310855"/>
          <a:ext cx="727015" cy="62440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800">
              <a:solidFill>
                <a:schemeClr val="tx1">
                  <a:lumMod val="65000"/>
                  <a:lumOff val="35000"/>
                </a:schemeClr>
              </a:solidFill>
              <a:latin typeface="Malgun Gothic Semilight" pitchFamily="34" charset="-128"/>
              <a:ea typeface="Malgun Gothic Semilight" pitchFamily="34" charset="-128"/>
              <a:cs typeface="Malgun Gothic Semilight" pitchFamily="34" charset="-128"/>
            </a:rPr>
            <a:t>Secteurs H J</a:t>
          </a:r>
          <a:endParaRPr lang="fr-FR" sz="800" b="1">
            <a:solidFill>
              <a:schemeClr val="tx1">
                <a:lumMod val="65000"/>
                <a:lumOff val="35000"/>
              </a:schemeClr>
            </a:solidFill>
            <a:latin typeface="Malgun Gothic Semilight" pitchFamily="34" charset="-128"/>
            <a:ea typeface="Malgun Gothic Semilight" pitchFamily="34" charset="-128"/>
            <a:cs typeface="Malgun Gothic Semilight" pitchFamily="34" charset="-128"/>
          </a:endParaRPr>
        </a:p>
        <a:p>
          <a:pPr algn="ctr"/>
          <a:r>
            <a:rPr lang="fr-FR" sz="800" b="1">
              <a:solidFill>
                <a:srgbClr val="6699FF"/>
              </a:solidFill>
              <a:latin typeface="Malgun Gothic Semilight" pitchFamily="34" charset="-128"/>
              <a:ea typeface="Malgun Gothic Semilight" pitchFamily="34" charset="-128"/>
              <a:cs typeface="Malgun Gothic Semilight" pitchFamily="34" charset="-128"/>
            </a:rPr>
            <a:t>5,3%</a:t>
          </a:r>
        </a:p>
      </xdr:txBody>
    </xdr:sp>
    <xdr:clientData/>
  </xdr:twoCellAnchor>
  <xdr:twoCellAnchor editAs="oneCell">
    <xdr:from>
      <xdr:col>5</xdr:col>
      <xdr:colOff>650561</xdr:colOff>
      <xdr:row>10</xdr:row>
      <xdr:rowOff>81136</xdr:rowOff>
    </xdr:from>
    <xdr:to>
      <xdr:col>6</xdr:col>
      <xdr:colOff>248601</xdr:colOff>
      <xdr:row>12</xdr:row>
      <xdr:rowOff>33507</xdr:rowOff>
    </xdr:to>
    <xdr:pic>
      <xdr:nvPicPr>
        <xdr:cNvPr id="28" name="Picture 6" descr="Afficher l’image source"/>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duotone>
            <a:schemeClr val="accent6">
              <a:shade val="45000"/>
              <a:satMod val="135000"/>
            </a:schemeClr>
            <a:prstClr val="white"/>
          </a:duotone>
        </a:blip>
        <a:srcRect l="76406" t="53894" r="3661" b="27649"/>
        <a:stretch>
          <a:fillRect/>
        </a:stretch>
      </xdr:blipFill>
      <xdr:spPr bwMode="auto">
        <a:xfrm>
          <a:off x="3412811" y="2014711"/>
          <a:ext cx="360040" cy="333371"/>
        </a:xfrm>
        <a:prstGeom prst="rect">
          <a:avLst/>
        </a:prstGeom>
        <a:noFill/>
      </xdr:spPr>
    </xdr:pic>
    <xdr:clientData/>
  </xdr:twoCellAnchor>
  <xdr:twoCellAnchor>
    <xdr:from>
      <xdr:col>5</xdr:col>
      <xdr:colOff>396740</xdr:colOff>
      <xdr:row>11</xdr:row>
      <xdr:rowOff>178668</xdr:rowOff>
    </xdr:from>
    <xdr:to>
      <xdr:col>6</xdr:col>
      <xdr:colOff>608083</xdr:colOff>
      <xdr:row>14</xdr:row>
      <xdr:rowOff>54213</xdr:rowOff>
    </xdr:to>
    <xdr:sp macro="" textlink="">
      <xdr:nvSpPr>
        <xdr:cNvPr id="29" name="ZoneTexte 182"/>
        <xdr:cNvSpPr txBox="1"/>
      </xdr:nvSpPr>
      <xdr:spPr>
        <a:xfrm>
          <a:off x="3158990" y="2302743"/>
          <a:ext cx="973343" cy="447045"/>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800">
              <a:solidFill>
                <a:schemeClr val="tx1">
                  <a:lumMod val="65000"/>
                  <a:lumOff val="35000"/>
                </a:schemeClr>
              </a:solidFill>
              <a:latin typeface="Malgun Gothic Semilight" pitchFamily="34" charset="-128"/>
              <a:ea typeface="Malgun Gothic Semilight" pitchFamily="34" charset="-128"/>
              <a:cs typeface="Malgun Gothic Semilight" pitchFamily="34" charset="-128"/>
            </a:rPr>
            <a:t>Secteurs K L M N</a:t>
          </a:r>
        </a:p>
        <a:p>
          <a:pPr algn="ctr"/>
          <a:r>
            <a:rPr lang="fr-FR" sz="800" b="1">
              <a:solidFill>
                <a:srgbClr val="6699FF"/>
              </a:solidFill>
              <a:latin typeface="Malgun Gothic Semilight" pitchFamily="34" charset="-128"/>
              <a:ea typeface="Malgun Gothic Semilight" pitchFamily="34" charset="-128"/>
              <a:cs typeface="Malgun Gothic Semilight" pitchFamily="34" charset="-128"/>
            </a:rPr>
            <a:t>15,5%</a:t>
          </a:r>
        </a:p>
      </xdr:txBody>
    </xdr:sp>
    <xdr:clientData/>
  </xdr:twoCellAnchor>
  <xdr:twoCellAnchor editAs="oneCell">
    <xdr:from>
      <xdr:col>4</xdr:col>
      <xdr:colOff>188425</xdr:colOff>
      <xdr:row>11</xdr:row>
      <xdr:rowOff>178668</xdr:rowOff>
    </xdr:from>
    <xdr:to>
      <xdr:col>4</xdr:col>
      <xdr:colOff>548465</xdr:colOff>
      <xdr:row>13</xdr:row>
      <xdr:rowOff>110156</xdr:rowOff>
    </xdr:to>
    <xdr:pic>
      <xdr:nvPicPr>
        <xdr:cNvPr id="30" name="Picture 10" descr="Afficher l’image source"/>
        <xdr:cNvPicPr>
          <a:picLocks noChangeAspect="1" noChangeArrowheads="1"/>
        </xdr:cNvPicPr>
      </xdr:nvPicPr>
      <xdr:blipFill>
        <a:blip xmlns:r="http://schemas.openxmlformats.org/officeDocument/2006/relationships" r:embed="rId9" cstate="print">
          <a:clrChange>
            <a:clrFrom>
              <a:srgbClr val="FFFFFF"/>
            </a:clrFrom>
            <a:clrTo>
              <a:srgbClr val="FFFFFF">
                <a:alpha val="0"/>
              </a:srgbClr>
            </a:clrTo>
          </a:clrChange>
          <a:duotone>
            <a:schemeClr val="accent4">
              <a:shade val="45000"/>
              <a:satMod val="135000"/>
            </a:schemeClr>
            <a:prstClr val="white"/>
          </a:duotone>
        </a:blip>
        <a:srcRect l="3500" t="3774" r="3750" b="9434"/>
        <a:stretch>
          <a:fillRect/>
        </a:stretch>
      </xdr:blipFill>
      <xdr:spPr bwMode="auto">
        <a:xfrm>
          <a:off x="2188675" y="2302743"/>
          <a:ext cx="360040" cy="312488"/>
        </a:xfrm>
        <a:prstGeom prst="rect">
          <a:avLst/>
        </a:prstGeom>
        <a:noFill/>
      </xdr:spPr>
    </xdr:pic>
    <xdr:clientData/>
  </xdr:twoCellAnchor>
  <xdr:twoCellAnchor editAs="oneCell">
    <xdr:from>
      <xdr:col>4</xdr:col>
      <xdr:colOff>332441</xdr:colOff>
      <xdr:row>11</xdr:row>
      <xdr:rowOff>34652</xdr:rowOff>
    </xdr:from>
    <xdr:to>
      <xdr:col>4</xdr:col>
      <xdr:colOff>692481</xdr:colOff>
      <xdr:row>13</xdr:row>
      <xdr:rowOff>13692</xdr:rowOff>
    </xdr:to>
    <xdr:pic>
      <xdr:nvPicPr>
        <xdr:cNvPr id="31" name="Picture 8" descr="Afficher l’image source"/>
        <xdr:cNvPicPr>
          <a:picLocks noChangeAspect="1" noChangeArrowheads="1"/>
        </xdr:cNvPicPr>
      </xdr:nvPicPr>
      <xdr:blipFill>
        <a:blip xmlns:r="http://schemas.openxmlformats.org/officeDocument/2006/relationships" r:embed="rId10" cstate="print">
          <a:clrChange>
            <a:clrFrom>
              <a:srgbClr val="FEFEFE"/>
            </a:clrFrom>
            <a:clrTo>
              <a:srgbClr val="FEFEFE">
                <a:alpha val="0"/>
              </a:srgbClr>
            </a:clrTo>
          </a:clrChange>
          <a:duotone>
            <a:schemeClr val="accent6">
              <a:shade val="45000"/>
              <a:satMod val="135000"/>
            </a:schemeClr>
            <a:prstClr val="white"/>
          </a:duotone>
        </a:blip>
        <a:srcRect/>
        <a:stretch>
          <a:fillRect/>
        </a:stretch>
      </xdr:blipFill>
      <xdr:spPr bwMode="auto">
        <a:xfrm>
          <a:off x="2332691" y="2158727"/>
          <a:ext cx="360040" cy="360040"/>
        </a:xfrm>
        <a:prstGeom prst="rect">
          <a:avLst/>
        </a:prstGeom>
        <a:noFill/>
      </xdr:spPr>
    </xdr:pic>
    <xdr:clientData/>
  </xdr:twoCellAnchor>
  <xdr:twoCellAnchor>
    <xdr:from>
      <xdr:col>4</xdr:col>
      <xdr:colOff>17834</xdr:colOff>
      <xdr:row>13</xdr:row>
      <xdr:rowOff>85700</xdr:rowOff>
    </xdr:from>
    <xdr:to>
      <xdr:col>5</xdr:col>
      <xdr:colOff>208339</xdr:colOff>
      <xdr:row>15</xdr:row>
      <xdr:rowOff>151745</xdr:rowOff>
    </xdr:to>
    <xdr:sp macro="" textlink="">
      <xdr:nvSpPr>
        <xdr:cNvPr id="32" name="ZoneTexte 187"/>
        <xdr:cNvSpPr txBox="1"/>
      </xdr:nvSpPr>
      <xdr:spPr>
        <a:xfrm>
          <a:off x="2018084" y="2590775"/>
          <a:ext cx="952505" cy="447045"/>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800">
              <a:solidFill>
                <a:schemeClr val="tx1">
                  <a:lumMod val="65000"/>
                  <a:lumOff val="35000"/>
                </a:schemeClr>
              </a:solidFill>
              <a:latin typeface="Malgun Gothic Semilight" pitchFamily="34" charset="-128"/>
              <a:ea typeface="Malgun Gothic Semilight" pitchFamily="34" charset="-128"/>
              <a:cs typeface="Malgun Gothic Semilight" pitchFamily="34" charset="-128"/>
            </a:rPr>
            <a:t>Secteurs P Q R S</a:t>
          </a:r>
        </a:p>
        <a:p>
          <a:pPr algn="ctr"/>
          <a:r>
            <a:rPr lang="fr-FR" sz="800" b="1">
              <a:solidFill>
                <a:srgbClr val="6699FF"/>
              </a:solidFill>
              <a:latin typeface="Malgun Gothic Semilight" pitchFamily="34" charset="-128"/>
              <a:ea typeface="Malgun Gothic Semilight" pitchFamily="34" charset="-128"/>
              <a:cs typeface="Malgun Gothic Semilight" pitchFamily="34" charset="-128"/>
            </a:rPr>
            <a:t>13,4%</a:t>
          </a:r>
        </a:p>
      </xdr:txBody>
    </xdr:sp>
    <xdr:clientData/>
  </xdr:twoCellAnchor>
  <xdr:twoCellAnchor>
    <xdr:from>
      <xdr:col>2</xdr:col>
      <xdr:colOff>595553</xdr:colOff>
      <xdr:row>8</xdr:row>
      <xdr:rowOff>174104</xdr:rowOff>
    </xdr:from>
    <xdr:to>
      <xdr:col>3</xdr:col>
      <xdr:colOff>337609</xdr:colOff>
      <xdr:row>13</xdr:row>
      <xdr:rowOff>157708</xdr:rowOff>
    </xdr:to>
    <xdr:cxnSp macro="">
      <xdr:nvCxnSpPr>
        <xdr:cNvPr id="33" name="Connecteur droit 18"/>
        <xdr:cNvCxnSpPr/>
      </xdr:nvCxnSpPr>
      <xdr:spPr>
        <a:xfrm flipH="1">
          <a:off x="1100378" y="1726679"/>
          <a:ext cx="475481" cy="936104"/>
        </a:xfrm>
        <a:prstGeom prst="line">
          <a:avLst/>
        </a:prstGeom>
        <a:ln>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xdr:row>
      <xdr:rowOff>43780</xdr:rowOff>
    </xdr:from>
    <xdr:to>
      <xdr:col>3</xdr:col>
      <xdr:colOff>200025</xdr:colOff>
      <xdr:row>19</xdr:row>
      <xdr:rowOff>1334</xdr:rowOff>
    </xdr:to>
    <xdr:sp macro="" textlink="">
      <xdr:nvSpPr>
        <xdr:cNvPr id="34" name="ZoneTexte 136"/>
        <xdr:cNvSpPr txBox="1"/>
      </xdr:nvSpPr>
      <xdr:spPr>
        <a:xfrm>
          <a:off x="504825" y="3310855"/>
          <a:ext cx="933450" cy="338554"/>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800">
              <a:solidFill>
                <a:schemeClr val="tx1">
                  <a:lumMod val="65000"/>
                  <a:lumOff val="35000"/>
                </a:schemeClr>
              </a:solidFill>
              <a:latin typeface="Malgun Gothic Semilight" pitchFamily="34" charset="-128"/>
              <a:ea typeface="Malgun Gothic Semilight" pitchFamily="34" charset="-128"/>
              <a:cs typeface="Malgun Gothic Semilight" pitchFamily="34" charset="-128"/>
            </a:rPr>
            <a:t>Secteurs B C D E</a:t>
          </a:r>
        </a:p>
        <a:p>
          <a:pPr algn="ctr"/>
          <a:r>
            <a:rPr lang="fr-FR" sz="800" b="1">
              <a:solidFill>
                <a:srgbClr val="6699FF"/>
              </a:solidFill>
              <a:latin typeface="Malgun Gothic Semilight" pitchFamily="34" charset="-128"/>
              <a:ea typeface="Malgun Gothic Semilight" pitchFamily="34" charset="-128"/>
              <a:cs typeface="Malgun Gothic Semilight" pitchFamily="34" charset="-128"/>
            </a:rPr>
            <a:t>34,9%</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13</xdr:col>
      <xdr:colOff>133350</xdr:colOff>
      <xdr:row>3</xdr:row>
      <xdr:rowOff>152400</xdr:rowOff>
    </xdr:from>
    <xdr:to>
      <xdr:col>20</xdr:col>
      <xdr:colOff>228600</xdr:colOff>
      <xdr:row>19</xdr:row>
      <xdr:rowOff>133350</xdr:rowOff>
    </xdr:to>
    <xdr:sp macro="" textlink="">
      <xdr:nvSpPr>
        <xdr:cNvPr id="2" name="ZoneTexte 1"/>
        <xdr:cNvSpPr txBox="1"/>
      </xdr:nvSpPr>
      <xdr:spPr>
        <a:xfrm>
          <a:off x="7210425" y="752475"/>
          <a:ext cx="5429250" cy="3028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200" b="1">
              <a:latin typeface="Calibri (corps)"/>
            </a:rPr>
            <a:t>Ce qu'il faut retenir de l'année 2021</a:t>
          </a:r>
        </a:p>
        <a:p>
          <a:pPr marL="0" indent="0" algn="just"/>
          <a:r>
            <a:rPr lang="fr-FR" sz="1000" baseline="0">
              <a:solidFill>
                <a:schemeClr val="dk1"/>
              </a:solidFill>
              <a:latin typeface="+mn-lt"/>
              <a:ea typeface="+mn-ea"/>
              <a:cs typeface="+mn-cs"/>
            </a:rPr>
            <a:t>La répartition sectorielle du détachement intra-européen est restée quasi inchangée par rapport à 2020 , avec -1,2 point pour l'industrie et +1,2 point pour les services. </a:t>
          </a:r>
        </a:p>
        <a:p>
          <a:pPr marL="0" indent="0" algn="just"/>
          <a:r>
            <a:rPr lang="fr-FR" sz="1000" baseline="0">
              <a:solidFill>
                <a:schemeClr val="dk1"/>
              </a:solidFill>
              <a:latin typeface="+mn-lt"/>
              <a:ea typeface="+mn-ea"/>
              <a:cs typeface="+mn-cs"/>
            </a:rPr>
            <a:t>En entrant dans le détail par pays d'envoi, on constate que sur les vingt-deux pays ayant officialisé la répartition de leurs formulaires par secteurs d'activité, seuls six ont détaché en priorité des travailleurs issus de la filière des services (Belgique, Chypre, Islande, Liechtenstein, Malte et Pays-Bas). Les seize autres pays d'envoi ont détaché en priorité des travailleurs appartenant à la filière de l'industrie, dont cinq dans des proportions supérieures à 80% (Croatie, Portugal, Roumanie, Slovaquie et Slovénie). </a:t>
          </a:r>
        </a:p>
        <a:p>
          <a:pPr marL="0" indent="0" algn="just"/>
          <a:r>
            <a:rPr lang="fr-FR" sz="1000" b="1" baseline="0">
              <a:solidFill>
                <a:sysClr val="windowText" lastClr="000000"/>
              </a:solidFill>
              <a:latin typeface="+mn-lt"/>
              <a:ea typeface="+mn-ea"/>
              <a:cs typeface="+mn-cs"/>
            </a:rPr>
            <a:t>Pour information : </a:t>
          </a:r>
          <a:r>
            <a:rPr lang="fr-FR" sz="1000" baseline="0">
              <a:solidFill>
                <a:sysClr val="windowText" lastClr="000000"/>
              </a:solidFill>
              <a:latin typeface="+mn-lt"/>
              <a:ea typeface="+mn-ea"/>
              <a:cs typeface="+mn-cs"/>
            </a:rPr>
            <a:t>les formulaires A1 délivrés aux travailleurs inscrits dans des agences d'intérim ont représenté en 2021 un peu moins de 4% de la volumétrie totale. Néanmoins, quelques pays d'envoi se démarquent avec un taux national sensiblement supérieur à cette moyenne européenne. Il s'agit notamment du Portugal et des Pays-Bas (10%), du Luxembourg (18%) et de la Belgique (21%), tandis que la Pologne, en dépit d'un taux national de moins de 6%, a délivré l'équivalent de 20% des formulaires A1 "agences d'intérim". </a:t>
          </a: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a:latin typeface="Calibri (corps)"/>
          </a:endParaRPr>
        </a:p>
        <a:p>
          <a:endParaRPr lang="fr-FR" sz="1100" b="1"/>
        </a:p>
      </xdr:txBody>
    </xdr:sp>
    <xdr:clientData/>
  </xdr:twoCellAnchor>
  <xdr:twoCellAnchor>
    <xdr:from>
      <xdr:col>0</xdr:col>
      <xdr:colOff>0</xdr:colOff>
      <xdr:row>23</xdr:row>
      <xdr:rowOff>95250</xdr:rowOff>
    </xdr:from>
    <xdr:to>
      <xdr:col>10</xdr:col>
      <xdr:colOff>9525</xdr:colOff>
      <xdr:row>33</xdr:row>
      <xdr:rowOff>85725</xdr:rowOff>
    </xdr:to>
    <xdr:graphicFrame macro="">
      <xdr:nvGraphicFramePr>
        <xdr:cNvPr id="3"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771522</xdr:colOff>
      <xdr:row>24</xdr:row>
      <xdr:rowOff>123826</xdr:rowOff>
    </xdr:from>
    <xdr:to>
      <xdr:col>15</xdr:col>
      <xdr:colOff>95250</xdr:colOff>
      <xdr:row>40</xdr:row>
      <xdr:rowOff>38100</xdr:rowOff>
    </xdr:to>
    <xdr:sp macro="" textlink="">
      <xdr:nvSpPr>
        <xdr:cNvPr id="4" name="ZoneTexte 3"/>
        <xdr:cNvSpPr txBox="1"/>
      </xdr:nvSpPr>
      <xdr:spPr>
        <a:xfrm>
          <a:off x="4438647" y="4724401"/>
          <a:ext cx="4257678" cy="29622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000" baseline="0"/>
            <a:t>L'Allemagne et la Pologne sont les deux premiers pays d'envoi de la zone UE-EEE-Suisse, et ce quel que soit le secteur d'activité d'appartenance de leurs travailleurs détachés. Les TOP 3 sectoriels sont à nuancer du fait que plusieurs pays ont transmis des données </a:t>
          </a:r>
          <a:r>
            <a:rPr lang="fr-FR" sz="1000" baseline="0">
              <a:solidFill>
                <a:sysClr val="windowText" lastClr="000000"/>
              </a:solidFill>
            </a:rPr>
            <a:t>partiellement ou entièrement </a:t>
          </a:r>
          <a:r>
            <a:rPr lang="fr-FR" sz="1000" baseline="0"/>
            <a:t>non ventilées à la CACSSS.</a:t>
          </a:r>
        </a:p>
        <a:p>
          <a:pPr algn="just"/>
          <a:r>
            <a:rPr lang="fr-FR" sz="1000" b="1" baseline="0"/>
            <a:t>Dans l'industrie</a:t>
          </a:r>
          <a:r>
            <a:rPr lang="fr-FR" sz="1000" baseline="0"/>
            <a:t>, 41% des formulaires A1 ont été émis par l'Allemagne mais cette part retombe à 16% pour la branche du BTP. En effet, l'Europe de l'Est y est le premier fournisseur en main d'oeuvre détachée de la zone UE-EEE-Suisse, avec 58% du flux total qui a pour origine la Pologne (25%), la Slovénie (10%), la Slovaquie (10%), la Croatie (6%), la Roumanie (4%) et la Lituanie (3%). Entre 40% et 58% des travailleurs détachés par ces six pays d'envoi appartiennent ainsi à la filière du BTP.</a:t>
          </a:r>
        </a:p>
        <a:p>
          <a:pPr algn="just"/>
          <a:r>
            <a:rPr lang="fr-FR" sz="1000" b="1" baseline="0"/>
            <a:t>Dans les services</a:t>
          </a:r>
          <a:r>
            <a:rPr lang="fr-FR" sz="1000" baseline="0"/>
            <a:t>, près de 60% des formulaires A1 ont été émis par l'Allemagne. Toutefois, concernant plus spécifiquement les agences d'intérim, la Belgique, la Pologne, le Luxembourg, les Pays-Bas et le Portugal concentrent 75% du total des formulaires émis. </a:t>
          </a:r>
          <a:endParaRPr lang="fr-FR" sz="1000" b="1" baseline="0"/>
        </a:p>
        <a:p>
          <a:pPr algn="just"/>
          <a:endParaRPr lang="fr-FR" sz="1000" baseline="0"/>
        </a:p>
        <a:p>
          <a:pPr algn="just"/>
          <a:endParaRPr lang="fr-FR" sz="1000" baseline="0"/>
        </a:p>
        <a:p>
          <a:pPr algn="just"/>
          <a:endParaRPr lang="fr-FR" sz="1000" baseline="0"/>
        </a:p>
        <a:p>
          <a:pPr algn="just"/>
          <a:endParaRPr lang="fr-FR" sz="1000" baseline="0"/>
        </a:p>
        <a:p>
          <a:pPr algn="just"/>
          <a:endParaRPr lang="fr-FR" sz="1000" baseline="0"/>
        </a:p>
        <a:p>
          <a:pPr algn="just"/>
          <a:endParaRPr lang="fr-FR" sz="1000"/>
        </a:p>
      </xdr:txBody>
    </xdr:sp>
    <xdr:clientData/>
  </xdr:twoCellAnchor>
  <xdr:twoCellAnchor>
    <xdr:from>
      <xdr:col>8</xdr:col>
      <xdr:colOff>857248</xdr:colOff>
      <xdr:row>24</xdr:row>
      <xdr:rowOff>133351</xdr:rowOff>
    </xdr:from>
    <xdr:to>
      <xdr:col>10</xdr:col>
      <xdr:colOff>66672</xdr:colOff>
      <xdr:row>24</xdr:row>
      <xdr:rowOff>133352</xdr:rowOff>
    </xdr:to>
    <xdr:cxnSp macro="">
      <xdr:nvCxnSpPr>
        <xdr:cNvPr id="5" name="Connecteur droit 4"/>
        <xdr:cNvCxnSpPr/>
      </xdr:nvCxnSpPr>
      <xdr:spPr>
        <a:xfrm flipH="1">
          <a:off x="4524373" y="4733926"/>
          <a:ext cx="904874" cy="1"/>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8.xml><?xml version="1.0" encoding="utf-8"?>
<xdr:wsDr xmlns:xdr="http://schemas.openxmlformats.org/drawingml/2006/spreadsheetDrawing" xmlns:a="http://schemas.openxmlformats.org/drawingml/2006/main">
  <xdr:twoCellAnchor>
    <xdr:from>
      <xdr:col>13</xdr:col>
      <xdr:colOff>142875</xdr:colOff>
      <xdr:row>2</xdr:row>
      <xdr:rowOff>180974</xdr:rowOff>
    </xdr:from>
    <xdr:to>
      <xdr:col>20</xdr:col>
      <xdr:colOff>238125</xdr:colOff>
      <xdr:row>24</xdr:row>
      <xdr:rowOff>190499</xdr:rowOff>
    </xdr:to>
    <xdr:sp macro="" textlink="">
      <xdr:nvSpPr>
        <xdr:cNvPr id="2" name="ZoneTexte 1"/>
        <xdr:cNvSpPr txBox="1"/>
      </xdr:nvSpPr>
      <xdr:spPr>
        <a:xfrm>
          <a:off x="7067550" y="590549"/>
          <a:ext cx="5476875" cy="4200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200" b="1">
              <a:latin typeface="Calibri (corps)"/>
            </a:rPr>
            <a:t>Ce qu'il faut retenir de l'année 2021</a:t>
          </a:r>
        </a:p>
        <a:p>
          <a:r>
            <a:rPr lang="fr-FR" sz="1000" baseline="0">
              <a:solidFill>
                <a:schemeClr val="dk1"/>
              </a:solidFill>
              <a:latin typeface="+mn-lt"/>
              <a:ea typeface="+mn-ea"/>
              <a:cs typeface="+mn-cs"/>
            </a:rPr>
            <a:t>La répartition sectorielle du détachement intra-européen est restée quasi inchangée par rapport à 2020 , avec -1,2 point pour l'industrie et +1,2 point pour les services. </a:t>
          </a:r>
        </a:p>
        <a:p>
          <a:pPr marL="0" indent="0" algn="just"/>
          <a:r>
            <a:rPr lang="fr-FR" sz="1000" baseline="0">
              <a:solidFill>
                <a:schemeClr val="dk1"/>
              </a:solidFill>
              <a:latin typeface="+mn-lt"/>
              <a:ea typeface="+mn-ea"/>
              <a:cs typeface="+mn-cs"/>
            </a:rPr>
            <a:t>En entrant dans le détail par pays d'accueil, on constate que huit États membres sur trente-deux utilisent très majoritairement (&gt;60%) des travailleurs issus de la filière industrielle et six États membres très majoritairement des travailleurs de la filière des services (&gt;60%) . Le reste des États membres (18) ont une répartition plus équilibrée du détachement.</a:t>
          </a:r>
        </a:p>
        <a:p>
          <a:pPr marL="0" indent="0" algn="just"/>
          <a:r>
            <a:rPr lang="fr-FR" sz="1000" baseline="0">
              <a:solidFill>
                <a:schemeClr val="dk1"/>
              </a:solidFill>
              <a:latin typeface="+mn-lt"/>
              <a:ea typeface="+mn-ea"/>
              <a:cs typeface="+mn-cs"/>
            </a:rPr>
            <a:t>La main d'oeuvre détachée issue de la filière agricole est par ailleurs résiduelle dans tous les pays d'accueil de l'UE-EEE-Suisse. Les Pays-Bas, en proportion, est le pays en Europe qui accueille le plus de travailleurs issue de cette filière (2,8%).</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1" baseline="0">
              <a:solidFill>
                <a:schemeClr val="dk1"/>
              </a:solidFill>
              <a:latin typeface="+mn-lt"/>
              <a:ea typeface="+mn-ea"/>
              <a:cs typeface="+mn-cs"/>
            </a:rPr>
            <a:t>Rappel :</a:t>
          </a:r>
          <a:r>
            <a:rPr lang="fr-FR" sz="1000" baseline="0">
              <a:solidFill>
                <a:schemeClr val="dk1"/>
              </a:solidFill>
              <a:latin typeface="+mn-lt"/>
              <a:ea typeface="+mn-ea"/>
              <a:cs typeface="+mn-cs"/>
            </a:rPr>
            <a:t> la répartition sectorielle affichée est obtenue à partir des informations relatives aux sociétés d'envoi et non des sociétés d'accueil, ce qui en limite donc l'exactitude du côté des pays d'accueil. En effet, de nombreux travailleurs inscrits dans des agences d'intérim (filière des services) sont détachés dans des sociétés d'accueil agricoles ou industrielles (en particulier du BTP). Par conséquent, si l'on raisonne du point de vue des pays/sociétés d'accueil, la répartition par secteurs d'activité est sous-évaluée pour les filières agricoles et industrielles et sur-évaluée pour celle des services.</a:t>
          </a:r>
        </a:p>
        <a:p>
          <a:pPr algn="just"/>
          <a:r>
            <a:rPr lang="fr-FR" sz="1000" b="1" baseline="0">
              <a:solidFill>
                <a:schemeClr val="dk1"/>
              </a:solidFill>
              <a:latin typeface="+mn-lt"/>
              <a:ea typeface="+mn-ea"/>
              <a:cs typeface="+mn-cs"/>
            </a:rPr>
            <a:t>Pour information </a:t>
          </a:r>
          <a:r>
            <a:rPr lang="fr-FR" sz="1000" baseline="0">
              <a:solidFill>
                <a:schemeClr val="dk1"/>
              </a:solidFill>
              <a:latin typeface="+mn-lt"/>
              <a:ea typeface="+mn-ea"/>
              <a:cs typeface="+mn-cs"/>
            </a:rPr>
            <a:t>: les formulaires A1 délivrés aux travailleurs inscrits dans des agences d'intérim ont représenté en 2021  4% de la volumétrie répartie par secteurs.  L'Espagne, qui n' a pas été en mesure de ventiler ses formulaires, dispose néanmoins sur son territoire de plusieurs agences d'intérim spécialisées dans le détachement  de travailleurs dans les exploitations agricoles européennes.</a:t>
          </a:r>
        </a:p>
        <a:p>
          <a:pPr algn="just" fontAlgn="base"/>
          <a:r>
            <a:rPr lang="fr-FR" sz="1000" baseline="0">
              <a:solidFill>
                <a:schemeClr val="dk1"/>
              </a:solidFill>
              <a:latin typeface="+mn-lt"/>
              <a:ea typeface="+mn-ea"/>
              <a:cs typeface="+mn-cs"/>
            </a:rPr>
            <a:t>Ces travailleurs intérimaires en détachement sont envoyés prioritairement en Europe de l'Ouest où les secteurs de l'agriculture, de la construction et du BTP peinent très souvent à recruter localement. </a:t>
          </a:r>
        </a:p>
        <a:p>
          <a:pPr marL="0" indent="0" algn="just"/>
          <a:endParaRPr lang="fr-FR" sz="1000" baseline="0">
            <a:solidFill>
              <a:schemeClr val="dk1"/>
            </a:solidFill>
            <a:latin typeface="+mn-lt"/>
            <a:ea typeface="+mn-ea"/>
            <a:cs typeface="+mn-c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a:latin typeface="Calibri (corps)"/>
          </a:endParaRPr>
        </a:p>
        <a:p>
          <a:endParaRPr lang="fr-FR" sz="1100" b="1"/>
        </a:p>
      </xdr:txBody>
    </xdr:sp>
    <xdr:clientData/>
  </xdr:twoCellAnchor>
  <xdr:twoCellAnchor>
    <xdr:from>
      <xdr:col>0</xdr:col>
      <xdr:colOff>133350</xdr:colOff>
      <xdr:row>24</xdr:row>
      <xdr:rowOff>161925</xdr:rowOff>
    </xdr:from>
    <xdr:to>
      <xdr:col>10</xdr:col>
      <xdr:colOff>57150</xdr:colOff>
      <xdr:row>34</xdr:row>
      <xdr:rowOff>152400</xdr:rowOff>
    </xdr:to>
    <xdr:graphicFrame macro="">
      <xdr:nvGraphicFramePr>
        <xdr:cNvPr id="3"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342900</xdr:colOff>
      <xdr:row>26</xdr:row>
      <xdr:rowOff>123825</xdr:rowOff>
    </xdr:from>
    <xdr:to>
      <xdr:col>14</xdr:col>
      <xdr:colOff>390525</xdr:colOff>
      <xdr:row>42</xdr:row>
      <xdr:rowOff>38099</xdr:rowOff>
    </xdr:to>
    <xdr:sp macro="" textlink="">
      <xdr:nvSpPr>
        <xdr:cNvPr id="4" name="ZoneTexte 3"/>
        <xdr:cNvSpPr txBox="1"/>
      </xdr:nvSpPr>
      <xdr:spPr>
        <a:xfrm>
          <a:off x="4248150" y="5105400"/>
          <a:ext cx="3829050" cy="29622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000" b="1" baseline="0">
              <a:solidFill>
                <a:schemeClr val="dk1"/>
              </a:solidFill>
              <a:latin typeface="+mn-lt"/>
              <a:ea typeface="+mn-ea"/>
              <a:cs typeface="+mn-cs"/>
            </a:rPr>
            <a:t>Dans l'industrie</a:t>
          </a:r>
          <a:r>
            <a:rPr lang="fr-FR" sz="1000" baseline="0">
              <a:solidFill>
                <a:schemeClr val="dk1"/>
              </a:solidFill>
              <a:latin typeface="+mn-lt"/>
              <a:ea typeface="+mn-ea"/>
              <a:cs typeface="+mn-cs"/>
            </a:rPr>
            <a:t>, plus de 55% des formulaires A1 émis l'ont été pour des détachements en Allemagne (25%), France (11%), Belgique(11%) et Autriche (10%) et cette proportion grimpe à 70%  pour la branche du BTP.</a:t>
          </a:r>
        </a:p>
        <a:p>
          <a:pPr algn="just"/>
          <a:r>
            <a:rPr lang="fr-FR" sz="1000" b="1" baseline="0">
              <a:solidFill>
                <a:schemeClr val="dk1"/>
              </a:solidFill>
              <a:latin typeface="+mn-lt"/>
              <a:ea typeface="+mn-ea"/>
              <a:cs typeface="+mn-cs"/>
            </a:rPr>
            <a:t>Dans les services</a:t>
          </a:r>
          <a:r>
            <a:rPr lang="fr-FR" sz="1000" baseline="0">
              <a:solidFill>
                <a:schemeClr val="dk1"/>
              </a:solidFill>
              <a:latin typeface="+mn-lt"/>
              <a:ea typeface="+mn-ea"/>
              <a:cs typeface="+mn-cs"/>
            </a:rPr>
            <a:t>, un groupe homogène de six pays d'accueil a été destinataire de près de deux tiers des formulaires émis : Allemagne, Autriche, Belgique, France, Pays-Bas et Suisse. Dans l'intérim, plus particulièrement,  ce groupe de pays (moins la Suisse), a capté près de 90% du flux des intérimaires européens.</a:t>
          </a:r>
        </a:p>
        <a:p>
          <a:pPr algn="just"/>
          <a:endParaRPr lang="fr-FR" sz="1000" baseline="0"/>
        </a:p>
        <a:p>
          <a:pPr algn="just"/>
          <a:endParaRPr lang="fr-FR" sz="1000" baseline="0"/>
        </a:p>
        <a:p>
          <a:pPr algn="just"/>
          <a:endParaRPr lang="fr-FR" sz="1000" baseline="0"/>
        </a:p>
        <a:p>
          <a:pPr algn="just"/>
          <a:endParaRPr lang="fr-FR" sz="1000" baseline="0"/>
        </a:p>
        <a:p>
          <a:pPr algn="just"/>
          <a:r>
            <a:rPr lang="fr-FR" sz="1000" baseline="0"/>
            <a:t>. </a:t>
          </a:r>
          <a:endParaRPr lang="fr-FR" sz="1000" b="1" baseline="0"/>
        </a:p>
        <a:p>
          <a:pPr algn="just"/>
          <a:endParaRPr lang="fr-FR" sz="1000" baseline="0"/>
        </a:p>
        <a:p>
          <a:pPr algn="just"/>
          <a:endParaRPr lang="fr-FR" sz="1000" baseline="0"/>
        </a:p>
        <a:p>
          <a:pPr algn="just"/>
          <a:endParaRPr lang="fr-FR" sz="1000" baseline="0"/>
        </a:p>
        <a:p>
          <a:pPr algn="just"/>
          <a:endParaRPr lang="fr-FR" sz="1000" baseline="0"/>
        </a:p>
        <a:p>
          <a:pPr algn="just"/>
          <a:endParaRPr lang="fr-FR" sz="1000" baseline="0"/>
        </a:p>
        <a:p>
          <a:pPr algn="just"/>
          <a:endParaRPr lang="fr-FR" sz="1000"/>
        </a:p>
      </xdr:txBody>
    </xdr:sp>
    <xdr:clientData/>
  </xdr:twoCellAnchor>
  <xdr:twoCellAnchor>
    <xdr:from>
      <xdr:col>8</xdr:col>
      <xdr:colOff>466725</xdr:colOff>
      <xdr:row>26</xdr:row>
      <xdr:rowOff>133350</xdr:rowOff>
    </xdr:from>
    <xdr:to>
      <xdr:col>9</xdr:col>
      <xdr:colOff>276224</xdr:colOff>
      <xdr:row>26</xdr:row>
      <xdr:rowOff>133351</xdr:rowOff>
    </xdr:to>
    <xdr:cxnSp macro="">
      <xdr:nvCxnSpPr>
        <xdr:cNvPr id="5" name="Connecteur droit 4"/>
        <xdr:cNvCxnSpPr/>
      </xdr:nvCxnSpPr>
      <xdr:spPr>
        <a:xfrm flipH="1">
          <a:off x="4371975" y="5114925"/>
          <a:ext cx="571499" cy="1"/>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9.xml><?xml version="1.0" encoding="utf-8"?>
<xdr:wsDr xmlns:xdr="http://schemas.openxmlformats.org/drawingml/2006/spreadsheetDrawing" xmlns:a="http://schemas.openxmlformats.org/drawingml/2006/main">
  <xdr:twoCellAnchor>
    <xdr:from>
      <xdr:col>7</xdr:col>
      <xdr:colOff>152400</xdr:colOff>
      <xdr:row>2</xdr:row>
      <xdr:rowOff>76199</xdr:rowOff>
    </xdr:from>
    <xdr:to>
      <xdr:col>13</xdr:col>
      <xdr:colOff>733425</xdr:colOff>
      <xdr:row>34</xdr:row>
      <xdr:rowOff>142874</xdr:rowOff>
    </xdr:to>
    <xdr:sp macro="" textlink="">
      <xdr:nvSpPr>
        <xdr:cNvPr id="2" name="ZoneTexte 1"/>
        <xdr:cNvSpPr txBox="1"/>
      </xdr:nvSpPr>
      <xdr:spPr>
        <a:xfrm>
          <a:off x="4552950" y="485774"/>
          <a:ext cx="5153025" cy="6334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200" b="1">
              <a:latin typeface="Calibri (corps)"/>
            </a:rPr>
            <a:t>Un</a:t>
          </a:r>
          <a:r>
            <a:rPr lang="fr-FR" sz="1200" b="1" baseline="0">
              <a:latin typeface="Calibri (corps)"/>
            </a:rPr>
            <a:t> exemple p</a:t>
          </a:r>
          <a:r>
            <a:rPr lang="fr-FR" sz="1200" b="1">
              <a:latin typeface="Calibri (corps)"/>
            </a:rPr>
            <a:t>our bien comprendre</a:t>
          </a:r>
          <a:r>
            <a:rPr lang="fr-FR" sz="1200" b="1" baseline="0">
              <a:latin typeface="Calibri (corps)"/>
            </a:rPr>
            <a:t> </a:t>
          </a:r>
          <a:r>
            <a:rPr lang="fr-FR" sz="1200" b="1">
              <a:latin typeface="Calibri (corps)"/>
            </a:rPr>
            <a:t>ce tableau</a:t>
          </a:r>
        </a:p>
        <a:p>
          <a:pPr algn="just"/>
          <a:r>
            <a:rPr lang="fr-FR" sz="1100" b="0" baseline="0">
              <a:solidFill>
                <a:schemeClr val="dk1"/>
              </a:solidFill>
              <a:latin typeface="+mn-lt"/>
              <a:ea typeface="+mn-ea"/>
              <a:cs typeface="+mn-cs"/>
            </a:rPr>
            <a:t>En 2021, la France (</a:t>
          </a:r>
          <a:r>
            <a:rPr lang="fr-FR" sz="1100" b="1" i="0" u="none" baseline="0">
              <a:solidFill>
                <a:schemeClr val="dk1"/>
              </a:solidFill>
              <a:latin typeface="+mn-lt"/>
              <a:ea typeface="+mn-ea"/>
              <a:cs typeface="+mn-cs"/>
            </a:rPr>
            <a:t>pays d'envoi </a:t>
          </a:r>
          <a:r>
            <a:rPr lang="fr-FR" sz="1100" b="0" baseline="0">
              <a:solidFill>
                <a:schemeClr val="dk1"/>
              </a:solidFill>
              <a:latin typeface="+mn-lt"/>
              <a:ea typeface="+mn-ea"/>
              <a:cs typeface="+mn-cs"/>
            </a:rPr>
            <a:t>) a délivré 895 formulaires A1 pour ses travailleurs en situation de détachement en Suède (</a:t>
          </a:r>
          <a:r>
            <a:rPr lang="fr-FR" sz="1100" b="1" i="0" u="none" baseline="0">
              <a:solidFill>
                <a:schemeClr val="dk1"/>
              </a:solidFill>
              <a:latin typeface="+mn-lt"/>
              <a:ea typeface="+mn-ea"/>
              <a:cs typeface="+mn-cs"/>
            </a:rPr>
            <a:t>pays d'accueil</a:t>
          </a:r>
          <a:r>
            <a:rPr lang="fr-FR" sz="1100" b="0" baseline="0">
              <a:solidFill>
                <a:schemeClr val="dk1"/>
              </a:solidFill>
              <a:latin typeface="+mn-lt"/>
              <a:ea typeface="+mn-ea"/>
              <a:cs typeface="+mn-cs"/>
            </a:rPr>
            <a:t>) et la France  a été destinataire de 134 formulaires A1 délivrés par la Suède (</a:t>
          </a:r>
          <a:r>
            <a:rPr lang="fr-FR" sz="1100" b="1" i="0" u="none" baseline="0">
              <a:solidFill>
                <a:schemeClr val="dk1"/>
              </a:solidFill>
              <a:latin typeface="+mn-lt"/>
              <a:ea typeface="+mn-ea"/>
              <a:cs typeface="+mn-cs"/>
            </a:rPr>
            <a:t>pays d'envoi</a:t>
          </a:r>
          <a:r>
            <a:rPr lang="fr-FR" sz="1100" b="0" u="none" baseline="0">
              <a:solidFill>
                <a:schemeClr val="dk1"/>
              </a:solidFill>
              <a:latin typeface="+mn-lt"/>
              <a:ea typeface="+mn-ea"/>
              <a:cs typeface="+mn-cs"/>
            </a:rPr>
            <a:t>) </a:t>
          </a:r>
          <a:r>
            <a:rPr lang="fr-FR" sz="1100" b="0" baseline="0">
              <a:solidFill>
                <a:schemeClr val="dk1"/>
              </a:solidFill>
              <a:latin typeface="+mn-lt"/>
              <a:ea typeface="+mn-ea"/>
              <a:cs typeface="+mn-cs"/>
            </a:rPr>
            <a:t>pour ses travailleurs en situation de détachement en France (</a:t>
          </a:r>
          <a:r>
            <a:rPr lang="fr-FR" sz="1100" b="1" i="0" u="none" baseline="0">
              <a:solidFill>
                <a:schemeClr val="dk1"/>
              </a:solidFill>
              <a:latin typeface="+mn-lt"/>
              <a:ea typeface="+mn-ea"/>
              <a:cs typeface="+mn-cs"/>
            </a:rPr>
            <a:t>pays d'accueil</a:t>
          </a:r>
          <a:r>
            <a:rPr lang="fr-FR" sz="1100" b="0" u="none" baseline="0">
              <a:solidFill>
                <a:schemeClr val="dk1"/>
              </a:solidFill>
              <a:latin typeface="+mn-lt"/>
              <a:ea typeface="+mn-ea"/>
              <a:cs typeface="+mn-cs"/>
            </a:rPr>
            <a:t>).</a:t>
          </a:r>
        </a:p>
        <a:p>
          <a:pPr algn="just"/>
          <a:r>
            <a:rPr lang="fr-FR" sz="1100" b="0" baseline="0">
              <a:solidFill>
                <a:sysClr val="windowText" lastClr="000000"/>
              </a:solidFill>
              <a:latin typeface="+mn-lt"/>
              <a:ea typeface="+mn-ea"/>
              <a:cs typeface="+mn-cs"/>
            </a:rPr>
            <a:t>1,6%  </a:t>
          </a:r>
          <a:r>
            <a:rPr lang="fr-FR" sz="1100" b="0" baseline="0">
              <a:solidFill>
                <a:schemeClr val="dk1"/>
              </a:solidFill>
              <a:latin typeface="+mn-lt"/>
              <a:ea typeface="+mn-ea"/>
              <a:cs typeface="+mn-cs"/>
            </a:rPr>
            <a:t>du flux des travailleurs entrant en Suède provenait de France et  9,6% du flux des travailleurs sortant de Suède avait pour destination la France.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200" b="1">
            <a:solidFill>
              <a:schemeClr val="dk1"/>
            </a:solidFill>
            <a:latin typeface="Calibri (corps)"/>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200" b="1">
              <a:solidFill>
                <a:schemeClr val="dk1"/>
              </a:solidFill>
              <a:latin typeface="Calibri (corps)"/>
              <a:ea typeface="+mn-ea"/>
              <a:cs typeface="+mn-cs"/>
            </a:rPr>
            <a:t>Ce qu'il faut retenir de l'année 2021</a:t>
          </a:r>
        </a:p>
        <a:p>
          <a:pPr marL="0" marR="0" indent="0" algn="just" defTabSz="914400" eaLnBrk="1" fontAlgn="auto" latinLnBrk="0" hangingPunct="1">
            <a:lnSpc>
              <a:spcPct val="100000"/>
            </a:lnSpc>
            <a:spcBef>
              <a:spcPts val="0"/>
            </a:spcBef>
            <a:spcAft>
              <a:spcPts val="0"/>
            </a:spcAft>
            <a:buClrTx/>
            <a:buSzTx/>
            <a:buFontTx/>
            <a:buNone/>
            <a:tabLst/>
            <a:defRPr/>
          </a:pPr>
          <a:r>
            <a:rPr lang="fr-FR" sz="1100" b="0" baseline="0">
              <a:solidFill>
                <a:schemeClr val="dk1"/>
              </a:solidFill>
              <a:latin typeface="+mn-lt"/>
              <a:ea typeface="+mn-ea"/>
              <a:cs typeface="+mn-cs"/>
            </a:rPr>
            <a:t>En 2021, la France a délivré et reçu respectivement  99.089 </a:t>
          </a:r>
          <a:r>
            <a:rPr lang="fr-FR" sz="1100" b="0" baseline="0">
              <a:solidFill>
                <a:sysClr val="windowText" lastClr="000000"/>
              </a:solidFill>
              <a:latin typeface="+mn-lt"/>
              <a:ea typeface="+mn-ea"/>
              <a:cs typeface="+mn-cs"/>
            </a:rPr>
            <a:t>et 257.338 </a:t>
          </a:r>
          <a:r>
            <a:rPr lang="fr-FR" sz="1100" b="0" baseline="0">
              <a:solidFill>
                <a:schemeClr val="dk1"/>
              </a:solidFill>
              <a:latin typeface="+mn-lt"/>
              <a:ea typeface="+mn-ea"/>
              <a:cs typeface="+mn-cs"/>
            </a:rPr>
            <a:t>formulaires A1 dans le cadre du détachement intra-européen entre pays de l'UE-EEE-Suisse, soit un solde négatif de </a:t>
          </a:r>
          <a:r>
            <a:rPr lang="fr-FR" sz="1100" b="0" baseline="0">
              <a:solidFill>
                <a:sysClr val="windowText" lastClr="000000"/>
              </a:solidFill>
              <a:latin typeface="+mn-lt"/>
              <a:ea typeface="+mn-ea"/>
              <a:cs typeface="+mn-cs"/>
            </a:rPr>
            <a:t>-158.249 </a:t>
          </a:r>
          <a:r>
            <a:rPr lang="fr-FR" sz="1100" b="0" baseline="0">
              <a:solidFill>
                <a:schemeClr val="dk1"/>
              </a:solidFill>
              <a:latin typeface="+mn-lt"/>
              <a:ea typeface="+mn-ea"/>
              <a:cs typeface="+mn-cs"/>
            </a:rPr>
            <a:t>formulaires A1. </a:t>
          </a:r>
        </a:p>
        <a:p>
          <a:pPr marL="0" marR="0" indent="0" algn="just" defTabSz="914400" eaLnBrk="1" fontAlgn="auto" latinLnBrk="0" hangingPunct="1">
            <a:lnSpc>
              <a:spcPct val="100000"/>
            </a:lnSpc>
            <a:spcBef>
              <a:spcPts val="0"/>
            </a:spcBef>
            <a:spcAft>
              <a:spcPts val="0"/>
            </a:spcAft>
            <a:buClrTx/>
            <a:buSzTx/>
            <a:buFontTx/>
            <a:buNone/>
            <a:tabLst/>
            <a:defRPr/>
          </a:pPr>
          <a:endParaRPr lang="fr-FR" sz="1100" b="0" baseline="0">
            <a:solidFill>
              <a:schemeClr val="dk1"/>
            </a:solidFill>
            <a:latin typeface="+mn-lt"/>
            <a:ea typeface="+mn-ea"/>
            <a:cs typeface="+mn-cs"/>
          </a:endParaRPr>
        </a:p>
        <a:p>
          <a:pPr algn="just"/>
          <a:r>
            <a:rPr lang="fr-FR" sz="1100" b="0" baseline="0">
              <a:solidFill>
                <a:schemeClr val="dk1"/>
              </a:solidFill>
              <a:latin typeface="+mn-lt"/>
              <a:ea typeface="+mn-ea"/>
              <a:cs typeface="+mn-cs"/>
            </a:rPr>
            <a:t>En entrant dans le détails par pays, on s'aperçoit que la France dispose d'un solde positif avec </a:t>
          </a:r>
          <a:r>
            <a:rPr lang="fr-FR" sz="1100" b="0" baseline="0">
              <a:solidFill>
                <a:sysClr val="windowText" lastClr="000000"/>
              </a:solidFill>
              <a:latin typeface="+mn-lt"/>
              <a:ea typeface="+mn-ea"/>
              <a:cs typeface="+mn-cs"/>
            </a:rPr>
            <a:t>dix</a:t>
          </a:r>
          <a:r>
            <a:rPr lang="fr-FR" sz="1100" b="0" baseline="0">
              <a:solidFill>
                <a:schemeClr val="dk1"/>
              </a:solidFill>
              <a:latin typeface="+mn-lt"/>
              <a:ea typeface="+mn-ea"/>
              <a:cs typeface="+mn-cs"/>
            </a:rPr>
            <a:t> pays européens  (essentiellement situés au nord de l'Europe) et d'un solde négatif avec </a:t>
          </a:r>
          <a:r>
            <a:rPr lang="fr-FR" sz="1100" b="0" baseline="0">
              <a:solidFill>
                <a:sysClr val="windowText" lastClr="000000"/>
              </a:solidFill>
              <a:latin typeface="+mn-lt"/>
              <a:ea typeface="+mn-ea"/>
              <a:cs typeface="+mn-cs"/>
            </a:rPr>
            <a:t>dix-huit</a:t>
          </a:r>
          <a:r>
            <a:rPr lang="fr-FR" sz="1100" b="0" baseline="0">
              <a:solidFill>
                <a:schemeClr val="dk1"/>
              </a:solidFill>
              <a:latin typeface="+mn-lt"/>
              <a:ea typeface="+mn-ea"/>
              <a:cs typeface="+mn-cs"/>
            </a:rPr>
            <a:t> autres pays européens (la Grèce et l'Italie n'ont pas transmis leurs données à la CACSSS et la Suisse aucune répartition par pays d'accueil).</a:t>
          </a:r>
        </a:p>
        <a:p>
          <a:pPr algn="just"/>
          <a:endParaRPr lang="fr-FR" sz="11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100" b="0" baseline="0">
              <a:solidFill>
                <a:sysClr val="windowText" lastClr="000000"/>
              </a:solidFill>
              <a:latin typeface="+mn-lt"/>
              <a:ea typeface="+mn-ea"/>
              <a:cs typeface="+mn-cs"/>
            </a:rPr>
            <a:t>La France  a contribué à hauteur de 4,9% au flux entrant intra-européen (en tant que pays d'envoi) et  a été concernée par 12,7% du flux sortant</a:t>
          </a:r>
          <a:r>
            <a:rPr lang="fr-FR" sz="1100" b="0" baseline="0">
              <a:solidFill>
                <a:srgbClr val="FF0000"/>
              </a:solidFill>
              <a:latin typeface="+mn-lt"/>
              <a:ea typeface="+mn-ea"/>
              <a:cs typeface="+mn-cs"/>
            </a:rPr>
            <a:t> </a:t>
          </a:r>
          <a:r>
            <a:rPr lang="fr-FR" sz="1100" b="0" baseline="0">
              <a:solidFill>
                <a:sysClr val="windowText" lastClr="000000"/>
              </a:solidFill>
              <a:latin typeface="+mn-lt"/>
              <a:ea typeface="+mn-ea"/>
              <a:cs typeface="+mn-cs"/>
            </a:rPr>
            <a:t>intra-européen (en tant que pays d'accueil).</a:t>
          </a:r>
        </a:p>
        <a:p>
          <a:pPr marL="0" marR="0" indent="0" algn="just" defTabSz="914400" eaLnBrk="1" fontAlgn="auto" latinLnBrk="0" hangingPunct="1">
            <a:lnSpc>
              <a:spcPct val="100000"/>
            </a:lnSpc>
            <a:spcBef>
              <a:spcPts val="0"/>
            </a:spcBef>
            <a:spcAft>
              <a:spcPts val="0"/>
            </a:spcAft>
            <a:buClrTx/>
            <a:buSzTx/>
            <a:buFontTx/>
            <a:buNone/>
            <a:tabLst/>
            <a:defRPr/>
          </a:pPr>
          <a:endParaRPr lang="fr-FR" sz="11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100" b="0" baseline="0">
              <a:solidFill>
                <a:schemeClr val="dk1"/>
              </a:solidFill>
              <a:latin typeface="+mn-lt"/>
              <a:ea typeface="+mn-ea"/>
              <a:cs typeface="+mn-cs"/>
            </a:rPr>
            <a:t>La France entretient des liens particulièrement étroits avec la Belgique (19,2% du flux des travailleurs entrant en Belgique provient de France et </a:t>
          </a:r>
          <a:r>
            <a:rPr lang="fr-FR" sz="1100" b="0" baseline="0">
              <a:solidFill>
                <a:sysClr val="windowText" lastClr="000000"/>
              </a:solidFill>
              <a:latin typeface="+mn-lt"/>
              <a:ea typeface="+mn-ea"/>
              <a:cs typeface="+mn-cs"/>
            </a:rPr>
            <a:t>39,7% </a:t>
          </a:r>
          <a:r>
            <a:rPr lang="fr-FR" sz="1100" b="0" baseline="0">
              <a:solidFill>
                <a:schemeClr val="dk1"/>
              </a:solidFill>
              <a:latin typeface="+mn-lt"/>
              <a:ea typeface="+mn-ea"/>
              <a:cs typeface="+mn-cs"/>
            </a:rPr>
            <a:t>du flux des travailleurs sortant de Belgique a pour destination la France), le Luxembourg (</a:t>
          </a:r>
          <a:r>
            <a:rPr lang="fr-FR" sz="1100" b="0" baseline="0">
              <a:solidFill>
                <a:sysClr val="windowText" lastClr="000000"/>
              </a:solidFill>
              <a:latin typeface="+mn-lt"/>
              <a:ea typeface="+mn-ea"/>
              <a:cs typeface="+mn-cs"/>
            </a:rPr>
            <a:t>16,0%/</a:t>
          </a:r>
          <a:r>
            <a:rPr lang="fr-FR" sz="1100" b="0" baseline="0">
              <a:solidFill>
                <a:schemeClr val="dk1"/>
              </a:solidFill>
              <a:latin typeface="+mn-lt"/>
              <a:ea typeface="+mn-ea"/>
              <a:cs typeface="+mn-cs"/>
            </a:rPr>
            <a:t>36,3%), l'Espagne (</a:t>
          </a:r>
          <a:r>
            <a:rPr lang="fr-FR" sz="1100" b="0" baseline="0">
              <a:solidFill>
                <a:sysClr val="windowText" lastClr="000000"/>
              </a:solidFill>
              <a:latin typeface="+mn-lt"/>
              <a:ea typeface="+mn-ea"/>
              <a:cs typeface="+mn-cs"/>
            </a:rPr>
            <a:t>13,4%/</a:t>
          </a:r>
          <a:r>
            <a:rPr lang="fr-FR" sz="1100" b="0" baseline="0">
              <a:solidFill>
                <a:schemeClr val="dk1"/>
              </a:solidFill>
              <a:latin typeface="+mn-lt"/>
              <a:ea typeface="+mn-ea"/>
              <a:cs typeface="+mn-cs"/>
            </a:rPr>
            <a:t>34,1%), le Portugal (</a:t>
          </a:r>
          <a:r>
            <a:rPr lang="fr-FR" sz="1100" b="0" baseline="0">
              <a:solidFill>
                <a:sysClr val="windowText" lastClr="000000"/>
              </a:solidFill>
              <a:latin typeface="+mn-lt"/>
              <a:ea typeface="+mn-ea"/>
              <a:cs typeface="+mn-cs"/>
            </a:rPr>
            <a:t>6,5%/38,8</a:t>
          </a:r>
          <a:r>
            <a:rPr lang="fr-FR" sz="1100" b="0" baseline="0">
              <a:solidFill>
                <a:schemeClr val="dk1"/>
              </a:solidFill>
              <a:latin typeface="+mn-lt"/>
              <a:ea typeface="+mn-ea"/>
              <a:cs typeface="+mn-cs"/>
            </a:rPr>
            <a:t>%) et le Royaume-Uni (</a:t>
          </a:r>
          <a:r>
            <a:rPr lang="fr-FR" sz="1100" b="0" baseline="0">
              <a:solidFill>
                <a:sysClr val="windowText" lastClr="000000"/>
              </a:solidFill>
              <a:latin typeface="+mn-lt"/>
              <a:ea typeface="+mn-ea"/>
              <a:cs typeface="+mn-cs"/>
            </a:rPr>
            <a:t>8,8%/20,2</a:t>
          </a:r>
          <a:r>
            <a:rPr lang="fr-FR" sz="1100" b="0" baseline="0">
              <a:solidFill>
                <a:schemeClr val="dk1"/>
              </a:solidFill>
              <a:latin typeface="+mn-lt"/>
              <a:ea typeface="+mn-ea"/>
              <a:cs typeface="+mn-cs"/>
            </a:rPr>
            <a:t>%).</a:t>
          </a:r>
        </a:p>
        <a:p>
          <a:pPr marL="0" marR="0" indent="0" algn="just" defTabSz="914400" eaLnBrk="1" fontAlgn="auto" latinLnBrk="0" hangingPunct="1">
            <a:lnSpc>
              <a:spcPct val="100000"/>
            </a:lnSpc>
            <a:spcBef>
              <a:spcPts val="0"/>
            </a:spcBef>
            <a:spcAft>
              <a:spcPts val="0"/>
            </a:spcAft>
            <a:buClrTx/>
            <a:buSzTx/>
            <a:buFontTx/>
            <a:buNone/>
            <a:tabLst/>
            <a:defRPr/>
          </a:pPr>
          <a:endParaRPr lang="fr-FR" sz="11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100" b="0" baseline="0">
              <a:solidFill>
                <a:schemeClr val="dk1"/>
              </a:solidFill>
              <a:latin typeface="+mn-lt"/>
              <a:ea typeface="+mn-ea"/>
              <a:cs typeface="+mn-cs"/>
            </a:rPr>
            <a:t>La France est notamment le premier pays d'accueil en Europe des travailleurs anglais, belges, espagnols, portugais et anglais et le deuxième pays d'accueil des travailleurs allemands, luxembourgeois, </a:t>
          </a:r>
          <a:r>
            <a:rPr lang="fr-FR" sz="1100" b="0" baseline="0">
              <a:solidFill>
                <a:sysClr val="windowText" lastClr="000000"/>
              </a:solidFill>
              <a:latin typeface="+mn-lt"/>
              <a:ea typeface="+mn-ea"/>
              <a:cs typeface="+mn-cs"/>
            </a:rPr>
            <a:t>polonais</a:t>
          </a:r>
          <a:r>
            <a:rPr lang="fr-FR" sz="1100" b="0" baseline="0">
              <a:solidFill>
                <a:schemeClr val="dk1"/>
              </a:solidFill>
              <a:latin typeface="+mn-lt"/>
              <a:ea typeface="+mn-ea"/>
              <a:cs typeface="+mn-cs"/>
            </a:rPr>
            <a:t> et roumains. Signalons enfin que 64% des intérimaires luxembourgeois et 68% des intérimaires portugais sont </a:t>
          </a:r>
          <a:r>
            <a:rPr lang="fr-FR" sz="1100" b="0" baseline="0">
              <a:solidFill>
                <a:sysClr val="windowText" lastClr="000000"/>
              </a:solidFill>
              <a:latin typeface="+mn-lt"/>
              <a:ea typeface="+mn-ea"/>
              <a:cs typeface="+mn-cs"/>
            </a:rPr>
            <a:t>employés</a:t>
          </a:r>
          <a:r>
            <a:rPr lang="fr-FR" sz="1100" b="0" baseline="0">
              <a:solidFill>
                <a:schemeClr val="dk1"/>
              </a:solidFill>
              <a:latin typeface="+mn-lt"/>
              <a:ea typeface="+mn-ea"/>
              <a:cs typeface="+mn-cs"/>
            </a:rPr>
            <a:t> par des sociétés d'accueil situées en France.</a:t>
          </a:r>
        </a:p>
        <a:p>
          <a:endParaRPr lang="fr-FR" sz="1100" b="0" baseline="0">
            <a:solidFill>
              <a:schemeClr val="dk1"/>
            </a:solidFill>
            <a:latin typeface="+mn-lt"/>
            <a:ea typeface="+mn-ea"/>
            <a:cs typeface="+mn-cs"/>
          </a:endParaRPr>
        </a:p>
        <a:p>
          <a:endParaRPr lang="fr-FR" sz="1000" b="0">
            <a:latin typeface="Calibri (corps)"/>
          </a:endParaRPr>
        </a:p>
        <a:p>
          <a:pPr marL="0" indent="0" algn="just"/>
          <a:endParaRPr lang="fr-FR" sz="1000" baseline="0">
            <a:solidFill>
              <a:schemeClr val="dk1"/>
            </a:solidFill>
            <a:latin typeface="+mn-lt"/>
            <a:ea typeface="+mn-ea"/>
            <a:cs typeface="+mn-c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a:latin typeface="Calibri (corps)"/>
          </a:endParaRPr>
        </a:p>
        <a:p>
          <a:endParaRPr lang="fr-FR"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47625</xdr:colOff>
      <xdr:row>67</xdr:row>
      <xdr:rowOff>47625</xdr:rowOff>
    </xdr:from>
    <xdr:to>
      <xdr:col>1</xdr:col>
      <xdr:colOff>155625</xdr:colOff>
      <xdr:row>67</xdr:row>
      <xdr:rowOff>155625</xdr:rowOff>
    </xdr:to>
    <xdr:sp macro="" textlink="">
      <xdr:nvSpPr>
        <xdr:cNvPr id="2" name="Ellipse 1"/>
        <xdr:cNvSpPr>
          <a:spLocks/>
        </xdr:cNvSpPr>
      </xdr:nvSpPr>
      <xdr:spPr>
        <a:xfrm flipH="1">
          <a:off x="209550" y="13182600"/>
          <a:ext cx="108000" cy="108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1</xdr:col>
      <xdr:colOff>38100</xdr:colOff>
      <xdr:row>68</xdr:row>
      <xdr:rowOff>38100</xdr:rowOff>
    </xdr:from>
    <xdr:to>
      <xdr:col>1</xdr:col>
      <xdr:colOff>146100</xdr:colOff>
      <xdr:row>68</xdr:row>
      <xdr:rowOff>146100</xdr:rowOff>
    </xdr:to>
    <xdr:sp macro="" textlink="">
      <xdr:nvSpPr>
        <xdr:cNvPr id="3" name="Ellipse 2"/>
        <xdr:cNvSpPr>
          <a:spLocks/>
        </xdr:cNvSpPr>
      </xdr:nvSpPr>
      <xdr:spPr>
        <a:xfrm flipH="1">
          <a:off x="200025" y="13363575"/>
          <a:ext cx="108000" cy="108000"/>
        </a:xfrm>
        <a:prstGeom prst="ellips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1</xdr:col>
      <xdr:colOff>38100</xdr:colOff>
      <xdr:row>69</xdr:row>
      <xdr:rowOff>38100</xdr:rowOff>
    </xdr:from>
    <xdr:to>
      <xdr:col>1</xdr:col>
      <xdr:colOff>146100</xdr:colOff>
      <xdr:row>69</xdr:row>
      <xdr:rowOff>146100</xdr:rowOff>
    </xdr:to>
    <xdr:sp macro="" textlink="">
      <xdr:nvSpPr>
        <xdr:cNvPr id="4" name="Ellipse 3"/>
        <xdr:cNvSpPr>
          <a:spLocks/>
        </xdr:cNvSpPr>
      </xdr:nvSpPr>
      <xdr:spPr>
        <a:xfrm flipH="1">
          <a:off x="200025" y="13554075"/>
          <a:ext cx="108000" cy="1080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3</xdr:col>
      <xdr:colOff>76200</xdr:colOff>
      <xdr:row>60</xdr:row>
      <xdr:rowOff>38100</xdr:rowOff>
    </xdr:from>
    <xdr:to>
      <xdr:col>3</xdr:col>
      <xdr:colOff>184200</xdr:colOff>
      <xdr:row>60</xdr:row>
      <xdr:rowOff>146100</xdr:rowOff>
    </xdr:to>
    <xdr:sp macro="" textlink="">
      <xdr:nvSpPr>
        <xdr:cNvPr id="5" name="Ellipse 4"/>
        <xdr:cNvSpPr>
          <a:spLocks/>
        </xdr:cNvSpPr>
      </xdr:nvSpPr>
      <xdr:spPr>
        <a:xfrm flipH="1">
          <a:off x="2190750" y="11839575"/>
          <a:ext cx="108000" cy="108000"/>
        </a:xfrm>
        <a:prstGeom prst="ellips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3</xdr:col>
      <xdr:colOff>219075</xdr:colOff>
      <xdr:row>60</xdr:row>
      <xdr:rowOff>38100</xdr:rowOff>
    </xdr:from>
    <xdr:to>
      <xdr:col>3</xdr:col>
      <xdr:colOff>327075</xdr:colOff>
      <xdr:row>60</xdr:row>
      <xdr:rowOff>146100</xdr:rowOff>
    </xdr:to>
    <xdr:sp macro="" textlink="">
      <xdr:nvSpPr>
        <xdr:cNvPr id="6" name="Ellipse 5"/>
        <xdr:cNvSpPr>
          <a:spLocks/>
        </xdr:cNvSpPr>
      </xdr:nvSpPr>
      <xdr:spPr>
        <a:xfrm flipH="1">
          <a:off x="2333625" y="11839575"/>
          <a:ext cx="108000" cy="1080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3</xdr:col>
      <xdr:colOff>371475</xdr:colOff>
      <xdr:row>60</xdr:row>
      <xdr:rowOff>38100</xdr:rowOff>
    </xdr:from>
    <xdr:to>
      <xdr:col>3</xdr:col>
      <xdr:colOff>479475</xdr:colOff>
      <xdr:row>60</xdr:row>
      <xdr:rowOff>146100</xdr:rowOff>
    </xdr:to>
    <xdr:sp macro="" textlink="">
      <xdr:nvSpPr>
        <xdr:cNvPr id="7" name="Ellipse 6"/>
        <xdr:cNvSpPr>
          <a:spLocks/>
        </xdr:cNvSpPr>
      </xdr:nvSpPr>
      <xdr:spPr>
        <a:xfrm flipH="1">
          <a:off x="2486025" y="11839575"/>
          <a:ext cx="108000" cy="108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16</xdr:col>
      <xdr:colOff>0</xdr:colOff>
      <xdr:row>4</xdr:row>
      <xdr:rowOff>85724</xdr:rowOff>
    </xdr:from>
    <xdr:to>
      <xdr:col>22</xdr:col>
      <xdr:colOff>0</xdr:colOff>
      <xdr:row>45</xdr:row>
      <xdr:rowOff>142875</xdr:rowOff>
    </xdr:to>
    <xdr:sp macro="" textlink="">
      <xdr:nvSpPr>
        <xdr:cNvPr id="8" name="ZoneTexte 7"/>
        <xdr:cNvSpPr txBox="1"/>
      </xdr:nvSpPr>
      <xdr:spPr>
        <a:xfrm>
          <a:off x="10429875" y="895349"/>
          <a:ext cx="4114800" cy="8191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200" b="1">
              <a:latin typeface="Calibri (corps)"/>
            </a:rPr>
            <a:t>Ce qu'il faut retenir de l'année 2021</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100" b="0" baseline="0">
              <a:solidFill>
                <a:sysClr val="windowText" lastClr="000000"/>
              </a:solidFill>
              <a:latin typeface="+mn-lt"/>
              <a:ea typeface="+mn-ea"/>
              <a:cs typeface="+mn-cs"/>
            </a:rPr>
            <a:t>En 2021, </a:t>
          </a:r>
          <a:r>
            <a:rPr lang="fr-FR" sz="1100" b="1" baseline="0">
              <a:solidFill>
                <a:sysClr val="windowText" lastClr="000000"/>
              </a:solidFill>
              <a:latin typeface="+mn-lt"/>
              <a:ea typeface="+mn-ea"/>
              <a:cs typeface="+mn-cs"/>
            </a:rPr>
            <a:t>les caisses françaises de sécurité sociale ont remboursé 420,52 millions d'€ </a:t>
          </a:r>
          <a:r>
            <a:rPr lang="fr-FR" sz="1100" b="0" baseline="0">
              <a:solidFill>
                <a:sysClr val="windowText" lastClr="000000"/>
              </a:solidFill>
              <a:latin typeface="+mn-lt"/>
              <a:ea typeface="+mn-ea"/>
              <a:cs typeface="+mn-cs"/>
            </a:rPr>
            <a:t>pour des soins de santé dispensés à l'étranger </a:t>
          </a:r>
          <a:r>
            <a:rPr lang="fr-FR" sz="1100" b="0" baseline="0">
              <a:solidFill>
                <a:schemeClr val="dk1"/>
              </a:solidFill>
              <a:latin typeface="+mn-lt"/>
              <a:ea typeface="+mn-ea"/>
              <a:cs typeface="+mn-cs"/>
            </a:rPr>
            <a:t>à des assurés des régimes français</a:t>
          </a:r>
          <a:r>
            <a:rPr lang="fr-FR" sz="1100" b="0" baseline="0">
              <a:solidFill>
                <a:sysClr val="windowText" lastClr="000000"/>
              </a:solidFill>
              <a:latin typeface="+mn-lt"/>
              <a:ea typeface="+mn-ea"/>
              <a:cs typeface="+mn-cs"/>
            </a:rPr>
            <a:t>, soit, par rapport à 2020, une diminution de 28,4%. Dans ces remboursements, sont inclus 93,6 millions d'€ de dépenses de santé, soit </a:t>
          </a:r>
          <a:r>
            <a:rPr lang="fr-FR" sz="1100" b="1" baseline="0">
              <a:solidFill>
                <a:sysClr val="windowText" lastClr="000000"/>
              </a:solidFill>
              <a:latin typeface="+mn-lt"/>
              <a:ea typeface="+mn-ea"/>
              <a:cs typeface="+mn-cs"/>
            </a:rPr>
            <a:t>22,3%</a:t>
          </a:r>
          <a:r>
            <a:rPr lang="fr-FR" sz="1100" b="0" baseline="0">
              <a:solidFill>
                <a:sysClr val="windowText" lastClr="000000"/>
              </a:solidFill>
              <a:latin typeface="+mn-lt"/>
              <a:ea typeface="+mn-ea"/>
              <a:cs typeface="+mn-cs"/>
            </a:rPr>
            <a:t> du montant total, pris en charge, selon le 2ème circuit, </a:t>
          </a:r>
          <a:r>
            <a:rPr lang="fr-FR" sz="1100" b="1" baseline="0">
              <a:solidFill>
                <a:sysClr val="windowText" lastClr="000000"/>
              </a:solidFill>
              <a:latin typeface="+mn-lt"/>
              <a:ea typeface="+mn-ea"/>
              <a:cs typeface="+mn-cs"/>
            </a:rPr>
            <a:t>en application des accords internationaux </a:t>
          </a:r>
          <a:r>
            <a:rPr lang="fr-FR" sz="1100" b="0" baseline="0">
              <a:solidFill>
                <a:sysClr val="windowText" lastClr="000000"/>
              </a:solidFill>
              <a:latin typeface="+mn-lt"/>
              <a:ea typeface="+mn-ea"/>
              <a:cs typeface="+mn-cs"/>
            </a:rPr>
            <a:t>de sécurité sociale (règlements européens, conventions bilatérales et décrets de coordination). </a:t>
          </a:r>
        </a:p>
        <a:p>
          <a:pPr marL="0" marR="0" indent="0" algn="just" defTabSz="914400" eaLnBrk="1" fontAlgn="auto" latinLnBrk="0" hangingPunct="1">
            <a:lnSpc>
              <a:spcPct val="100000"/>
            </a:lnSpc>
            <a:spcBef>
              <a:spcPts val="0"/>
            </a:spcBef>
            <a:spcAft>
              <a:spcPts val="0"/>
            </a:spcAft>
            <a:buClrTx/>
            <a:buSzTx/>
            <a:buFontTx/>
            <a:buNone/>
            <a:tabLst/>
            <a:defRPr/>
          </a:pPr>
          <a:endParaRPr lang="fr-FR" sz="1100" b="0" baseline="0">
            <a:solidFill>
              <a:srgbClr val="FF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100" b="1" baseline="0">
              <a:solidFill>
                <a:sysClr val="windowText" lastClr="000000"/>
              </a:solidFill>
              <a:latin typeface="+mn-lt"/>
              <a:ea typeface="+mn-ea"/>
              <a:cs typeface="+mn-cs"/>
            </a:rPr>
            <a:t>La baisse en 2021 porte presque uniquement sur les remboursements dans le cadre de la coordination (2ème circuit)</a:t>
          </a:r>
          <a:r>
            <a:rPr lang="fr-FR" sz="1100" b="0" baseline="0">
              <a:solidFill>
                <a:sysClr val="windowText" lastClr="000000"/>
              </a:solidFill>
              <a:latin typeface="+mn-lt"/>
              <a:ea typeface="+mn-ea"/>
              <a:cs typeface="+mn-cs"/>
            </a:rPr>
            <a:t>, sachant que les remboursements sur factures, par rapport à 2020, ont été divisés par 2 (-92,2M€) et sur forfaits par 60 (-72,9M€). Ainsi, la chute globale des montants de ce circuit a </a:t>
          </a:r>
          <a:r>
            <a:rPr lang="fr-FR" sz="1100" b="0" baseline="0">
              <a:solidFill>
                <a:schemeClr val="dk1"/>
              </a:solidFill>
              <a:latin typeface="+mn-lt"/>
              <a:ea typeface="+mn-ea"/>
              <a:cs typeface="+mn-cs"/>
            </a:rPr>
            <a:t>contribué à diminuer pour </a:t>
          </a:r>
          <a:r>
            <a:rPr lang="fr-FR" sz="1100" b="1" baseline="0">
              <a:solidFill>
                <a:schemeClr val="dk1"/>
              </a:solidFill>
              <a:latin typeface="+mn-lt"/>
              <a:ea typeface="+mn-ea"/>
              <a:cs typeface="+mn-cs"/>
            </a:rPr>
            <a:t>28,1 points de pourcentage </a:t>
          </a:r>
          <a:r>
            <a:rPr lang="fr-FR" sz="1100" b="0" baseline="0">
              <a:solidFill>
                <a:schemeClr val="dk1"/>
              </a:solidFill>
              <a:latin typeface="+mn-lt"/>
              <a:ea typeface="+mn-ea"/>
              <a:cs typeface="+mn-cs"/>
            </a:rPr>
            <a:t>à l'évolution, en 2021, des montants totaux remboursés. Quant au 1er circuit (remboursement sans coordination), il est resté stable puisqu'il a contribué pour à peine </a:t>
          </a:r>
          <a:r>
            <a:rPr lang="fr-FR" sz="1100" b="1" baseline="0">
              <a:solidFill>
                <a:schemeClr val="dk1"/>
              </a:solidFill>
              <a:latin typeface="+mn-lt"/>
              <a:ea typeface="+mn-ea"/>
              <a:cs typeface="+mn-cs"/>
            </a:rPr>
            <a:t>-0,3 point de pourcentage </a:t>
          </a:r>
          <a:r>
            <a:rPr lang="fr-FR" sz="1100" b="0" baseline="0">
              <a:solidFill>
                <a:schemeClr val="dk1"/>
              </a:solidFill>
              <a:latin typeface="+mn-lt"/>
              <a:ea typeface="+mn-ea"/>
              <a:cs typeface="+mn-cs"/>
            </a:rPr>
            <a:t>dans l'évolution globale des remboursements en 2021.</a:t>
          </a:r>
        </a:p>
        <a:p>
          <a:pPr marL="0" marR="0" indent="0" algn="just" defTabSz="914400" eaLnBrk="1" fontAlgn="auto" latinLnBrk="0" hangingPunct="1">
            <a:lnSpc>
              <a:spcPct val="100000"/>
            </a:lnSpc>
            <a:spcBef>
              <a:spcPts val="0"/>
            </a:spcBef>
            <a:spcAft>
              <a:spcPts val="0"/>
            </a:spcAft>
            <a:buClrTx/>
            <a:buSzTx/>
            <a:buFontTx/>
            <a:buNone/>
            <a:tabLst/>
            <a:defRPr/>
          </a:pPr>
          <a:endParaRPr lang="fr-FR" sz="11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100" b="0" baseline="0">
              <a:solidFill>
                <a:sysClr val="windowText" lastClr="000000"/>
              </a:solidFill>
              <a:latin typeface="+mn-lt"/>
              <a:ea typeface="+mn-ea"/>
              <a:cs typeface="+mn-cs"/>
            </a:rPr>
            <a:t>Il se trouve que dans le même temps ce sont les pays membres de l'</a:t>
          </a:r>
          <a:r>
            <a:rPr lang="fr-FR" sz="1100" b="1" baseline="0">
              <a:solidFill>
                <a:sysClr val="windowText" lastClr="000000"/>
              </a:solidFill>
              <a:latin typeface="+mn-lt"/>
              <a:ea typeface="+mn-ea"/>
              <a:cs typeface="+mn-cs"/>
            </a:rPr>
            <a:t>UE-EEE-Suisse et les pays sans accord </a:t>
          </a:r>
          <a:r>
            <a:rPr lang="fr-FR" sz="1100" b="0" baseline="0">
              <a:solidFill>
                <a:sysClr val="windowText" lastClr="000000"/>
              </a:solidFill>
              <a:latin typeface="+mn-lt"/>
              <a:ea typeface="+mn-ea"/>
              <a:cs typeface="+mn-cs"/>
            </a:rPr>
            <a:t>qui sont le plus affectés par le recul des remboursements, à savoir respectivement : -31,3% et -35,6% chacuns. Ils représentent </a:t>
          </a:r>
          <a:r>
            <a:rPr lang="fr-FR" sz="1100" b="1" baseline="0">
              <a:solidFill>
                <a:sysClr val="windowText" lastClr="000000"/>
              </a:solidFill>
              <a:latin typeface="+mn-lt"/>
              <a:ea typeface="+mn-ea"/>
              <a:cs typeface="+mn-cs"/>
            </a:rPr>
            <a:t>respectivement 92% et 1% des remboursements </a:t>
          </a:r>
          <a:r>
            <a:rPr lang="fr-FR" sz="1100" b="0" baseline="0">
              <a:solidFill>
                <a:sysClr val="windowText" lastClr="000000"/>
              </a:solidFill>
              <a:latin typeface="+mn-lt"/>
              <a:ea typeface="+mn-ea"/>
              <a:cs typeface="+mn-cs"/>
            </a:rPr>
            <a:t>des dépenses de santé à l'étranger, et au premier rang des baisse on trouve : l'Espagne (-81,8M€), la Belgique (-73,8M€), l'Allemagne (-13,2M€), l'Italie (-5,6M€) et la Suisse (-5M€).</a:t>
          </a:r>
        </a:p>
        <a:p>
          <a:pPr marL="0" marR="0" indent="0" algn="just" defTabSz="914400" eaLnBrk="1" fontAlgn="auto" latinLnBrk="0" hangingPunct="1">
            <a:lnSpc>
              <a:spcPct val="100000"/>
            </a:lnSpc>
            <a:spcBef>
              <a:spcPts val="0"/>
            </a:spcBef>
            <a:spcAft>
              <a:spcPts val="0"/>
            </a:spcAft>
            <a:buClrTx/>
            <a:buSzTx/>
            <a:buFontTx/>
            <a:buNone/>
            <a:tabLst/>
            <a:defRPr/>
          </a:pPr>
          <a:endParaRPr lang="fr-FR" sz="1100" b="0" baseline="0">
            <a:solidFill>
              <a:sysClr val="windowText" lastClr="00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100" b="0" baseline="0">
              <a:solidFill>
                <a:sysClr val="windowText" lastClr="000000"/>
              </a:solidFill>
              <a:latin typeface="+mn-lt"/>
              <a:ea typeface="+mn-ea"/>
              <a:cs typeface="+mn-cs"/>
            </a:rPr>
            <a:t>En revanche, les pays ayant signé avec la France </a:t>
          </a:r>
          <a:r>
            <a:rPr lang="fr-FR" sz="1100" b="1" baseline="0">
              <a:solidFill>
                <a:sysClr val="windowText" lastClr="000000"/>
              </a:solidFill>
              <a:latin typeface="+mn-lt"/>
              <a:ea typeface="+mn-ea"/>
              <a:cs typeface="+mn-cs"/>
            </a:rPr>
            <a:t>un accord bilatéral </a:t>
          </a:r>
          <a:r>
            <a:rPr lang="fr-FR" sz="1100" b="0" baseline="0">
              <a:solidFill>
                <a:sysClr val="windowText" lastClr="000000"/>
              </a:solidFill>
              <a:latin typeface="+mn-lt"/>
              <a:ea typeface="+mn-ea"/>
              <a:cs typeface="+mn-cs"/>
            </a:rPr>
            <a:t>de sécurité sociale ont vu au contraire les remboursements français s'accroître de 65,4%, auxquels ont participé le Québec (+6,5M€), le Maroc (+5M€) et la Polynésie française (+3,5M€). Mais ces pays ne correspondent qu'à </a:t>
          </a:r>
          <a:r>
            <a:rPr lang="fr-FR" sz="1100" b="1" baseline="0">
              <a:solidFill>
                <a:sysClr val="windowText" lastClr="000000"/>
              </a:solidFill>
              <a:latin typeface="+mn-lt"/>
              <a:ea typeface="+mn-ea"/>
              <a:cs typeface="+mn-cs"/>
            </a:rPr>
            <a:t>7%</a:t>
          </a:r>
          <a:r>
            <a:rPr lang="fr-FR" sz="1100" b="0" baseline="0">
              <a:solidFill>
                <a:sysClr val="windowText" lastClr="000000"/>
              </a:solidFill>
              <a:latin typeface="+mn-lt"/>
              <a:ea typeface="+mn-ea"/>
              <a:cs typeface="+mn-cs"/>
            </a:rPr>
            <a:t> </a:t>
          </a:r>
          <a:r>
            <a:rPr lang="fr-FR" sz="1100" b="1" baseline="0">
              <a:solidFill>
                <a:sysClr val="windowText" lastClr="000000"/>
              </a:solidFill>
              <a:latin typeface="+mn-lt"/>
              <a:ea typeface="+mn-ea"/>
              <a:cs typeface="+mn-cs"/>
            </a:rPr>
            <a:t>du total des montants remboursés</a:t>
          </a:r>
          <a:r>
            <a:rPr lang="fr-FR" sz="1100" b="0" baseline="0">
              <a:solidFill>
                <a:sysClr val="windowText" lastClr="000000"/>
              </a:solidFill>
              <a:latin typeface="+mn-lt"/>
              <a:ea typeface="+mn-ea"/>
              <a:cs typeface="+mn-cs"/>
            </a:rPr>
            <a:t>.</a:t>
          </a:r>
        </a:p>
        <a:p>
          <a:pPr marL="0" marR="0" indent="0" algn="just" defTabSz="914400" eaLnBrk="1" fontAlgn="auto" latinLnBrk="0" hangingPunct="1">
            <a:lnSpc>
              <a:spcPct val="100000"/>
            </a:lnSpc>
            <a:spcBef>
              <a:spcPts val="0"/>
            </a:spcBef>
            <a:spcAft>
              <a:spcPts val="0"/>
            </a:spcAft>
            <a:buClrTx/>
            <a:buSzTx/>
            <a:buFontTx/>
            <a:buNone/>
            <a:tabLst/>
            <a:defRPr/>
          </a:pPr>
          <a:endParaRPr lang="fr-FR" sz="1100" b="0" baseline="0">
            <a:solidFill>
              <a:sysClr val="windowText" lastClr="00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100" b="0" baseline="0">
              <a:solidFill>
                <a:sysClr val="windowText" lastClr="000000"/>
              </a:solidFill>
              <a:latin typeface="+mn-lt"/>
              <a:ea typeface="+mn-ea"/>
              <a:cs typeface="+mn-cs"/>
            </a:rPr>
            <a:t>Il est à noter que l'absence de commissions mixtes</a:t>
          </a:r>
          <a:r>
            <a:rPr lang="fr-FR" sz="1100" b="0" baseline="30000">
              <a:solidFill>
                <a:sysClr val="windowText" lastClr="000000"/>
              </a:solidFill>
              <a:latin typeface="+mn-lt"/>
              <a:ea typeface="+mn-ea"/>
              <a:cs typeface="+mn-cs"/>
              <a:sym typeface="Wingdings 2"/>
            </a:rPr>
            <a:t></a:t>
          </a:r>
          <a:r>
            <a:rPr lang="fr-FR" sz="1100" b="0" baseline="0">
              <a:solidFill>
                <a:sysClr val="windowText" lastClr="000000"/>
              </a:solidFill>
              <a:latin typeface="+mn-lt"/>
              <a:ea typeface="+mn-ea"/>
              <a:cs typeface="+mn-cs"/>
              <a:sym typeface="Wingdings 2"/>
            </a:rPr>
            <a:t> planifiées depuis 2020, </a:t>
          </a:r>
          <a:r>
            <a:rPr lang="fr-FR" sz="1100" b="0" baseline="0">
              <a:solidFill>
                <a:schemeClr val="dk1"/>
              </a:solidFill>
              <a:latin typeface="+mn-lt"/>
              <a:ea typeface="+mn-ea"/>
              <a:cs typeface="+mn-cs"/>
              <a:sym typeface="Wingdings 2"/>
            </a:rPr>
            <a:t>maintient à un bas niveau les remboursements vers les pays à convention bilatérale, notamment l'Algérie qui se trouve de ce fait fortement déclassée.</a:t>
          </a:r>
          <a:endParaRPr lang="fr-FR" sz="1100" b="0" baseline="0">
            <a:solidFill>
              <a:srgbClr val="FF0000"/>
            </a:solidFill>
            <a:latin typeface="+mn-lt"/>
            <a:ea typeface="+mn-ea"/>
            <a:cs typeface="+mn-c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r>
            <a:rPr lang="fr-FR" sz="1000" b="0" u="sng" baseline="0">
              <a:solidFill>
                <a:schemeClr val="tx1"/>
              </a:solidFill>
              <a:latin typeface="Calibri (Corps)"/>
            </a:rPr>
            <a:t>REMARQUE</a:t>
          </a:r>
          <a:r>
            <a:rPr lang="fr-FR" sz="1000" b="0" baseline="0">
              <a:solidFill>
                <a:schemeClr val="tx1"/>
              </a:solidFill>
              <a:latin typeface="Calibri (Corps)"/>
            </a:rPr>
            <a:t> : Au CNSE, le nouvel applicatif de gestion des créances et dettes des soins de santé à l'international ne permettait pas la disponibilité des nombres de familles bénéficiaires des remboursements, au moment de la collecte annuelle du Cleiss.</a:t>
          </a: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chemeClr val="tx1"/>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endParaRPr lang="fr-FR" sz="1000" b="0" baseline="0">
            <a:solidFill>
              <a:srgbClr val="FF0000"/>
            </a:solidFill>
            <a:latin typeface="Calibri (Corps)"/>
          </a:endParaRPr>
        </a:p>
        <a:p>
          <a:pPr algn="just"/>
          <a:r>
            <a:rPr lang="fr-FR" sz="1000" b="0" baseline="0">
              <a:solidFill>
                <a:srgbClr val="FF0000"/>
              </a:solidFill>
              <a:latin typeface="Calibri (Corps)"/>
              <a:ea typeface="+mn-ea"/>
              <a:cs typeface="+mn-cs"/>
            </a:rPr>
            <a:t>.</a:t>
          </a: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marL="0" indent="0" algn="just"/>
          <a:endParaRPr lang="fr-FR" sz="1000" b="0" baseline="0">
            <a:solidFill>
              <a:schemeClr val="dk1"/>
            </a:solidFill>
            <a:latin typeface="Calibri (Corps)"/>
            <a:ea typeface="+mn-ea"/>
            <a:cs typeface="+mn-c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a:latin typeface="Calibri (corps)"/>
          </a:endParaRPr>
        </a:p>
        <a:p>
          <a:endParaRPr lang="fr-FR" sz="1100" b="1"/>
        </a:p>
      </xdr:txBody>
    </xdr:sp>
    <xdr:clientData/>
  </xdr:twoCellAnchor>
  <xdr:twoCellAnchor>
    <xdr:from>
      <xdr:col>16</xdr:col>
      <xdr:colOff>47625</xdr:colOff>
      <xdr:row>51</xdr:row>
      <xdr:rowOff>123826</xdr:rowOff>
    </xdr:from>
    <xdr:to>
      <xdr:col>21</xdr:col>
      <xdr:colOff>676275</xdr:colOff>
      <xdr:row>67</xdr:row>
      <xdr:rowOff>0</xdr:rowOff>
    </xdr:to>
    <xdr:sp macro="" textlink="">
      <xdr:nvSpPr>
        <xdr:cNvPr id="9" name="ZoneTexte 8"/>
        <xdr:cNvSpPr txBox="1"/>
      </xdr:nvSpPr>
      <xdr:spPr>
        <a:xfrm>
          <a:off x="10477500" y="10210801"/>
          <a:ext cx="4057650" cy="292417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eaLnBrk="1" fontAlgn="auto" latinLnBrk="0" hangingPunct="1"/>
          <a:endParaRPr lang="fr-FR"/>
        </a:p>
        <a:p>
          <a:pPr marL="457200" marR="0" lvl="1" indent="0" algn="just" defTabSz="914400" eaLnBrk="1" fontAlgn="auto" latinLnBrk="0" hangingPunct="1">
            <a:lnSpc>
              <a:spcPct val="100000"/>
            </a:lnSpc>
            <a:spcBef>
              <a:spcPts val="0"/>
            </a:spcBef>
            <a:spcAft>
              <a:spcPts val="0"/>
            </a:spcAft>
            <a:buClrTx/>
            <a:buSzTx/>
            <a:buFontTx/>
            <a:buNone/>
            <a:tabLst/>
            <a:defRPr/>
          </a:pPr>
          <a:r>
            <a:rPr lang="fr-FR" sz="1800" b="1" baseline="0">
              <a:solidFill>
                <a:schemeClr val="dk1"/>
              </a:solidFill>
              <a:latin typeface="+mn-lt"/>
              <a:ea typeface="+mn-ea"/>
              <a:cs typeface="+mn-cs"/>
              <a:sym typeface="Wingdings 2"/>
            </a:rPr>
            <a:t>BON À SAVOIR</a:t>
          </a:r>
        </a:p>
        <a:p>
          <a:pPr marL="0" marR="0" indent="0" algn="just" defTabSz="914400" eaLnBrk="1" fontAlgn="auto" latinLnBrk="0" hangingPunct="1">
            <a:lnSpc>
              <a:spcPct val="100000"/>
            </a:lnSpc>
            <a:spcBef>
              <a:spcPts val="0"/>
            </a:spcBef>
            <a:spcAft>
              <a:spcPts val="0"/>
            </a:spcAft>
            <a:buClrTx/>
            <a:buSzTx/>
            <a:buFontTx/>
            <a:buNone/>
            <a:tabLst/>
            <a:defRPr/>
          </a:pPr>
          <a:endParaRPr lang="fr-FR" sz="1100" b="0" baseline="0">
            <a:solidFill>
              <a:schemeClr val="dk1"/>
            </a:solidFill>
            <a:latin typeface="+mn-lt"/>
            <a:ea typeface="+mn-ea"/>
            <a:cs typeface="+mn-cs"/>
            <a:sym typeface="Wingdings 2"/>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100" b="0" baseline="0">
              <a:solidFill>
                <a:schemeClr val="dk1"/>
              </a:solidFill>
              <a:latin typeface="+mn-lt"/>
              <a:ea typeface="+mn-ea"/>
              <a:cs typeface="+mn-cs"/>
              <a:sym typeface="Wingdings 2"/>
            </a:rPr>
            <a:t> </a:t>
          </a:r>
          <a:r>
            <a:rPr lang="fr-FR" sz="1100" b="0" baseline="0">
              <a:solidFill>
                <a:schemeClr val="dk1"/>
              </a:solidFill>
              <a:latin typeface="+mn-lt"/>
              <a:ea typeface="+mn-ea"/>
              <a:cs typeface="+mn-cs"/>
            </a:rPr>
            <a:t>Pour les soins de santé dispensés aux assurés des régimes français dans les pays sans accord bilatéral de sécurité sociale avec la France (soit 145 entités répertoriées), </a:t>
          </a:r>
          <a:r>
            <a:rPr lang="fr-FR" sz="1100" b="1" baseline="0">
              <a:solidFill>
                <a:schemeClr val="dk1"/>
              </a:solidFill>
              <a:latin typeface="+mn-lt"/>
              <a:ea typeface="+mn-ea"/>
              <a:cs typeface="+mn-cs"/>
            </a:rPr>
            <a:t>seul le 1er circuit est mis en oeuvre</a:t>
          </a:r>
          <a:r>
            <a:rPr lang="fr-FR" sz="1100" b="0" baseline="0">
              <a:solidFill>
                <a:schemeClr val="dk1"/>
              </a:solidFill>
              <a:latin typeface="+mn-lt"/>
              <a:ea typeface="+mn-ea"/>
              <a:cs typeface="+mn-cs"/>
            </a:rPr>
            <a:t>, car il est question ici de remboursements au titre de la législation interne. Autrement dit, les assurés ont fait l'avance des frais de leurs soins à l'étranger et, à leur retour en France, se sont fait rembourser auprès de leur caisse maladie compétente sur présentation de leurs factures. </a:t>
          </a:r>
          <a:endParaRPr lang="fr-FR"/>
        </a:p>
        <a:p>
          <a:endParaRPr lang="fr-FR" sz="1100"/>
        </a:p>
        <a:p>
          <a:pPr marL="0" marR="0" indent="0" algn="just" defTabSz="914400" eaLnBrk="1" fontAlgn="auto" latinLnBrk="0" hangingPunct="1">
            <a:lnSpc>
              <a:spcPct val="100000"/>
            </a:lnSpc>
            <a:spcBef>
              <a:spcPts val="0"/>
            </a:spcBef>
            <a:spcAft>
              <a:spcPts val="0"/>
            </a:spcAft>
            <a:buClrTx/>
            <a:buSzTx/>
            <a:buFontTx/>
            <a:buNone/>
            <a:tabLst/>
            <a:defRPr/>
          </a:pPr>
          <a:r>
            <a:rPr lang="fr-FR" sz="1100" b="0" baseline="0">
              <a:solidFill>
                <a:schemeClr val="dk1"/>
              </a:solidFill>
              <a:latin typeface="+mn-lt"/>
              <a:ea typeface="+mn-ea"/>
              <a:cs typeface="+mn-cs"/>
              <a:sym typeface="Wingdings 2"/>
            </a:rPr>
            <a:t> </a:t>
          </a:r>
          <a:r>
            <a:rPr lang="fr-FR" sz="1100">
              <a:solidFill>
                <a:schemeClr val="dk1"/>
              </a:solidFill>
              <a:latin typeface="+mn-lt"/>
              <a:ea typeface="+mn-ea"/>
              <a:cs typeface="+mn-cs"/>
            </a:rPr>
            <a:t>Depuis 2015, le CNSE (Centre National des Soins à l'Etranger) rassemble tous les éléments concernant les remboursements et toutes les opérations sont effectuées par son intermédiaire.</a:t>
          </a:r>
          <a:endParaRPr lang="fr-FR"/>
        </a:p>
        <a:p>
          <a:endParaRPr lang="fr-FR" sz="1100"/>
        </a:p>
      </xdr:txBody>
    </xdr:sp>
    <xdr:clientData/>
  </xdr:twoCellAnchor>
  <xdr:twoCellAnchor editAs="oneCell">
    <xdr:from>
      <xdr:col>16</xdr:col>
      <xdr:colOff>47625</xdr:colOff>
      <xdr:row>52</xdr:row>
      <xdr:rowOff>0</xdr:rowOff>
    </xdr:from>
    <xdr:to>
      <xdr:col>16</xdr:col>
      <xdr:colOff>495300</xdr:colOff>
      <xdr:row>54</xdr:row>
      <xdr:rowOff>57150</xdr:rowOff>
    </xdr:to>
    <xdr:pic>
      <xdr:nvPicPr>
        <xdr:cNvPr id="10" name="Picture 708"/>
        <xdr:cNvPicPr>
          <a:picLocks noChangeAspect="1" noChangeArrowheads="1"/>
        </xdr:cNvPicPr>
      </xdr:nvPicPr>
      <xdr:blipFill>
        <a:blip xmlns:r="http://schemas.openxmlformats.org/officeDocument/2006/relationships" r:embed="rId1" cstate="print">
          <a:clrChange>
            <a:clrFrom>
              <a:srgbClr val="FAFAFA"/>
            </a:clrFrom>
            <a:clrTo>
              <a:srgbClr val="FAFAFA">
                <a:alpha val="0"/>
              </a:srgbClr>
            </a:clrTo>
          </a:clrChange>
        </a:blip>
        <a:srcRect/>
        <a:stretch>
          <a:fillRect/>
        </a:stretch>
      </xdr:blipFill>
      <xdr:spPr bwMode="auto">
        <a:xfrm>
          <a:off x="10477500" y="10277475"/>
          <a:ext cx="447675" cy="438150"/>
        </a:xfrm>
        <a:prstGeom prst="rect">
          <a:avLst/>
        </a:prstGeom>
        <a:noFill/>
        <a:ln w="1">
          <a:noFill/>
          <a:miter lim="800000"/>
          <a:headEnd/>
          <a:tailEnd/>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8</xdr:col>
      <xdr:colOff>190499</xdr:colOff>
      <xdr:row>3</xdr:row>
      <xdr:rowOff>95249</xdr:rowOff>
    </xdr:from>
    <xdr:to>
      <xdr:col>13</xdr:col>
      <xdr:colOff>704850</xdr:colOff>
      <xdr:row>24</xdr:row>
      <xdr:rowOff>47625</xdr:rowOff>
    </xdr:to>
    <xdr:sp macro="" textlink="">
      <xdr:nvSpPr>
        <xdr:cNvPr id="2" name="ZoneTexte 1"/>
        <xdr:cNvSpPr txBox="1"/>
      </xdr:nvSpPr>
      <xdr:spPr>
        <a:xfrm>
          <a:off x="5781674" y="714374"/>
          <a:ext cx="4324351" cy="39528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Entre 2012 et 2018, le détachement intra-européen des pays de l'UE-EEE-Suisse a progressé de manière continue, et à un rythme relativement soutenu, soit +48% au cours de cette période.</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L'année suivante, nous observons une hausse atypique, comparativement à celles observées les années précédentes et </a:t>
          </a:r>
          <a:r>
            <a:rPr lang="fr-FR" sz="1000" b="0" baseline="0">
              <a:solidFill>
                <a:sysClr val="windowText" lastClr="000000"/>
              </a:solidFill>
              <a:latin typeface="+mn-lt"/>
              <a:ea typeface="+mn-ea"/>
              <a:cs typeface="+mn-cs"/>
            </a:rPr>
            <a:t>comprises entre 3,2% et 8,9%,  de l'ordre de 75% . Cette évolution est liée à la très forte hausse du nombre des formulaires A1 délivrés par l'Allemagne (+311%), particulièrement pour les missions inférieures ou égales à dix jours. Une meilleure information des employeurs allemands sur les procédures d'obtention des documents portables A1, particulièrement pour les missions de courte durée, et un renforcement  des contrôles et des amendes, pour ceux ne respectant pas l'obligation de délivrance du document à leurs travailleurs détachés, peuvent expliquer ce phénomène.</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ysClr val="windowText" lastClr="000000"/>
              </a:solidFill>
              <a:latin typeface="+mn-lt"/>
              <a:ea typeface="+mn-ea"/>
              <a:cs typeface="+mn-cs"/>
            </a:rPr>
            <a:t>En 2020, en revanche, on observe une baisse significative, de l'ordre de 30%, qui est la conséquence des restrictions de franchissement des frontières mises en place par les gouvernements européens, afin de lutter contre la propagation de l'épidémie de COVID-19. Toutefois, le nombre des formulaires A1 est resté largement supérieur à celui observé en 2018, du fait toujours du volume important de formulaires allemands délivrés (1,2 million en 2020 contre 410.000 en 2018).</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ysClr val="windowText" lastClr="000000"/>
              </a:solidFill>
              <a:latin typeface="+mn-lt"/>
              <a:ea typeface="+mn-ea"/>
              <a:cs typeface="+mn-cs"/>
            </a:rPr>
            <a:t>Enfin, en 2021, malgré la levée ou l'assouplissement des mesures prises l'année précédente, le volume des formulaires A1 a reculé de 10% du fait essentiellement de la baisse de 30% des formulaires </a:t>
          </a:r>
          <a:r>
            <a:rPr lang="fr-FR" sz="1000" b="0" baseline="0">
              <a:solidFill>
                <a:schemeClr val="dk1"/>
              </a:solidFill>
              <a:latin typeface="+mn-lt"/>
              <a:ea typeface="+mn-ea"/>
              <a:cs typeface="+mn-cs"/>
            </a:rPr>
            <a:t>A1 allemands délivrés.</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a:p>
        <a:p>
          <a:pPr marL="0" marR="0" indent="0" algn="just" defTabSz="914400" eaLnBrk="1" fontAlgn="auto" latinLnBrk="0" hangingPunct="1">
            <a:lnSpc>
              <a:spcPct val="100000"/>
            </a:lnSpc>
            <a:spcBef>
              <a:spcPts val="0"/>
            </a:spcBef>
            <a:spcAft>
              <a:spcPts val="0"/>
            </a:spcAft>
            <a:buClrTx/>
            <a:buSzTx/>
            <a:buFontTx/>
            <a:buNone/>
            <a:tabLst/>
            <a:defRPr/>
          </a:pPr>
          <a:endParaRPr lang="fr-FR" sz="1000"/>
        </a:p>
        <a:p>
          <a:pPr algn="just"/>
          <a:endParaRPr lang="fr-FR" sz="1000" baseline="0"/>
        </a:p>
        <a:p>
          <a:pPr algn="just"/>
          <a:endParaRPr lang="fr-FR" sz="1000" baseline="0"/>
        </a:p>
        <a:p>
          <a:pPr algn="just"/>
          <a:endParaRPr lang="fr-FR" sz="1000" baseline="0"/>
        </a:p>
        <a:p>
          <a:pPr algn="just"/>
          <a:endParaRPr lang="fr-FR" sz="1000" baseline="0"/>
        </a:p>
        <a:p>
          <a:pPr algn="just"/>
          <a:r>
            <a:rPr lang="fr-FR" sz="1000" baseline="0"/>
            <a:t>	</a:t>
          </a:r>
        </a:p>
        <a:p>
          <a:pPr algn="just"/>
          <a:endParaRPr lang="fr-FR" sz="1000" baseline="0"/>
        </a:p>
      </xdr:txBody>
    </xdr:sp>
    <xdr:clientData/>
  </xdr:twoCellAnchor>
  <xdr:twoCellAnchor>
    <xdr:from>
      <xdr:col>8</xdr:col>
      <xdr:colOff>314325</xdr:colOff>
      <xdr:row>4</xdr:row>
      <xdr:rowOff>47625</xdr:rowOff>
    </xdr:from>
    <xdr:to>
      <xdr:col>9</xdr:col>
      <xdr:colOff>428925</xdr:colOff>
      <xdr:row>4</xdr:row>
      <xdr:rowOff>47625</xdr:rowOff>
    </xdr:to>
    <xdr:cxnSp macro="">
      <xdr:nvCxnSpPr>
        <xdr:cNvPr id="3" name="Connecteur droit 2"/>
        <xdr:cNvCxnSpPr/>
      </xdr:nvCxnSpPr>
      <xdr:spPr>
        <a:xfrm flipV="1">
          <a:off x="5905500" y="857250"/>
          <a:ext cx="876600" cy="0"/>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47625</xdr:rowOff>
    </xdr:from>
    <xdr:to>
      <xdr:col>8</xdr:col>
      <xdr:colOff>19050</xdr:colOff>
      <xdr:row>16</xdr:row>
      <xdr:rowOff>133350</xdr:rowOff>
    </xdr:to>
    <xdr:graphicFrame macro="">
      <xdr:nvGraphicFramePr>
        <xdr:cNvPr id="4"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142875</xdr:colOff>
      <xdr:row>3</xdr:row>
      <xdr:rowOff>180975</xdr:rowOff>
    </xdr:from>
    <xdr:to>
      <xdr:col>17</xdr:col>
      <xdr:colOff>238125</xdr:colOff>
      <xdr:row>24</xdr:row>
      <xdr:rowOff>161925</xdr:rowOff>
    </xdr:to>
    <xdr:sp macro="" textlink="">
      <xdr:nvSpPr>
        <xdr:cNvPr id="2" name="ZoneTexte 1"/>
        <xdr:cNvSpPr txBox="1"/>
      </xdr:nvSpPr>
      <xdr:spPr>
        <a:xfrm>
          <a:off x="6819900" y="800100"/>
          <a:ext cx="5495925" cy="412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200" b="1">
              <a:latin typeface="Calibri (corps)"/>
            </a:rPr>
            <a:t>Ce qu'il faut retenir de l'année 2021</a:t>
          </a:r>
        </a:p>
        <a:p>
          <a:pPr marL="0" indent="0" algn="just"/>
          <a:r>
            <a:rPr lang="fr-FR" sz="1000" baseline="0">
              <a:solidFill>
                <a:schemeClr val="dk1"/>
              </a:solidFill>
              <a:latin typeface="+mn-lt"/>
              <a:ea typeface="+mn-ea"/>
              <a:cs typeface="+mn-cs"/>
            </a:rPr>
            <a:t>En 2021, les États membres de l'UE-EEE-Suisse ont délivré 1,26 million de formulaires A1 à des travailleurs en </a:t>
          </a:r>
          <a:r>
            <a:rPr lang="fr-FR" sz="1000" baseline="0">
              <a:solidFill>
                <a:sysClr val="windowText" lastClr="000000"/>
              </a:solidFill>
              <a:latin typeface="+mn-lt"/>
              <a:ea typeface="+mn-ea"/>
              <a:cs typeface="+mn-cs"/>
            </a:rPr>
            <a:t>situation de pluriactivité, soit une hausse de plus de 5% par rapport à 2020. L'Italie et la Grèce n'ont par ailleurs pas communiqué leurs données à la CACSSS (en 2019, l'Italie avait émis 37.000 formulaires A1 au titre de la pluriactivité).</a:t>
          </a:r>
        </a:p>
        <a:p>
          <a:pPr marL="0" indent="0" algn="just"/>
          <a:r>
            <a:rPr lang="fr-FR" sz="1000" baseline="0">
              <a:solidFill>
                <a:sysClr val="windowText" lastClr="000000"/>
              </a:solidFill>
              <a:latin typeface="+mn-lt"/>
              <a:ea typeface="+mn-ea"/>
              <a:cs typeface="+mn-cs"/>
            </a:rPr>
            <a:t>Ce volume de 1,27 million de formulaires A1/art.13 est à rapprocher des 2,03 millions de formulaires qui ont été délivrés au titre de l'article 12, ce qui signifie que la pluriactivité a représenté 38% de la volumétrie globale en 2021 (détachement + pluriactivité).</a:t>
          </a:r>
        </a:p>
        <a:p>
          <a:pPr marL="0" indent="0" algn="just"/>
          <a:r>
            <a:rPr lang="fr-FR" sz="1000" baseline="0">
              <a:solidFill>
                <a:sysClr val="windowText" lastClr="000000"/>
              </a:solidFill>
              <a:latin typeface="+mn-lt"/>
              <a:ea typeface="+mn-ea"/>
              <a:cs typeface="+mn-cs"/>
            </a:rPr>
            <a:t>En entrant dans le détail par pays d'emission des formulaires A1, on constate par ailleurs que seize  États sur trente ont délivré majoritairement des formulaires A1/art.13 et certains dans des proportions supérieures à 75% (République tchèque, Danemark, Lettonie, Suède, Liechtenstein et Chypre). A l'inverse, la pluriactivité est une situation rarement déclarée en Allemagne, au Portugal et au Luxembourg (&lt;20%).</a:t>
          </a:r>
        </a:p>
        <a:p>
          <a:pPr marL="0" indent="0" algn="just"/>
          <a:r>
            <a:rPr lang="fr-FR" sz="1000" baseline="0">
              <a:solidFill>
                <a:sysClr val="windowText" lastClr="000000"/>
              </a:solidFill>
              <a:latin typeface="+mn-lt"/>
              <a:ea typeface="+mn-ea"/>
              <a:cs typeface="+mn-cs"/>
            </a:rPr>
            <a:t>Il convient de signaler que le chiffre de "2%" de la France n'est pas significatif car l'enregistrement de ses formulaires A1/art.13 est incomplet.</a:t>
          </a:r>
        </a:p>
        <a:p>
          <a:pPr marL="0" indent="0" algn="just"/>
          <a:r>
            <a:rPr lang="fr-FR" sz="1000" baseline="0">
              <a:solidFill>
                <a:sysClr val="windowText" lastClr="000000"/>
              </a:solidFill>
              <a:latin typeface="+mn-lt"/>
              <a:ea typeface="+mn-ea"/>
              <a:cs typeface="+mn-cs"/>
            </a:rPr>
            <a:t>Enfin, on observe que la Pologne a été le principal émetteur de formulaires A1/art.13, soit plus d'un tiers du volume total.</a:t>
          </a:r>
        </a:p>
        <a:p>
          <a:pPr marL="0" indent="0" algn="just"/>
          <a:r>
            <a:rPr lang="fr-FR" sz="1200" b="1">
              <a:solidFill>
                <a:schemeClr val="dk1"/>
              </a:solidFill>
              <a:latin typeface="Calibri (corps)"/>
              <a:ea typeface="+mn-ea"/>
              <a:cs typeface="+mn-cs"/>
            </a:rPr>
            <a:t>BON A SAVOIR</a:t>
          </a:r>
        </a:p>
        <a:p>
          <a:pPr marL="0" indent="0" algn="just"/>
          <a:r>
            <a:rPr lang="fr-FR" sz="1000" baseline="0">
              <a:solidFill>
                <a:schemeClr val="dk1"/>
              </a:solidFill>
              <a:latin typeface="+mn-lt"/>
              <a:ea typeface="+mn-ea"/>
              <a:cs typeface="+mn-cs"/>
            </a:rPr>
            <a:t>La  pluriactivité est le fait pour un travailleur d'exercer simultanément, ou en alternance, pour la même entreprise ou le même employeur ou pour différentes entreprises ou différents employeurs, une ou plusieurs activités différentes dans deux États membres ou plus. Le travailleur doit relever en revanche de la législation d'un seul État membre, déterminée selon les règles prévues à </a:t>
          </a:r>
          <a:r>
            <a:rPr lang="fr-FR" sz="1000" b="0" baseline="0">
              <a:solidFill>
                <a:schemeClr val="dk1"/>
              </a:solidFill>
              <a:latin typeface="+mn-lt"/>
              <a:ea typeface="+mn-ea"/>
              <a:cs typeface="+mn-cs"/>
            </a:rPr>
            <a:t>l'article 13 </a:t>
          </a:r>
          <a:r>
            <a:rPr lang="fr-FR" sz="1000" baseline="0">
              <a:solidFill>
                <a:schemeClr val="dk1"/>
              </a:solidFill>
              <a:latin typeface="+mn-lt"/>
              <a:ea typeface="+mn-ea"/>
              <a:cs typeface="+mn-cs"/>
            </a:rPr>
            <a:t>du règlement (CE) n°883/2004, et c'est l'institution de l'État où réside le travailleur qui est seule compétente pour déterminer la législation nationale dont il dépend.  </a:t>
          </a:r>
          <a:r>
            <a:rPr lang="fr-FR" sz="1000" b="1" baseline="0">
              <a:solidFill>
                <a:schemeClr val="dk1"/>
              </a:solidFill>
              <a:latin typeface="+mn-lt"/>
              <a:ea typeface="+mn-ea"/>
              <a:cs typeface="+mn-cs"/>
            </a:rPr>
            <a:t>Pour plus de précisions, voir avant-propos.</a:t>
          </a: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pPr algn="just"/>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baseline="0">
            <a:latin typeface="Calibri (corps)"/>
          </a:endParaRPr>
        </a:p>
        <a:p>
          <a:endParaRPr lang="fr-FR" sz="1000" b="0">
            <a:latin typeface="Calibri (corps)"/>
          </a:endParaRPr>
        </a:p>
        <a:p>
          <a:endParaRPr lang="fr-FR" sz="1100" b="1"/>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8</xdr:col>
      <xdr:colOff>209549</xdr:colOff>
      <xdr:row>4</xdr:row>
      <xdr:rowOff>161925</xdr:rowOff>
    </xdr:from>
    <xdr:to>
      <xdr:col>13</xdr:col>
      <xdr:colOff>723900</xdr:colOff>
      <xdr:row>23</xdr:row>
      <xdr:rowOff>104775</xdr:rowOff>
    </xdr:to>
    <xdr:sp macro="" textlink="">
      <xdr:nvSpPr>
        <xdr:cNvPr id="2" name="ZoneTexte 1"/>
        <xdr:cNvSpPr txBox="1"/>
      </xdr:nvSpPr>
      <xdr:spPr>
        <a:xfrm>
          <a:off x="5810249" y="971550"/>
          <a:ext cx="4371976" cy="3562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Entre 2012 et 2021, le nombre des documents A1/art.13 remis aux travailleurs en situation de pluriactivité a progressé de manière quasi constante, et à un rythme soutenu, soit une </a:t>
          </a:r>
          <a:r>
            <a:rPr lang="fr-FR" sz="1000" b="0" baseline="0">
              <a:solidFill>
                <a:sysClr val="windowText" lastClr="000000"/>
              </a:solidFill>
              <a:latin typeface="+mn-lt"/>
              <a:ea typeface="+mn-ea"/>
              <a:cs typeface="+mn-cs"/>
            </a:rPr>
            <a:t>hausse de 368% ou 0,99 million de formulaires.</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ysClr val="windowText" lastClr="000000"/>
              </a:solidFill>
              <a:latin typeface="+mn-lt"/>
              <a:ea typeface="+mn-ea"/>
              <a:cs typeface="+mn-cs"/>
            </a:rPr>
            <a:t>Au cours de cette même période, le nombre des documents A1/art.12 a progressé, mais à un rythme beaucoup moins soutenu (+76%), ce qui explique que la répartition entre formulaires A1/art.12 et formulaires A1/art.13 soit passée de 82%-18% en 2012 à 62%-38% en 2021.</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ysClr val="windowText" lastClr="000000"/>
              </a:solidFill>
              <a:latin typeface="+mn-lt"/>
              <a:ea typeface="+mn-ea"/>
              <a:cs typeface="+mn-cs"/>
            </a:rPr>
            <a:t>Cet essor de la pluriactivité est généralisé à l'ensemble des États membres mais quelques pays, en raison de leur volume, peuvent être mis en avant : la Pologne (+368% soit +349.138 formulaires entre 2012 et 2021), la Lituanie (+3504% soit +77.172 formulaires), l'Espagne (+251% soit +66.757 formulaires) et la Slovénie (+52000%  soit +66.025 formulaires</a:t>
          </a:r>
          <a:r>
            <a:rPr lang="fr-FR" sz="1000" b="0" baseline="0">
              <a:solidFill>
                <a:schemeClr val="dk1"/>
              </a:solidFill>
              <a:latin typeface="+mn-lt"/>
              <a:ea typeface="+mn-ea"/>
              <a:cs typeface="+mn-cs"/>
            </a:rPr>
            <a:t>).</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a:p>
        <a:p>
          <a:pPr marL="0" marR="0" indent="0" algn="just" defTabSz="914400" eaLnBrk="1" fontAlgn="auto" latinLnBrk="0" hangingPunct="1">
            <a:lnSpc>
              <a:spcPct val="100000"/>
            </a:lnSpc>
            <a:spcBef>
              <a:spcPts val="0"/>
            </a:spcBef>
            <a:spcAft>
              <a:spcPts val="0"/>
            </a:spcAft>
            <a:buClrTx/>
            <a:buSzTx/>
            <a:buFontTx/>
            <a:buNone/>
            <a:tabLst/>
            <a:defRPr/>
          </a:pPr>
          <a:endParaRPr lang="fr-FR" sz="1000"/>
        </a:p>
        <a:p>
          <a:pPr algn="just"/>
          <a:endParaRPr lang="fr-FR" sz="1000" baseline="0"/>
        </a:p>
        <a:p>
          <a:pPr algn="just"/>
          <a:endParaRPr lang="fr-FR" sz="1000" baseline="0"/>
        </a:p>
        <a:p>
          <a:pPr algn="just"/>
          <a:endParaRPr lang="fr-FR" sz="1000" baseline="0"/>
        </a:p>
        <a:p>
          <a:pPr algn="just"/>
          <a:endParaRPr lang="fr-FR" sz="1000" baseline="0"/>
        </a:p>
        <a:p>
          <a:pPr algn="just"/>
          <a:r>
            <a:rPr lang="fr-FR" sz="1000" baseline="0"/>
            <a:t>	</a:t>
          </a:r>
        </a:p>
        <a:p>
          <a:pPr algn="just"/>
          <a:endParaRPr lang="fr-FR" sz="1000" baseline="0"/>
        </a:p>
      </xdr:txBody>
    </xdr:sp>
    <xdr:clientData/>
  </xdr:twoCellAnchor>
  <xdr:twoCellAnchor>
    <xdr:from>
      <xdr:col>8</xdr:col>
      <xdr:colOff>314325</xdr:colOff>
      <xdr:row>5</xdr:row>
      <xdr:rowOff>104775</xdr:rowOff>
    </xdr:from>
    <xdr:to>
      <xdr:col>9</xdr:col>
      <xdr:colOff>428925</xdr:colOff>
      <xdr:row>5</xdr:row>
      <xdr:rowOff>104775</xdr:rowOff>
    </xdr:to>
    <xdr:cxnSp macro="">
      <xdr:nvCxnSpPr>
        <xdr:cNvPr id="3" name="Connecteur droit 2"/>
        <xdr:cNvCxnSpPr/>
      </xdr:nvCxnSpPr>
      <xdr:spPr>
        <a:xfrm flipV="1">
          <a:off x="5915025" y="1104900"/>
          <a:ext cx="876600" cy="0"/>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171450</xdr:rowOff>
    </xdr:from>
    <xdr:to>
      <xdr:col>8</xdr:col>
      <xdr:colOff>9525</xdr:colOff>
      <xdr:row>16</xdr:row>
      <xdr:rowOff>95250</xdr:rowOff>
    </xdr:to>
    <xdr:graphicFrame macro="">
      <xdr:nvGraphicFramePr>
        <xdr:cNvPr id="4"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3</xdr:row>
      <xdr:rowOff>76200</xdr:rowOff>
    </xdr:from>
    <xdr:to>
      <xdr:col>7</xdr:col>
      <xdr:colOff>295275</xdr:colOff>
      <xdr:row>22</xdr:row>
      <xdr:rowOff>133350</xdr:rowOff>
    </xdr:to>
    <xdr:sp macro="" textlink="">
      <xdr:nvSpPr>
        <xdr:cNvPr id="2" name="Rectangle 1"/>
        <xdr:cNvSpPr/>
      </xdr:nvSpPr>
      <xdr:spPr>
        <a:xfrm>
          <a:off x="104775" y="666750"/>
          <a:ext cx="6696075" cy="367665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FR" sz="1100" b="1"/>
            <a:t>C</a:t>
          </a:r>
          <a:r>
            <a:rPr lang="fr-FR" sz="1100" b="1">
              <a:solidFill>
                <a:sysClr val="windowText" lastClr="000000"/>
              </a:solidFill>
            </a:rPr>
            <a:t>CARTE</a:t>
          </a:r>
          <a:r>
            <a:rPr lang="fr-FR" sz="1100" b="1" baseline="0">
              <a:solidFill>
                <a:sysClr val="windowText" lastClr="000000"/>
              </a:solidFill>
            </a:rPr>
            <a:t> DU MONDE</a:t>
          </a:r>
          <a:endParaRPr lang="fr-FR" sz="1100" b="1"/>
        </a:p>
      </xdr:txBody>
    </xdr:sp>
    <xdr:clientData/>
  </xdr:twoCellAnchor>
  <xdr:twoCellAnchor>
    <xdr:from>
      <xdr:col>0</xdr:col>
      <xdr:colOff>95248</xdr:colOff>
      <xdr:row>24</xdr:row>
      <xdr:rowOff>47623</xdr:rowOff>
    </xdr:from>
    <xdr:to>
      <xdr:col>4</xdr:col>
      <xdr:colOff>685800</xdr:colOff>
      <xdr:row>33</xdr:row>
      <xdr:rowOff>180974</xdr:rowOff>
    </xdr:to>
    <xdr:sp macro="" textlink="">
      <xdr:nvSpPr>
        <xdr:cNvPr id="3" name="ZoneTexte 2"/>
        <xdr:cNvSpPr txBox="1"/>
      </xdr:nvSpPr>
      <xdr:spPr>
        <a:xfrm>
          <a:off x="95248" y="4638673"/>
          <a:ext cx="3409952" cy="18478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fr-FR" sz="1200" b="1"/>
            <a:t>L'Afrique</a:t>
          </a:r>
          <a:r>
            <a:rPr lang="fr-FR" sz="1000" b="0"/>
            <a:t>,</a:t>
          </a:r>
          <a:r>
            <a:rPr lang="fr-FR" sz="1000" b="1" baseline="0"/>
            <a:t> </a:t>
          </a:r>
          <a:r>
            <a:rPr lang="fr-FR" sz="1000" b="0" baseline="0"/>
            <a:t>1er</a:t>
          </a:r>
          <a:r>
            <a:rPr lang="fr-FR" sz="1000" b="0"/>
            <a:t> continent d'origine,</a:t>
          </a:r>
          <a:r>
            <a:rPr lang="fr-FR" sz="1000" b="0" baseline="0"/>
            <a:t> représente </a:t>
          </a:r>
          <a:r>
            <a:rPr lang="fr-FR" sz="1200" b="1" baseline="0"/>
            <a:t>81,6% </a:t>
          </a:r>
          <a:r>
            <a:rPr lang="fr-FR" sz="1000" b="0" baseline="0"/>
            <a:t>du flux migratoire total à destination de la France </a:t>
          </a:r>
          <a:r>
            <a:rPr lang="fr-FR" sz="1000"/>
            <a:t>(</a:t>
          </a:r>
          <a:r>
            <a:rPr lang="fr-FR" sz="1000" u="sng"/>
            <a:t>soit 34</a:t>
          </a:r>
          <a:r>
            <a:rPr lang="fr-FR" sz="1000" u="sng" baseline="0"/>
            <a:t> 510 </a:t>
          </a:r>
          <a:r>
            <a:rPr lang="fr-FR" sz="1000" u="sng"/>
            <a:t>personnes </a:t>
          </a:r>
          <a:r>
            <a:rPr lang="fr-FR" sz="1000"/>
            <a:t>)</a:t>
          </a:r>
          <a:r>
            <a:rPr lang="fr-FR" sz="1000" baseline="0"/>
            <a:t>. </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aseline="0">
              <a:solidFill>
                <a:schemeClr val="dk1"/>
              </a:solidFill>
              <a:latin typeface="+mn-lt"/>
              <a:ea typeface="+mn-ea"/>
              <a:cs typeface="+mn-cs"/>
            </a:rPr>
            <a:t>Trois pays du </a:t>
          </a:r>
          <a:r>
            <a:rPr lang="fr-FR" sz="1000">
              <a:solidFill>
                <a:schemeClr val="dk1"/>
              </a:solidFill>
              <a:latin typeface="+mn-lt"/>
              <a:ea typeface="+mn-ea"/>
              <a:cs typeface="+mn-cs"/>
            </a:rPr>
            <a:t>Maghreb</a:t>
          </a:r>
          <a:r>
            <a:rPr lang="fr-FR" sz="1000" baseline="0">
              <a:solidFill>
                <a:schemeClr val="dk1"/>
              </a:solidFill>
              <a:latin typeface="+mn-lt"/>
              <a:ea typeface="+mn-ea"/>
              <a:cs typeface="+mn-cs"/>
            </a:rPr>
            <a:t> (Maroc, Tunisie et Algérie) et les pays d'Afrique francophone (en 1er lieu, Sénégal, Côte d'Ivoire et Cameroun) représentent 98% du flux d'origine africaine. </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aseline="0">
              <a:solidFill>
                <a:schemeClr val="dk1"/>
              </a:solidFill>
              <a:latin typeface="+mn-lt"/>
              <a:ea typeface="+mn-ea"/>
              <a:cs typeface="+mn-cs"/>
            </a:rPr>
            <a:t>L'immigration africaine est essentiellement liée au travail (64%), avec toutefois des disparités par pays (pour plus de détails, voir tableau page suivante).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aseline="0"/>
        </a:p>
        <a:p>
          <a:pPr algn="just"/>
          <a:endParaRPr lang="fr-FR" sz="1000" baseline="0"/>
        </a:p>
        <a:p>
          <a:pPr algn="just"/>
          <a:endParaRPr lang="fr-FR" sz="1000" b="0" baseline="0"/>
        </a:p>
        <a:p>
          <a:pPr algn="just"/>
          <a:endParaRPr lang="fr-FR" sz="1000" b="0" baseline="0"/>
        </a:p>
        <a:p>
          <a:pPr algn="just"/>
          <a:endParaRPr lang="fr-FR" sz="1000" baseline="0"/>
        </a:p>
        <a:p>
          <a:pPr algn="just"/>
          <a:endParaRPr lang="fr-FR" sz="1000" baseline="0"/>
        </a:p>
        <a:p>
          <a:pPr algn="just"/>
          <a:endParaRPr lang="fr-FR" sz="1000" baseline="0"/>
        </a:p>
        <a:p>
          <a:pPr algn="just"/>
          <a:endParaRPr lang="fr-FR" sz="1000"/>
        </a:p>
      </xdr:txBody>
    </xdr:sp>
    <xdr:clientData/>
  </xdr:twoCellAnchor>
  <xdr:twoCellAnchor>
    <xdr:from>
      <xdr:col>1</xdr:col>
      <xdr:colOff>19050</xdr:colOff>
      <xdr:row>34</xdr:row>
      <xdr:rowOff>57150</xdr:rowOff>
    </xdr:from>
    <xdr:to>
      <xdr:col>4</xdr:col>
      <xdr:colOff>762000</xdr:colOff>
      <xdr:row>43</xdr:row>
      <xdr:rowOff>161925</xdr:rowOff>
    </xdr:to>
    <xdr:graphicFrame macro="">
      <xdr:nvGraphicFramePr>
        <xdr:cNvPr id="4"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742945</xdr:colOff>
      <xdr:row>24</xdr:row>
      <xdr:rowOff>57148</xdr:rowOff>
    </xdr:from>
    <xdr:to>
      <xdr:col>8</xdr:col>
      <xdr:colOff>476249</xdr:colOff>
      <xdr:row>32</xdr:row>
      <xdr:rowOff>161926</xdr:rowOff>
    </xdr:to>
    <xdr:sp macro="" textlink="">
      <xdr:nvSpPr>
        <xdr:cNvPr id="5" name="ZoneTexte 4"/>
        <xdr:cNvSpPr txBox="1"/>
      </xdr:nvSpPr>
      <xdr:spPr>
        <a:xfrm>
          <a:off x="3562345" y="4648198"/>
          <a:ext cx="3952879" cy="16287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fr-FR" sz="1200" b="1"/>
            <a:t>L'Asie</a:t>
          </a:r>
          <a:r>
            <a:rPr lang="fr-FR" sz="1000" b="0"/>
            <a:t>,</a:t>
          </a:r>
          <a:r>
            <a:rPr lang="fr-FR" sz="1000" b="1" baseline="0"/>
            <a:t> </a:t>
          </a:r>
          <a:r>
            <a:rPr lang="fr-FR" sz="1000" b="0" baseline="0"/>
            <a:t>2ème </a:t>
          </a:r>
          <a:r>
            <a:rPr lang="fr-FR" sz="1000" b="0"/>
            <a:t>continent d'origine,</a:t>
          </a:r>
          <a:r>
            <a:rPr lang="fr-FR" sz="1000" b="0" baseline="0"/>
            <a:t> représente </a:t>
          </a:r>
          <a:r>
            <a:rPr lang="fr-FR" sz="1200" b="1" baseline="0"/>
            <a:t>11,5% </a:t>
          </a:r>
          <a:r>
            <a:rPr lang="fr-FR" sz="1000" b="0" baseline="0"/>
            <a:t>du flux migratoire total à destination de la France </a:t>
          </a:r>
          <a:r>
            <a:rPr lang="fr-FR" sz="1000"/>
            <a:t>(</a:t>
          </a:r>
          <a:r>
            <a:rPr lang="fr-FR" sz="1000" u="sng"/>
            <a:t>soit </a:t>
          </a:r>
          <a:r>
            <a:rPr lang="fr-FR" sz="1000" u="sng" baseline="0"/>
            <a:t>4 850 </a:t>
          </a:r>
          <a:r>
            <a:rPr lang="fr-FR" sz="1000" u="sng"/>
            <a:t>personnes </a:t>
          </a:r>
          <a:r>
            <a:rPr lang="fr-FR" sz="1000"/>
            <a:t>)</a:t>
          </a:r>
          <a:r>
            <a:rPr lang="fr-FR" sz="1000" baseline="0"/>
            <a:t>. </a:t>
          </a:r>
        </a:p>
        <a:p>
          <a:pPr algn="just"/>
          <a:r>
            <a:rPr lang="fr-FR" sz="1000" baseline="0"/>
            <a:t>Les six principaux pays suivants : Turquie, Liban, Chine, </a:t>
          </a:r>
          <a:r>
            <a:rPr lang="fr-FR" sz="1000" baseline="0">
              <a:solidFill>
                <a:schemeClr val="dk1"/>
              </a:solidFill>
              <a:latin typeface="+mn-lt"/>
              <a:ea typeface="+mn-ea"/>
              <a:cs typeface="+mn-cs"/>
            </a:rPr>
            <a:t>Bangladesh,</a:t>
          </a:r>
          <a:r>
            <a:rPr lang="fr-FR" sz="1000" baseline="0"/>
            <a:t> Sri Lanka et Inde alimentent plus de 75% du flux d'origine asiatique.</a:t>
          </a:r>
        </a:p>
        <a:p>
          <a:pPr algn="just"/>
          <a:r>
            <a:rPr lang="fr-FR" sz="1000" baseline="0"/>
            <a:t>L'immigration du travail y est majoritaire (64%). A noter la particularité de l'immigration srilankaise qui est presque exclusivement familiale avec un taux de 83% (pour de détails, </a:t>
          </a:r>
          <a:r>
            <a:rPr lang="fr-FR" sz="1000" baseline="0">
              <a:solidFill>
                <a:sysClr val="windowText" lastClr="000000"/>
              </a:solidFill>
            </a:rPr>
            <a:t>voir</a:t>
          </a:r>
          <a:r>
            <a:rPr lang="fr-FR" sz="1000" baseline="0"/>
            <a:t> tableau page suivante).</a:t>
          </a:r>
        </a:p>
        <a:p>
          <a:pPr algn="just"/>
          <a:endParaRPr lang="fr-FR" sz="1000" baseline="0"/>
        </a:p>
        <a:p>
          <a:pPr algn="just"/>
          <a:endParaRPr lang="fr-FR" sz="1000" b="0" baseline="0"/>
        </a:p>
        <a:p>
          <a:pPr algn="just"/>
          <a:endParaRPr lang="fr-FR" sz="1000" b="0" baseline="0"/>
        </a:p>
        <a:p>
          <a:pPr algn="just"/>
          <a:endParaRPr lang="fr-FR" sz="1000" baseline="0"/>
        </a:p>
        <a:p>
          <a:pPr algn="just"/>
          <a:endParaRPr lang="fr-FR" sz="1000" baseline="0"/>
        </a:p>
        <a:p>
          <a:pPr algn="just"/>
          <a:endParaRPr lang="fr-FR" sz="1000" baseline="0"/>
        </a:p>
        <a:p>
          <a:pPr algn="just"/>
          <a:endParaRPr lang="fr-FR" sz="1000"/>
        </a:p>
      </xdr:txBody>
    </xdr:sp>
    <xdr:clientData/>
  </xdr:twoCellAnchor>
  <xdr:twoCellAnchor>
    <xdr:from>
      <xdr:col>4</xdr:col>
      <xdr:colOff>1152525</xdr:colOff>
      <xdr:row>34</xdr:row>
      <xdr:rowOff>38100</xdr:rowOff>
    </xdr:from>
    <xdr:to>
      <xdr:col>8</xdr:col>
      <xdr:colOff>390525</xdr:colOff>
      <xdr:row>43</xdr:row>
      <xdr:rowOff>19050</xdr:rowOff>
    </xdr:to>
    <xdr:graphicFrame macro="">
      <xdr:nvGraphicFramePr>
        <xdr:cNvPr id="6"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42</xdr:row>
      <xdr:rowOff>161925</xdr:rowOff>
    </xdr:from>
    <xdr:to>
      <xdr:col>4</xdr:col>
      <xdr:colOff>904876</xdr:colOff>
      <xdr:row>50</xdr:row>
      <xdr:rowOff>152400</xdr:rowOff>
    </xdr:to>
    <xdr:sp macro="" textlink="">
      <xdr:nvSpPr>
        <xdr:cNvPr id="7" name="ZoneTexte 6"/>
        <xdr:cNvSpPr txBox="1"/>
      </xdr:nvSpPr>
      <xdr:spPr>
        <a:xfrm>
          <a:off x="66675" y="8181975"/>
          <a:ext cx="3657601" cy="1514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fr-FR" sz="1200" b="1"/>
            <a:t>L'Amérique</a:t>
          </a:r>
          <a:r>
            <a:rPr lang="fr-FR" sz="1000" b="0"/>
            <a:t>,</a:t>
          </a:r>
          <a:r>
            <a:rPr lang="fr-FR" sz="1000" b="1" baseline="0"/>
            <a:t> </a:t>
          </a:r>
          <a:r>
            <a:rPr lang="fr-FR" sz="1000" b="0" baseline="0"/>
            <a:t>3ème</a:t>
          </a:r>
          <a:r>
            <a:rPr lang="fr-FR" sz="1000" b="0"/>
            <a:t> continent d'origine,</a:t>
          </a:r>
          <a:r>
            <a:rPr lang="fr-FR" sz="1000" b="0" baseline="0"/>
            <a:t> représente </a:t>
          </a:r>
          <a:r>
            <a:rPr lang="fr-FR" sz="1200" b="1" baseline="0"/>
            <a:t>4,5% </a:t>
          </a:r>
          <a:r>
            <a:rPr lang="fr-FR" sz="1000" b="0" baseline="0"/>
            <a:t>du flux migratoire total à destination de la France </a:t>
          </a:r>
          <a:r>
            <a:rPr lang="fr-FR" sz="1000"/>
            <a:t>(</a:t>
          </a:r>
          <a:r>
            <a:rPr lang="fr-FR" sz="1000" u="sng"/>
            <a:t>soit</a:t>
          </a:r>
          <a:r>
            <a:rPr lang="fr-FR" sz="1000" u="sng" baseline="0"/>
            <a:t> 1</a:t>
          </a:r>
          <a:r>
            <a:rPr lang="fr-FR" sz="1000" u="sng"/>
            <a:t> </a:t>
          </a:r>
          <a:r>
            <a:rPr lang="fr-FR" sz="1000" u="sng" baseline="0"/>
            <a:t>918 </a:t>
          </a:r>
          <a:r>
            <a:rPr lang="fr-FR" sz="1000" u="sng"/>
            <a:t>personnes </a:t>
          </a:r>
          <a:r>
            <a:rPr lang="fr-FR" sz="1000"/>
            <a:t>)</a:t>
          </a:r>
          <a:r>
            <a:rPr lang="fr-FR" sz="1000" baseline="0"/>
            <a:t>. </a:t>
          </a:r>
        </a:p>
        <a:p>
          <a:pPr marL="0" marR="0" indent="0" algn="just" defTabSz="914400" eaLnBrk="1" fontAlgn="auto" latinLnBrk="0" hangingPunct="1">
            <a:lnSpc>
              <a:spcPct val="100000"/>
            </a:lnSpc>
            <a:spcBef>
              <a:spcPts val="0"/>
            </a:spcBef>
            <a:spcAft>
              <a:spcPts val="0"/>
            </a:spcAft>
            <a:buClrTx/>
            <a:buSzTx/>
            <a:buFontTx/>
            <a:buNone/>
            <a:tabLst/>
            <a:defRPr/>
          </a:pPr>
          <a:r>
            <a:rPr lang="fr-FR" sz="1000">
              <a:solidFill>
                <a:schemeClr val="dk1"/>
              </a:solidFill>
              <a:latin typeface="+mn-lt"/>
              <a:ea typeface="+mn-ea"/>
              <a:cs typeface="+mn-cs"/>
            </a:rPr>
            <a:t>Les États-Unis alimentent près</a:t>
          </a:r>
          <a:r>
            <a:rPr lang="fr-FR" sz="1000" baseline="0">
              <a:solidFill>
                <a:schemeClr val="dk1"/>
              </a:solidFill>
              <a:latin typeface="+mn-lt"/>
              <a:ea typeface="+mn-ea"/>
              <a:cs typeface="+mn-cs"/>
            </a:rPr>
            <a:t> du tiers</a:t>
          </a:r>
          <a:r>
            <a:rPr lang="fr-FR" sz="1000">
              <a:solidFill>
                <a:schemeClr val="dk1"/>
              </a:solidFill>
              <a:latin typeface="+mn-lt"/>
              <a:ea typeface="+mn-ea"/>
              <a:cs typeface="+mn-cs"/>
            </a:rPr>
            <a:t> du flux d'origine américaine</a:t>
          </a:r>
          <a:r>
            <a:rPr lang="fr-FR" sz="1000" baseline="0">
              <a:solidFill>
                <a:schemeClr val="dk1"/>
              </a:solidFill>
              <a:latin typeface="+mn-lt"/>
              <a:ea typeface="+mn-ea"/>
              <a:cs typeface="+mn-cs"/>
            </a:rPr>
            <a:t> et un groupe homogène de cinq autres pays  (Colombie, Haïti, Brésil, Canada et Mexique) 45% de ce flux.</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aseline="0"/>
            <a:t>L'immigration du travail y est très largement majoritaire (87%), à un </a:t>
          </a:r>
          <a:r>
            <a:rPr lang="fr-FR" sz="1000" baseline="0">
              <a:solidFill>
                <a:sysClr val="windowText" lastClr="000000"/>
              </a:solidFill>
            </a:rPr>
            <a:t>niveau supérieur </a:t>
          </a:r>
          <a:r>
            <a:rPr lang="fr-FR" sz="1000" baseline="0"/>
            <a:t>aux autres continents.</a:t>
          </a:r>
        </a:p>
        <a:p>
          <a:pPr algn="just"/>
          <a:endParaRPr lang="fr-FR" sz="1000" baseline="0"/>
        </a:p>
        <a:p>
          <a:pPr algn="just"/>
          <a:endParaRPr lang="fr-FR" sz="1000" b="0" baseline="0"/>
        </a:p>
        <a:p>
          <a:pPr algn="just"/>
          <a:endParaRPr lang="fr-FR" sz="1000" b="0" baseline="0"/>
        </a:p>
        <a:p>
          <a:pPr algn="just"/>
          <a:endParaRPr lang="fr-FR" sz="1000" baseline="0"/>
        </a:p>
        <a:p>
          <a:pPr algn="just"/>
          <a:endParaRPr lang="fr-FR" sz="1000" baseline="0"/>
        </a:p>
        <a:p>
          <a:pPr algn="just"/>
          <a:endParaRPr lang="fr-FR" sz="1000" baseline="0"/>
        </a:p>
        <a:p>
          <a:pPr algn="just"/>
          <a:endParaRPr lang="fr-FR" sz="1000"/>
        </a:p>
      </xdr:txBody>
    </xdr:sp>
    <xdr:clientData/>
  </xdr:twoCellAnchor>
  <xdr:twoCellAnchor>
    <xdr:from>
      <xdr:col>0</xdr:col>
      <xdr:colOff>76200</xdr:colOff>
      <xdr:row>49</xdr:row>
      <xdr:rowOff>180975</xdr:rowOff>
    </xdr:from>
    <xdr:to>
      <xdr:col>4</xdr:col>
      <xdr:colOff>923925</xdr:colOff>
      <xdr:row>60</xdr:row>
      <xdr:rowOff>9525</xdr:rowOff>
    </xdr:to>
    <xdr:graphicFrame macro="">
      <xdr:nvGraphicFramePr>
        <xdr:cNvPr id="8"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923925</xdr:colOff>
      <xdr:row>43</xdr:row>
      <xdr:rowOff>66675</xdr:rowOff>
    </xdr:from>
    <xdr:to>
      <xdr:col>8</xdr:col>
      <xdr:colOff>590550</xdr:colOff>
      <xdr:row>50</xdr:row>
      <xdr:rowOff>85725</xdr:rowOff>
    </xdr:to>
    <xdr:sp macro="" textlink="">
      <xdr:nvSpPr>
        <xdr:cNvPr id="9" name="ZoneTexte 8"/>
        <xdr:cNvSpPr txBox="1"/>
      </xdr:nvSpPr>
      <xdr:spPr>
        <a:xfrm>
          <a:off x="3743325" y="8277225"/>
          <a:ext cx="3886200" cy="1352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fr-FR" sz="1200" b="1"/>
            <a:t>L'Europe</a:t>
          </a:r>
          <a:r>
            <a:rPr lang="fr-FR" sz="1200" b="0"/>
            <a:t>(</a:t>
          </a:r>
          <a:r>
            <a:rPr lang="fr-FR" sz="1200" b="0">
              <a:solidFill>
                <a:sysClr val="windowText" lastClr="000000"/>
              </a:solidFill>
            </a:rPr>
            <a:t>hors UE-EEE-Suisse)</a:t>
          </a:r>
          <a:r>
            <a:rPr lang="fr-FR" sz="1000" b="0"/>
            <a:t>,</a:t>
          </a:r>
          <a:r>
            <a:rPr lang="fr-FR" sz="1000" b="1" baseline="0"/>
            <a:t> </a:t>
          </a:r>
          <a:r>
            <a:rPr lang="fr-FR" sz="1000" b="0" baseline="0"/>
            <a:t>4ème </a:t>
          </a:r>
          <a:r>
            <a:rPr lang="fr-FR" sz="1000" b="0"/>
            <a:t>continent d'origine,</a:t>
          </a:r>
          <a:r>
            <a:rPr lang="fr-FR" sz="1000" b="0" baseline="0"/>
            <a:t> représente </a:t>
          </a:r>
          <a:r>
            <a:rPr lang="fr-FR" sz="1200" b="1" baseline="0"/>
            <a:t>2,1% </a:t>
          </a:r>
          <a:r>
            <a:rPr lang="fr-FR" sz="1000" b="0" baseline="0"/>
            <a:t>du flux migratoire total à destination de la France </a:t>
          </a:r>
          <a:r>
            <a:rPr lang="fr-FR" sz="1000"/>
            <a:t>(</a:t>
          </a:r>
          <a:r>
            <a:rPr lang="fr-FR" sz="1000" u="sng"/>
            <a:t>soit</a:t>
          </a:r>
          <a:r>
            <a:rPr lang="fr-FR" sz="1000" u="sng" baseline="0"/>
            <a:t> 909 </a:t>
          </a:r>
          <a:r>
            <a:rPr lang="fr-FR" sz="1000" u="sng"/>
            <a:t>personnes </a:t>
          </a:r>
          <a:r>
            <a:rPr lang="fr-FR" sz="1000"/>
            <a:t>)</a:t>
          </a:r>
          <a:r>
            <a:rPr lang="fr-FR" sz="1000" baseline="0"/>
            <a:t>. </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aseline="0">
              <a:solidFill>
                <a:schemeClr val="dk1"/>
              </a:solidFill>
              <a:latin typeface="+mn-lt"/>
              <a:ea typeface="+mn-ea"/>
              <a:cs typeface="+mn-cs"/>
            </a:rPr>
            <a:t>Un groupe homogène de cinq pays (Russie, Kosovo, Albanie, Serbie et Ukraine) alimente plus de 75% de ce flux.</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aseline="0">
              <a:solidFill>
                <a:schemeClr val="dk1"/>
              </a:solidFill>
              <a:latin typeface="+mn-lt"/>
              <a:ea typeface="+mn-ea"/>
              <a:cs typeface="+mn-cs"/>
            </a:rPr>
            <a:t>L'immigration du travail y est très largement majoritaire (67%).</a:t>
          </a:r>
          <a:endParaRPr lang="fr-FR" sz="1000" baseline="0"/>
        </a:p>
        <a:p>
          <a:pPr algn="just"/>
          <a:endParaRPr lang="fr-FR" sz="1000" baseline="0"/>
        </a:p>
        <a:p>
          <a:pPr algn="just"/>
          <a:endParaRPr lang="fr-FR" sz="1000" b="0" baseline="0"/>
        </a:p>
        <a:p>
          <a:pPr algn="just"/>
          <a:endParaRPr lang="fr-FR" sz="1000" b="0" baseline="0"/>
        </a:p>
        <a:p>
          <a:pPr algn="just"/>
          <a:endParaRPr lang="fr-FR" sz="1000" baseline="0"/>
        </a:p>
        <a:p>
          <a:pPr algn="just"/>
          <a:endParaRPr lang="fr-FR" sz="1000" baseline="0"/>
        </a:p>
        <a:p>
          <a:pPr algn="just"/>
          <a:endParaRPr lang="fr-FR" sz="1000" baseline="0"/>
        </a:p>
        <a:p>
          <a:pPr algn="just"/>
          <a:endParaRPr lang="fr-FR" sz="1000"/>
        </a:p>
      </xdr:txBody>
    </xdr:sp>
    <xdr:clientData/>
  </xdr:twoCellAnchor>
  <xdr:twoCellAnchor>
    <xdr:from>
      <xdr:col>4</xdr:col>
      <xdr:colOff>1352550</xdr:colOff>
      <xdr:row>49</xdr:row>
      <xdr:rowOff>85725</xdr:rowOff>
    </xdr:from>
    <xdr:to>
      <xdr:col>9</xdr:col>
      <xdr:colOff>123825</xdr:colOff>
      <xdr:row>60</xdr:row>
      <xdr:rowOff>9525</xdr:rowOff>
    </xdr:to>
    <xdr:graphicFrame macro="">
      <xdr:nvGraphicFramePr>
        <xdr:cNvPr id="10"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1343025</xdr:colOff>
      <xdr:row>6</xdr:row>
      <xdr:rowOff>161925</xdr:rowOff>
    </xdr:from>
    <xdr:to>
      <xdr:col>5</xdr:col>
      <xdr:colOff>419100</xdr:colOff>
      <xdr:row>11</xdr:row>
      <xdr:rowOff>133350</xdr:rowOff>
    </xdr:to>
    <xdr:sp macro="" textlink="">
      <xdr:nvSpPr>
        <xdr:cNvPr id="11" name="ZoneTexte 10"/>
        <xdr:cNvSpPr txBox="1"/>
      </xdr:nvSpPr>
      <xdr:spPr>
        <a:xfrm>
          <a:off x="2800350" y="1323975"/>
          <a:ext cx="1828800"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t>42 299 </a:t>
          </a:r>
        </a:p>
        <a:p>
          <a:r>
            <a:rPr lang="fr-FR" sz="1000"/>
            <a:t>étrangers entrés en France</a:t>
          </a:r>
        </a:p>
        <a:p>
          <a:r>
            <a:rPr lang="fr-FR" sz="1000" b="1"/>
            <a:t>+32% </a:t>
          </a:r>
          <a:r>
            <a:rPr lang="fr-FR" sz="1000" b="0"/>
            <a:t>par rapport à 2020</a:t>
          </a:r>
        </a:p>
        <a:p>
          <a:endParaRPr lang="fr-FR" sz="1000" b="1"/>
        </a:p>
      </xdr:txBody>
    </xdr:sp>
    <xdr:clientData/>
  </xdr:twoCellAnchor>
  <xdr:twoCellAnchor>
    <xdr:from>
      <xdr:col>1</xdr:col>
      <xdr:colOff>209550</xdr:colOff>
      <xdr:row>5</xdr:row>
      <xdr:rowOff>142875</xdr:rowOff>
    </xdr:from>
    <xdr:to>
      <xdr:col>3</xdr:col>
      <xdr:colOff>323850</xdr:colOff>
      <xdr:row>11</xdr:row>
      <xdr:rowOff>161925</xdr:rowOff>
    </xdr:to>
    <xdr:sp macro="" textlink="">
      <xdr:nvSpPr>
        <xdr:cNvPr id="12" name="ZoneTexte 11"/>
        <xdr:cNvSpPr txBox="1"/>
      </xdr:nvSpPr>
      <xdr:spPr>
        <a:xfrm>
          <a:off x="314325" y="1114425"/>
          <a:ext cx="1466850" cy="1162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Nombre d'entrants :</a:t>
          </a:r>
        </a:p>
        <a:p>
          <a:r>
            <a:rPr lang="fr-FR" sz="1100"/>
            <a:t>&gt;1 000</a:t>
          </a:r>
        </a:p>
        <a:p>
          <a:r>
            <a:rPr lang="fr-FR" sz="1100"/>
            <a:t>&gt; 500</a:t>
          </a:r>
        </a:p>
        <a:p>
          <a:r>
            <a:rPr lang="fr-FR" sz="1100"/>
            <a:t>&gt; 100</a:t>
          </a:r>
        </a:p>
        <a:p>
          <a:r>
            <a:rPr lang="fr-FR" sz="1600" b="0">
              <a:solidFill>
                <a:sysClr val="windowText" lastClr="000000"/>
              </a:solidFill>
            </a:rPr>
            <a:t>=&lt;</a:t>
          </a:r>
          <a:r>
            <a:rPr lang="fr-FR" sz="1100"/>
            <a:t>100</a:t>
          </a:r>
        </a:p>
      </xdr:txBody>
    </xdr:sp>
    <xdr:clientData/>
  </xdr:twoCellAnchor>
  <xdr:twoCellAnchor>
    <xdr:from>
      <xdr:col>1</xdr:col>
      <xdr:colOff>228600</xdr:colOff>
      <xdr:row>12</xdr:row>
      <xdr:rowOff>66675</xdr:rowOff>
    </xdr:from>
    <xdr:to>
      <xdr:col>3</xdr:col>
      <xdr:colOff>342900</xdr:colOff>
      <xdr:row>18</xdr:row>
      <xdr:rowOff>85725</xdr:rowOff>
    </xdr:to>
    <xdr:sp macro="" textlink="">
      <xdr:nvSpPr>
        <xdr:cNvPr id="13" name="ZoneTexte 12"/>
        <xdr:cNvSpPr txBox="1"/>
      </xdr:nvSpPr>
      <xdr:spPr>
        <a:xfrm>
          <a:off x="333375" y="2371725"/>
          <a:ext cx="1466850" cy="1162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Type d'entrants :</a:t>
          </a:r>
        </a:p>
        <a:p>
          <a:r>
            <a:rPr lang="fr-FR" sz="1100"/>
            <a:t>Travailleurs</a:t>
          </a:r>
        </a:p>
        <a:p>
          <a:r>
            <a:rPr lang="fr-FR" sz="1100"/>
            <a:t>Membres</a:t>
          </a:r>
          <a:r>
            <a:rPr lang="fr-FR" sz="1100" baseline="0"/>
            <a:t> de familles</a:t>
          </a:r>
        </a:p>
        <a:p>
          <a:endParaRPr lang="fr-FR" sz="1100"/>
        </a:p>
      </xdr:txBody>
    </xdr:sp>
    <xdr:clientData/>
  </xdr:twoCellAnchor>
  <xdr:twoCellAnchor>
    <xdr:from>
      <xdr:col>5</xdr:col>
      <xdr:colOff>1209675</xdr:colOff>
      <xdr:row>4</xdr:row>
      <xdr:rowOff>76200</xdr:rowOff>
    </xdr:from>
    <xdr:to>
      <xdr:col>6</xdr:col>
      <xdr:colOff>581025</xdr:colOff>
      <xdr:row>6</xdr:row>
      <xdr:rowOff>171450</xdr:rowOff>
    </xdr:to>
    <xdr:sp macro="" textlink="">
      <xdr:nvSpPr>
        <xdr:cNvPr id="14" name="ZoneTexte 13"/>
        <xdr:cNvSpPr txBox="1"/>
      </xdr:nvSpPr>
      <xdr:spPr>
        <a:xfrm>
          <a:off x="5419725" y="857250"/>
          <a:ext cx="63817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Afrique </a:t>
          </a:r>
        </a:p>
        <a:p>
          <a:r>
            <a:rPr lang="fr-FR" sz="1100"/>
            <a:t>81,6%</a:t>
          </a:r>
        </a:p>
      </xdr:txBody>
    </xdr:sp>
    <xdr:clientData/>
  </xdr:twoCellAnchor>
  <xdr:twoCellAnchor>
    <xdr:from>
      <xdr:col>5</xdr:col>
      <xdr:colOff>1209674</xdr:colOff>
      <xdr:row>7</xdr:row>
      <xdr:rowOff>114299</xdr:rowOff>
    </xdr:from>
    <xdr:to>
      <xdr:col>6</xdr:col>
      <xdr:colOff>733424</xdr:colOff>
      <xdr:row>10</xdr:row>
      <xdr:rowOff>28574</xdr:rowOff>
    </xdr:to>
    <xdr:sp macro="" textlink="">
      <xdr:nvSpPr>
        <xdr:cNvPr id="15" name="ZoneTexte 14"/>
        <xdr:cNvSpPr txBox="1"/>
      </xdr:nvSpPr>
      <xdr:spPr>
        <a:xfrm>
          <a:off x="5419724" y="1466849"/>
          <a:ext cx="790575"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Amérique</a:t>
          </a:r>
        </a:p>
        <a:p>
          <a:r>
            <a:rPr lang="fr-FR" sz="1100"/>
            <a:t>4,5%</a:t>
          </a:r>
        </a:p>
      </xdr:txBody>
    </xdr:sp>
    <xdr:clientData/>
  </xdr:twoCellAnchor>
  <xdr:twoCellAnchor>
    <xdr:from>
      <xdr:col>5</xdr:col>
      <xdr:colOff>1209675</xdr:colOff>
      <xdr:row>10</xdr:row>
      <xdr:rowOff>142875</xdr:rowOff>
    </xdr:from>
    <xdr:to>
      <xdr:col>6</xdr:col>
      <xdr:colOff>581025</xdr:colOff>
      <xdr:row>13</xdr:row>
      <xdr:rowOff>47625</xdr:rowOff>
    </xdr:to>
    <xdr:sp macro="" textlink="">
      <xdr:nvSpPr>
        <xdr:cNvPr id="16" name="ZoneTexte 15"/>
        <xdr:cNvSpPr txBox="1"/>
      </xdr:nvSpPr>
      <xdr:spPr>
        <a:xfrm>
          <a:off x="5419725" y="2066925"/>
          <a:ext cx="63817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Asie</a:t>
          </a:r>
        </a:p>
        <a:p>
          <a:r>
            <a:rPr lang="fr-FR" sz="1100"/>
            <a:t>11,5%</a:t>
          </a:r>
        </a:p>
      </xdr:txBody>
    </xdr:sp>
    <xdr:clientData/>
  </xdr:twoCellAnchor>
  <xdr:twoCellAnchor>
    <xdr:from>
      <xdr:col>5</xdr:col>
      <xdr:colOff>1209675</xdr:colOff>
      <xdr:row>13</xdr:row>
      <xdr:rowOff>171450</xdr:rowOff>
    </xdr:from>
    <xdr:to>
      <xdr:col>6</xdr:col>
      <xdr:colOff>581025</xdr:colOff>
      <xdr:row>16</xdr:row>
      <xdr:rowOff>76200</xdr:rowOff>
    </xdr:to>
    <xdr:sp macro="" textlink="">
      <xdr:nvSpPr>
        <xdr:cNvPr id="17" name="ZoneTexte 16"/>
        <xdr:cNvSpPr txBox="1"/>
      </xdr:nvSpPr>
      <xdr:spPr>
        <a:xfrm>
          <a:off x="5419725" y="2667000"/>
          <a:ext cx="63817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a:t>Europe</a:t>
          </a:r>
        </a:p>
        <a:p>
          <a:r>
            <a:rPr lang="fr-FR"/>
            <a:t>2,1%</a:t>
          </a:r>
        </a:p>
      </xdr:txBody>
    </xdr:sp>
    <xdr:clientData/>
  </xdr:twoCellAnchor>
  <xdr:twoCellAnchor>
    <xdr:from>
      <xdr:col>5</xdr:col>
      <xdr:colOff>1228725</xdr:colOff>
      <xdr:row>17</xdr:row>
      <xdr:rowOff>57150</xdr:rowOff>
    </xdr:from>
    <xdr:to>
      <xdr:col>6</xdr:col>
      <xdr:colOff>819150</xdr:colOff>
      <xdr:row>20</xdr:row>
      <xdr:rowOff>133350</xdr:rowOff>
    </xdr:to>
    <xdr:sp macro="" textlink="">
      <xdr:nvSpPr>
        <xdr:cNvPr id="18" name="ZoneTexte 17"/>
        <xdr:cNvSpPr txBox="1"/>
      </xdr:nvSpPr>
      <xdr:spPr>
        <a:xfrm>
          <a:off x="5438775" y="3314700"/>
          <a:ext cx="8572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a:t>Océanie</a:t>
          </a:r>
        </a:p>
        <a:p>
          <a:r>
            <a:rPr lang="fr-FR"/>
            <a:t>0,3%</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57150</xdr:colOff>
      <xdr:row>27</xdr:row>
      <xdr:rowOff>0</xdr:rowOff>
    </xdr:from>
    <xdr:to>
      <xdr:col>15</xdr:col>
      <xdr:colOff>228600</xdr:colOff>
      <xdr:row>37</xdr:row>
      <xdr:rowOff>152400</xdr:rowOff>
    </xdr:to>
    <xdr:sp macro="" textlink="">
      <xdr:nvSpPr>
        <xdr:cNvPr id="2" name="ZoneTexte 1"/>
        <xdr:cNvSpPr txBox="1"/>
      </xdr:nvSpPr>
      <xdr:spPr>
        <a:xfrm>
          <a:off x="57150" y="5362575"/>
          <a:ext cx="9505950" cy="2057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400" b="1"/>
            <a:t>Ce qu'il faut retenir de l'année 2021</a:t>
          </a:r>
        </a:p>
        <a:p>
          <a:pPr algn="just"/>
          <a:r>
            <a:rPr lang="fr-FR" sz="1000"/>
            <a:t>En 2021, la France a accueilli sur son </a:t>
          </a:r>
          <a:r>
            <a:rPr lang="fr-FR" sz="1000">
              <a:ln>
                <a:noFill/>
              </a:ln>
            </a:rPr>
            <a:t>territoire</a:t>
          </a:r>
          <a:r>
            <a:rPr lang="fr-FR" sz="1000" baseline="0">
              <a:ln>
                <a:noFill/>
              </a:ln>
            </a:rPr>
            <a:t>, de manière </a:t>
          </a:r>
          <a:r>
            <a:rPr lang="fr-FR" sz="1000"/>
            <a:t>provisoire ou</a:t>
          </a:r>
          <a:r>
            <a:rPr lang="fr-FR" sz="1000" baseline="0"/>
            <a:t> </a:t>
          </a:r>
          <a:r>
            <a:rPr lang="fr-FR" sz="1000"/>
            <a:t>permanente,</a:t>
          </a:r>
          <a:r>
            <a:rPr lang="fr-FR" sz="1000" baseline="0"/>
            <a:t> 42 299</a:t>
          </a:r>
          <a:r>
            <a:rPr lang="fr-FR" sz="1000"/>
            <a:t> personnes, </a:t>
          </a:r>
          <a:r>
            <a:rPr lang="fr-FR" sz="1000" baseline="0"/>
            <a:t>au titre d'une activité professionnelle ou du regroupement familial.</a:t>
          </a:r>
        </a:p>
        <a:p>
          <a:pPr algn="just"/>
          <a:r>
            <a:rPr lang="fr-FR" sz="1000" baseline="0"/>
            <a:t>Ce chiffre représente une hausse de 32,0% par rapport à 2020.</a:t>
          </a:r>
        </a:p>
        <a:p>
          <a:pPr algn="just"/>
          <a:r>
            <a:rPr lang="fr-FR" sz="1000" baseline="0">
              <a:solidFill>
                <a:sysClr val="windowText" lastClr="000000"/>
              </a:solidFill>
            </a:rPr>
            <a:t>En</a:t>
          </a:r>
          <a:r>
            <a:rPr lang="fr-FR" sz="1000" baseline="0"/>
            <a:t> raison de la pandémie de Covid-19, des restrictions d'accès au territoire français avaient été instaurées en 2020, notamment pour les ressortissants d'États tiers </a:t>
          </a:r>
          <a:r>
            <a:rPr lang="fr-FR" sz="1000" b="0" baseline="0">
              <a:solidFill>
                <a:sysClr val="windowText" lastClr="000000"/>
              </a:solidFill>
            </a:rPr>
            <a:t>à l'UE-EEE-Suisse</a:t>
          </a:r>
          <a:r>
            <a:rPr lang="fr-FR" sz="1000" baseline="0"/>
            <a:t>, restrictions d'accès qui ont été progressivement levées en 2021 et qui expliquent donc le rebond observé.</a:t>
          </a:r>
        </a:p>
        <a:p>
          <a:pPr algn="just"/>
          <a:r>
            <a:rPr lang="fr-FR" sz="1000" baseline="0"/>
            <a:t>Ce rebond est particulièrement prégnant pour les populations suivantes : travailleurs saisonniers (+78%), qui sont inclus dans la colonne "Immigration du travail", et bénéficiaires du regroupement familial (+73%).</a:t>
          </a:r>
        </a:p>
        <a:p>
          <a:pPr algn="just"/>
          <a:r>
            <a:rPr lang="fr-FR" sz="1000" baseline="0">
              <a:solidFill>
                <a:sysClr val="windowText" lastClr="000000"/>
              </a:solidFill>
            </a:rPr>
            <a:t>Si l'on met de côté ce phénomène pandémique exceptionnel</a:t>
          </a:r>
          <a:r>
            <a:rPr lang="fr-FR" sz="1000" baseline="0"/>
            <a:t>, de nature à biaiser </a:t>
          </a:r>
          <a:r>
            <a:rPr lang="fr-FR" sz="1000" baseline="0">
              <a:solidFill>
                <a:sysClr val="windowText" lastClr="000000"/>
              </a:solidFill>
            </a:rPr>
            <a:t>l'évolution</a:t>
          </a:r>
          <a:r>
            <a:rPr lang="fr-FR" sz="1000" baseline="0"/>
            <a:t> des flux migratoires 2020 et ensuite 2021, la comparaison du rang par pays d'origine, entre les années N et N-10, est toutefois révélatrice d'un changement significatif dans l'origine géographique des personnes accueillies. </a:t>
          </a:r>
        </a:p>
        <a:p>
          <a:pPr algn="just"/>
          <a:r>
            <a:rPr lang="fr-FR" sz="1000" baseline="0"/>
            <a:t>En effet, bien que trois pays du Maghreb (Maroc, Tunisie, Algérie) occupent sans discontinué, sur la dernière décennie, les trois premières places de ce classement, </a:t>
          </a:r>
          <a:r>
            <a:rPr lang="fr-FR" sz="1000" baseline="0">
              <a:solidFill>
                <a:sysClr val="windowText" lastClr="000000"/>
              </a:solidFill>
            </a:rPr>
            <a:t>on releve </a:t>
          </a:r>
          <a:r>
            <a:rPr lang="fr-FR" sz="1000" baseline="0"/>
            <a:t>en revanche des pays en forte </a:t>
          </a:r>
          <a:r>
            <a:rPr lang="fr-FR" sz="1000" baseline="0">
              <a:solidFill>
                <a:sysClr val="windowText" lastClr="000000"/>
              </a:solidFill>
            </a:rPr>
            <a:t>progression au rang du classement</a:t>
          </a:r>
          <a:r>
            <a:rPr lang="fr-FR" sz="1000" baseline="0"/>
            <a:t>, localisés principalement en Asie (</a:t>
          </a:r>
          <a:r>
            <a:rPr lang="fr-FR" sz="1000" baseline="0">
              <a:solidFill>
                <a:sysClr val="windowText" lastClr="000000"/>
              </a:solidFill>
            </a:rPr>
            <a:t>Bangladesh +43 places et Sri Lanka +32) et en Afrique (Rép. de Guinée +29 places, Congo-RDC +18, Côte d'Ivoire +14, Togo +14 et Bénin +13) et d'autres pays en déclin mesuré : Russie -11 places, Brésil -9, Vietnam -9 et Inde -7.</a:t>
          </a:r>
        </a:p>
        <a:p>
          <a:pPr algn="just"/>
          <a:endParaRPr lang="fr-FR" sz="1000" baseline="0"/>
        </a:p>
        <a:p>
          <a:pPr algn="just"/>
          <a:endParaRPr lang="fr-FR" sz="1000" baseline="0"/>
        </a:p>
      </xdr:txBody>
    </xdr:sp>
    <xdr:clientData/>
  </xdr:twoCellAnchor>
  <xdr:twoCellAnchor>
    <xdr:from>
      <xdr:col>0</xdr:col>
      <xdr:colOff>66677</xdr:colOff>
      <xdr:row>37</xdr:row>
      <xdr:rowOff>114297</xdr:rowOff>
    </xdr:from>
    <xdr:to>
      <xdr:col>5</xdr:col>
      <xdr:colOff>76200</xdr:colOff>
      <xdr:row>53</xdr:row>
      <xdr:rowOff>47625</xdr:rowOff>
    </xdr:to>
    <xdr:sp macro="" textlink="">
      <xdr:nvSpPr>
        <xdr:cNvPr id="3" name="ZoneTexte 2"/>
        <xdr:cNvSpPr txBox="1"/>
      </xdr:nvSpPr>
      <xdr:spPr>
        <a:xfrm>
          <a:off x="66677" y="7381872"/>
          <a:ext cx="3067048" cy="29813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400" b="1"/>
            <a:t>Trois autres points importants (année </a:t>
          </a:r>
          <a:r>
            <a:rPr lang="fr-FR" sz="1400" b="1">
              <a:solidFill>
                <a:sysClr val="windowText" lastClr="000000"/>
              </a:solidFill>
            </a:rPr>
            <a:t>2021</a:t>
          </a:r>
          <a:r>
            <a:rPr lang="fr-FR" sz="1400" b="1"/>
            <a:t>) :</a:t>
          </a:r>
        </a:p>
        <a:p>
          <a:pPr algn="just"/>
          <a:r>
            <a:rPr lang="fr-FR" sz="1200" b="1" baseline="0"/>
            <a:t>1</a:t>
          </a:r>
          <a:r>
            <a:rPr lang="fr-FR" sz="1400" b="1" baseline="0"/>
            <a:t> </a:t>
          </a:r>
          <a:r>
            <a:rPr lang="fr-FR" sz="1000">
              <a:solidFill>
                <a:sysClr val="windowText" lastClr="000000"/>
              </a:solidFill>
            </a:rPr>
            <a:t>L'immigration</a:t>
          </a:r>
          <a:r>
            <a:rPr lang="fr-FR" sz="1000" baseline="0">
              <a:solidFill>
                <a:sysClr val="windowText" lastClr="000000"/>
              </a:solidFill>
            </a:rPr>
            <a:t> </a:t>
          </a:r>
          <a:r>
            <a:rPr lang="fr-FR" sz="1000">
              <a:solidFill>
                <a:sysClr val="windowText" lastClr="000000"/>
              </a:solidFill>
            </a:rPr>
            <a:t>du</a:t>
          </a:r>
          <a:r>
            <a:rPr lang="fr-FR" sz="1000" baseline="0">
              <a:solidFill>
                <a:sysClr val="windowText" lastClr="000000"/>
              </a:solidFill>
            </a:rPr>
            <a:t> </a:t>
          </a:r>
          <a:r>
            <a:rPr lang="fr-FR" sz="1000">
              <a:solidFill>
                <a:sysClr val="windowText" lastClr="000000"/>
              </a:solidFill>
            </a:rPr>
            <a:t>travail </a:t>
          </a:r>
          <a:r>
            <a:rPr lang="fr-FR" sz="1000"/>
            <a:t>représente</a:t>
          </a:r>
          <a:r>
            <a:rPr lang="fr-FR" sz="1000" baseline="0"/>
            <a:t> 65% des entrées sur le territoire national contre 35% pour l'immigration familiale. </a:t>
          </a:r>
        </a:p>
        <a:p>
          <a:pPr algn="just"/>
          <a:r>
            <a:rPr lang="fr-FR" sz="1000" baseline="0"/>
            <a:t>Parmi les trente premiers pays d'origine, des disparités s'observent :</a:t>
          </a:r>
        </a:p>
        <a:p>
          <a:pPr algn="just"/>
          <a:r>
            <a:rPr lang="fr-FR" sz="1000" b="1" baseline="0"/>
            <a:t>Immigration du travail </a:t>
          </a:r>
          <a:r>
            <a:rPr lang="fr-FR" sz="1000" b="1" baseline="0">
              <a:solidFill>
                <a:srgbClr val="00B050"/>
              </a:solidFill>
            </a:rPr>
            <a:t>&gt; 90% </a:t>
          </a:r>
          <a:r>
            <a:rPr lang="fr-FR" sz="1000" baseline="0"/>
            <a:t>: Colombie, États-Unis, et Liban. Pour ces trois pays, l'immigration est quasi exclusivement liée au travail.</a:t>
          </a:r>
        </a:p>
        <a:p>
          <a:pPr algn="just"/>
          <a:r>
            <a:rPr lang="fr-FR" sz="1000" b="1" baseline="0">
              <a:solidFill>
                <a:schemeClr val="dk1"/>
              </a:solidFill>
              <a:latin typeface="+mn-lt"/>
              <a:ea typeface="+mn-ea"/>
              <a:cs typeface="+mn-cs"/>
            </a:rPr>
            <a:t>Immigration du travail </a:t>
          </a:r>
          <a:r>
            <a:rPr lang="fr-FR" sz="1000" b="1" baseline="0">
              <a:solidFill>
                <a:srgbClr val="FF0000"/>
              </a:solidFill>
              <a:latin typeface="+mn-lt"/>
              <a:ea typeface="+mn-ea"/>
              <a:cs typeface="+mn-cs"/>
            </a:rPr>
            <a:t>&lt; 30%  </a:t>
          </a:r>
          <a:r>
            <a:rPr lang="fr-FR" sz="1000" b="0" baseline="0">
              <a:solidFill>
                <a:schemeClr val="dk1"/>
              </a:solidFill>
              <a:latin typeface="+mn-lt"/>
              <a:ea typeface="+mn-ea"/>
              <a:cs typeface="+mn-cs"/>
            </a:rPr>
            <a:t>: Algérie, Cameroun, Congo, Haïti, Sri Lanka et Kosovo. Pour ces six pays, l'immigration est très majoritairement liée à la famille.</a:t>
          </a:r>
        </a:p>
        <a:p>
          <a:pPr algn="just"/>
          <a:r>
            <a:rPr lang="fr-FR" sz="1000" b="0" baseline="0"/>
            <a:t>Le reste des pays (top 30) est compris dans une fourchette oscillant entre 30% et 90% d'immigration liée au travail.</a:t>
          </a:r>
        </a:p>
        <a:p>
          <a:pPr algn="just"/>
          <a:endParaRPr lang="fr-FR" sz="1000" b="0" baseline="0"/>
        </a:p>
        <a:p>
          <a:pPr algn="just"/>
          <a:endParaRPr lang="fr-FR" sz="1000" b="0" baseline="0"/>
        </a:p>
        <a:p>
          <a:pPr algn="just"/>
          <a:endParaRPr lang="fr-FR" sz="1000" b="0" baseline="0"/>
        </a:p>
      </xdr:txBody>
    </xdr:sp>
    <xdr:clientData/>
  </xdr:twoCellAnchor>
  <xdr:twoCellAnchor>
    <xdr:from>
      <xdr:col>5</xdr:col>
      <xdr:colOff>104777</xdr:colOff>
      <xdr:row>39</xdr:row>
      <xdr:rowOff>1</xdr:rowOff>
    </xdr:from>
    <xdr:to>
      <xdr:col>10</xdr:col>
      <xdr:colOff>190501</xdr:colOff>
      <xdr:row>48</xdr:row>
      <xdr:rowOff>123825</xdr:rowOff>
    </xdr:to>
    <xdr:sp macro="" textlink="">
      <xdr:nvSpPr>
        <xdr:cNvPr id="4" name="ZoneTexte 3"/>
        <xdr:cNvSpPr txBox="1"/>
      </xdr:nvSpPr>
      <xdr:spPr>
        <a:xfrm>
          <a:off x="3162302" y="7648576"/>
          <a:ext cx="3095624" cy="18383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200" b="1">
              <a:solidFill>
                <a:schemeClr val="dk1"/>
              </a:solidFill>
              <a:latin typeface="+mn-lt"/>
              <a:ea typeface="+mn-ea"/>
              <a:cs typeface="+mn-cs"/>
            </a:rPr>
            <a:t>2</a:t>
          </a:r>
          <a:r>
            <a:rPr lang="fr-FR" sz="1200" b="0" baseline="0">
              <a:solidFill>
                <a:schemeClr val="dk1"/>
              </a:solidFill>
              <a:latin typeface="+mn-lt"/>
              <a:ea typeface="+mn-ea"/>
              <a:cs typeface="+mn-cs"/>
            </a:rPr>
            <a:t> </a:t>
          </a:r>
          <a:r>
            <a:rPr lang="fr-FR" sz="1000">
              <a:solidFill>
                <a:sysClr val="windowText" lastClr="000000"/>
              </a:solidFill>
              <a:latin typeface="+mn-lt"/>
              <a:ea typeface="+mn-ea"/>
              <a:cs typeface="+mn-cs"/>
            </a:rPr>
            <a:t>Près de </a:t>
          </a:r>
          <a:r>
            <a:rPr lang="fr-FR" sz="1000">
              <a:solidFill>
                <a:schemeClr val="dk1"/>
              </a:solidFill>
              <a:latin typeface="+mn-lt"/>
              <a:ea typeface="+mn-ea"/>
              <a:cs typeface="+mn-cs"/>
            </a:rPr>
            <a:t>70% des entrées sur le territoire national concernent les cinq pays</a:t>
          </a:r>
          <a:r>
            <a:rPr lang="fr-FR" sz="1000" baseline="0">
              <a:solidFill>
                <a:schemeClr val="dk1"/>
              </a:solidFill>
              <a:latin typeface="+mn-lt"/>
              <a:ea typeface="+mn-ea"/>
              <a:cs typeface="+mn-cs"/>
            </a:rPr>
            <a:t> d'origine suivants : Maroc, Tunisie, Algérie, Sénégal et Côte d'Ivoire.</a:t>
          </a:r>
          <a:endParaRPr lang="fr-FR" sz="1000"/>
        </a:p>
        <a:p>
          <a:pPr algn="just"/>
          <a:r>
            <a:rPr lang="fr-FR" sz="1000" baseline="0">
              <a:solidFill>
                <a:schemeClr val="dk1"/>
              </a:solidFill>
              <a:latin typeface="+mn-lt"/>
              <a:ea typeface="+mn-ea"/>
              <a:cs typeface="+mn-cs"/>
            </a:rPr>
            <a:t>Le Maroc représente a lui seul 36% de ces entrées (44% au titre du travail et 23 % au titre de la famille).</a:t>
          </a:r>
          <a:endParaRPr lang="fr-FR" sz="1000"/>
        </a:p>
        <a:p>
          <a:pPr algn="just"/>
          <a:r>
            <a:rPr lang="fr-FR" sz="1000" b="1" baseline="0">
              <a:solidFill>
                <a:schemeClr val="dk1"/>
              </a:solidFill>
              <a:latin typeface="+mn-lt"/>
              <a:ea typeface="+mn-ea"/>
              <a:cs typeface="+mn-cs"/>
            </a:rPr>
            <a:t>Pour information : </a:t>
          </a:r>
          <a:r>
            <a:rPr lang="fr-FR" sz="1000" baseline="0">
              <a:solidFill>
                <a:schemeClr val="dk1"/>
              </a:solidFill>
              <a:latin typeface="+mn-lt"/>
              <a:ea typeface="+mn-ea"/>
              <a:cs typeface="+mn-cs"/>
            </a:rPr>
            <a:t>la France a signé des conventions de main d'oeuvre avec le Maroc et la Tunisie qui facilitent le recrutement des  travailleurs saisonniers. Ces conventions expliquent donc en grande partie la prédominance des entrées marocaines et tunisiennes en France.</a:t>
          </a:r>
        </a:p>
        <a:p>
          <a:endParaRPr lang="fr-FR" sz="1000" baseline="0">
            <a:solidFill>
              <a:schemeClr val="dk1"/>
            </a:solidFill>
            <a:latin typeface="+mn-lt"/>
            <a:ea typeface="+mn-ea"/>
            <a:cs typeface="+mn-cs"/>
          </a:endParaRPr>
        </a:p>
        <a:p>
          <a:pPr algn="just"/>
          <a:endParaRPr lang="fr-FR" sz="1000" b="0" baseline="0"/>
        </a:p>
        <a:p>
          <a:pPr algn="just"/>
          <a:endParaRPr lang="fr-FR" sz="1000" b="0" baseline="0"/>
        </a:p>
      </xdr:txBody>
    </xdr:sp>
    <xdr:clientData/>
  </xdr:twoCellAnchor>
  <xdr:twoCellAnchor>
    <xdr:from>
      <xdr:col>10</xdr:col>
      <xdr:colOff>209549</xdr:colOff>
      <xdr:row>38</xdr:row>
      <xdr:rowOff>38099</xdr:rowOff>
    </xdr:from>
    <xdr:to>
      <xdr:col>15</xdr:col>
      <xdr:colOff>190499</xdr:colOff>
      <xdr:row>52</xdr:row>
      <xdr:rowOff>57150</xdr:rowOff>
    </xdr:to>
    <xdr:sp macro="" textlink="">
      <xdr:nvSpPr>
        <xdr:cNvPr id="5" name="ZoneTexte 4"/>
        <xdr:cNvSpPr txBox="1"/>
      </xdr:nvSpPr>
      <xdr:spPr>
        <a:xfrm>
          <a:off x="6276974" y="7496174"/>
          <a:ext cx="3248025" cy="26860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000" baseline="0">
            <a:solidFill>
              <a:schemeClr val="dk1"/>
            </a:solidFill>
            <a:latin typeface="+mn-lt"/>
            <a:ea typeface="+mn-ea"/>
            <a:cs typeface="+mn-cs"/>
          </a:endParaRPr>
        </a:p>
        <a:p>
          <a:pPr algn="just"/>
          <a:r>
            <a:rPr lang="fr-FR" sz="1200" b="1">
              <a:solidFill>
                <a:schemeClr val="dk1"/>
              </a:solidFill>
              <a:latin typeface="+mn-lt"/>
              <a:ea typeface="+mn-ea"/>
              <a:cs typeface="+mn-cs"/>
            </a:rPr>
            <a:t>3</a:t>
          </a:r>
          <a:r>
            <a:rPr lang="fr-FR" sz="1000">
              <a:solidFill>
                <a:schemeClr val="dk1"/>
              </a:solidFill>
              <a:latin typeface="+mn-lt"/>
              <a:ea typeface="+mn-ea"/>
              <a:cs typeface="+mn-cs"/>
            </a:rPr>
            <a:t>  Le flux migratoire lié au travail se décompose de la façon suivante :</a:t>
          </a:r>
          <a:endParaRPr lang="fr-FR" sz="1000"/>
        </a:p>
        <a:p>
          <a:pPr algn="just" eaLnBrk="1" fontAlgn="auto" latinLnBrk="0" hangingPunct="1"/>
          <a:r>
            <a:rPr lang="fr-FR" sz="1000">
              <a:solidFill>
                <a:schemeClr val="dk1"/>
              </a:solidFill>
              <a:latin typeface="+mn-lt"/>
              <a:ea typeface="+mn-ea"/>
              <a:cs typeface="+mn-cs"/>
            </a:rPr>
            <a:t>42% de travailleurs permanents, 40% de travailleurs saisonniers</a:t>
          </a:r>
          <a:r>
            <a:rPr lang="fr-FR" sz="1000" baseline="0">
              <a:solidFill>
                <a:schemeClr val="dk1"/>
              </a:solidFill>
              <a:latin typeface="+mn-lt"/>
              <a:ea typeface="+mn-ea"/>
              <a:cs typeface="+mn-cs"/>
            </a:rPr>
            <a:t> et 18% de travailleurs temporaires, avec  pour chaque catégorie les particularités suivantes  :</a:t>
          </a:r>
          <a:endParaRPr lang="fr-FR" sz="1000">
            <a:solidFill>
              <a:schemeClr val="dk1"/>
            </a:solidFill>
            <a:latin typeface="+mn-lt"/>
            <a:ea typeface="+mn-ea"/>
            <a:cs typeface="+mn-cs"/>
          </a:endParaRPr>
        </a:p>
        <a:p>
          <a:pPr algn="just" eaLnBrk="1" fontAlgn="auto" latinLnBrk="0" hangingPunct="1"/>
          <a:r>
            <a:rPr lang="fr-FR" sz="1000" b="1">
              <a:solidFill>
                <a:schemeClr val="dk1"/>
              </a:solidFill>
              <a:latin typeface="+mn-lt"/>
              <a:ea typeface="+mn-ea"/>
              <a:cs typeface="+mn-cs"/>
            </a:rPr>
            <a:t>Les </a:t>
          </a:r>
          <a:r>
            <a:rPr lang="fr-FR" sz="1000" b="1" baseline="0">
              <a:solidFill>
                <a:schemeClr val="dk1"/>
              </a:solidFill>
              <a:latin typeface="+mn-lt"/>
              <a:ea typeface="+mn-ea"/>
              <a:cs typeface="+mn-cs"/>
            </a:rPr>
            <a:t> travailleurs permanents </a:t>
          </a:r>
          <a:r>
            <a:rPr lang="fr-FR" sz="1000" baseline="0">
              <a:solidFill>
                <a:schemeClr val="dk1"/>
              </a:solidFill>
              <a:latin typeface="+mn-lt"/>
              <a:ea typeface="+mn-ea"/>
              <a:cs typeface="+mn-cs"/>
            </a:rPr>
            <a:t>sont issus majoritairement (52%) des trois  principaux pays du Maghreb  ;</a:t>
          </a:r>
          <a:endParaRPr lang="fr-FR" sz="1000"/>
        </a:p>
        <a:p>
          <a:pPr algn="just" eaLnBrk="1" fontAlgn="auto" latinLnBrk="0" hangingPunct="1"/>
          <a:r>
            <a:rPr lang="fr-FR" sz="1000" b="1" baseline="0">
              <a:solidFill>
                <a:schemeClr val="dk1"/>
              </a:solidFill>
              <a:latin typeface="+mn-lt"/>
              <a:ea typeface="+mn-ea"/>
              <a:cs typeface="+mn-cs"/>
            </a:rPr>
            <a:t>Les travailleurs temporaires </a:t>
          </a:r>
          <a:r>
            <a:rPr lang="fr-FR" sz="1000" baseline="0">
              <a:solidFill>
                <a:schemeClr val="dk1"/>
              </a:solidFill>
              <a:latin typeface="+mn-lt"/>
              <a:ea typeface="+mn-ea"/>
              <a:cs typeface="+mn-cs"/>
            </a:rPr>
            <a:t>proviennent en premier lieu des États-Unis (10%), juste devant la Tunisie (9,5%) ;</a:t>
          </a:r>
          <a:endParaRPr lang="fr-FR" sz="1000"/>
        </a:p>
        <a:p>
          <a:pPr algn="just" eaLnBrk="1" fontAlgn="auto" latinLnBrk="0" hangingPunct="1"/>
          <a:r>
            <a:rPr lang="fr-FR" sz="1000" b="1" baseline="0">
              <a:solidFill>
                <a:schemeClr val="dk1"/>
              </a:solidFill>
              <a:latin typeface="+mn-lt"/>
              <a:ea typeface="+mn-ea"/>
              <a:cs typeface="+mn-cs"/>
            </a:rPr>
            <a:t>Les travailleurs saisonniers </a:t>
          </a:r>
          <a:r>
            <a:rPr lang="fr-FR" sz="1000" b="0" baseline="0">
              <a:solidFill>
                <a:schemeClr val="dk1"/>
              </a:solidFill>
              <a:latin typeface="+mn-lt"/>
              <a:ea typeface="+mn-ea"/>
              <a:cs typeface="+mn-cs"/>
            </a:rPr>
            <a:t>proviennent quasi exclusivement du Maroc (84%) et de Tunisie (14%) du fait de l'existence avec ces deux pays de conventions facilitant le recrutement de travailleurs saisonniers.</a:t>
          </a:r>
          <a:endParaRPr lang="fr-FR" sz="1000"/>
        </a:p>
        <a:p>
          <a:pPr algn="just"/>
          <a:endParaRPr lang="fr-FR" sz="1000" b="0" baseline="0"/>
        </a:p>
        <a:p>
          <a:pPr algn="just"/>
          <a:endParaRPr lang="fr-FR" sz="1000" b="0" baseline="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152400</xdr:colOff>
      <xdr:row>1</xdr:row>
      <xdr:rowOff>171450</xdr:rowOff>
    </xdr:from>
    <xdr:to>
      <xdr:col>6</xdr:col>
      <xdr:colOff>361950</xdr:colOff>
      <xdr:row>27</xdr:row>
      <xdr:rowOff>152400</xdr:rowOff>
    </xdr:to>
    <xdr:graphicFrame macro="">
      <xdr:nvGraphicFramePr>
        <xdr:cNvPr id="2"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19048</xdr:colOff>
      <xdr:row>3</xdr:row>
      <xdr:rowOff>171449</xdr:rowOff>
    </xdr:from>
    <xdr:to>
      <xdr:col>13</xdr:col>
      <xdr:colOff>685799</xdr:colOff>
      <xdr:row>32</xdr:row>
      <xdr:rowOff>0</xdr:rowOff>
    </xdr:to>
    <xdr:sp macro="" textlink="">
      <xdr:nvSpPr>
        <xdr:cNvPr id="3" name="ZoneTexte 2"/>
        <xdr:cNvSpPr txBox="1"/>
      </xdr:nvSpPr>
      <xdr:spPr>
        <a:xfrm>
          <a:off x="4772023" y="761999"/>
          <a:ext cx="5238751" cy="53530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Au cours de la période 2012-2021, le flux des populations migrantes vers la France a été relativement stable (exception faite de l'année 2020 qui a connu une baisse significative liée à la pandémie de Covid-19), oscillant globalement entre 41 000 et 51 000 personnes entrantes/an.</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L'année 2021 retrouve ainsi un niveau plus ou moins similaire à celui observé entre 2017 et 2019.</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La nature de ce flux, que ce soit en termes de statuts (travail ou famille) ou de provenances géographiques (continents d'origine), a évolué dans des proportions mesurées et de la façon suivante :</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200" b="1" baseline="0">
              <a:solidFill>
                <a:schemeClr val="dk1"/>
              </a:solidFill>
              <a:latin typeface="+mn-lt"/>
              <a:ea typeface="+mn-ea"/>
              <a:cs typeface="+mn-cs"/>
            </a:rPr>
            <a:t>Statuts des individus entrants</a:t>
          </a:r>
          <a:r>
            <a:rPr lang="fr-FR" sz="1200" b="0" baseline="0">
              <a:solidFill>
                <a:schemeClr val="dk1"/>
              </a:solidFill>
              <a:latin typeface="+mn-lt"/>
              <a:ea typeface="+mn-ea"/>
              <a:cs typeface="+mn-cs"/>
            </a:rPr>
            <a:t> </a:t>
          </a:r>
          <a:r>
            <a:rPr lang="fr-FR" sz="1000" b="0" baseline="0">
              <a:solidFill>
                <a:schemeClr val="dk1"/>
              </a:solidFill>
              <a:latin typeface="+mn-lt"/>
              <a:ea typeface="+mn-ea"/>
              <a:cs typeface="+mn-cs"/>
            </a:rPr>
            <a:t>: les parts de l'immigration du travail et de l'immigration familiale ont fluctué au cours de la décennie dans un intervalle compris entre 65% et 76%, pour la première citée, et dans un intervalle compris entre 24% et 36%, pour la seconde citée.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200" b="1" baseline="0">
              <a:solidFill>
                <a:schemeClr val="dk1"/>
              </a:solidFill>
              <a:latin typeface="+mn-lt"/>
              <a:ea typeface="+mn-ea"/>
              <a:cs typeface="+mn-cs"/>
            </a:rPr>
            <a:t>Continents d'origine des </a:t>
          </a:r>
          <a:r>
            <a:rPr lang="fr-FR" sz="1200" b="1" baseline="0">
              <a:solidFill>
                <a:sysClr val="windowText" lastClr="000000"/>
              </a:solidFill>
              <a:latin typeface="+mn-lt"/>
              <a:ea typeface="+mn-ea"/>
              <a:cs typeface="+mn-cs"/>
            </a:rPr>
            <a:t>personnes</a:t>
          </a:r>
          <a:r>
            <a:rPr lang="fr-FR" sz="1200" b="1" baseline="0">
              <a:solidFill>
                <a:schemeClr val="dk1"/>
              </a:solidFill>
              <a:latin typeface="+mn-lt"/>
              <a:ea typeface="+mn-ea"/>
              <a:cs typeface="+mn-cs"/>
            </a:rPr>
            <a:t> :  </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1" baseline="0">
              <a:solidFill>
                <a:schemeClr val="dk1"/>
              </a:solidFill>
              <a:latin typeface="+mn-lt"/>
              <a:ea typeface="+mn-ea"/>
              <a:cs typeface="+mn-cs"/>
            </a:rPr>
            <a:t>   - l'Afrique </a:t>
          </a:r>
          <a:r>
            <a:rPr lang="fr-FR" sz="1000" b="0" baseline="0">
              <a:solidFill>
                <a:schemeClr val="dk1"/>
              </a:solidFill>
              <a:latin typeface="+mn-lt"/>
              <a:ea typeface="+mn-ea"/>
              <a:cs typeface="+mn-cs"/>
            </a:rPr>
            <a:t>(et les trois principaux pays du Maghreb en premier lieu) est le premier continent d'origine des individus entrants et </a:t>
          </a:r>
          <a:r>
            <a:rPr lang="fr-FR" sz="1000" b="0" baseline="0">
              <a:solidFill>
                <a:sysClr val="windowText" lastClr="000000"/>
              </a:solidFill>
              <a:latin typeface="+mn-lt"/>
              <a:ea typeface="+mn-ea"/>
              <a:cs typeface="+mn-cs"/>
            </a:rPr>
            <a:t>connait la plus forte croissance </a:t>
          </a:r>
          <a:r>
            <a:rPr lang="fr-FR" sz="1000" b="0" baseline="0">
              <a:solidFill>
                <a:schemeClr val="dk1"/>
              </a:solidFill>
              <a:latin typeface="+mn-lt"/>
              <a:ea typeface="+mn-ea"/>
              <a:cs typeface="+mn-cs"/>
            </a:rPr>
            <a:t>puisqu'il passe de 57% à 82% du flux total entre 2012 et 2021 ;</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   - </a:t>
          </a:r>
          <a:r>
            <a:rPr lang="fr-FR" sz="1000" b="1" baseline="0">
              <a:solidFill>
                <a:schemeClr val="dk1"/>
              </a:solidFill>
              <a:latin typeface="+mn-lt"/>
              <a:ea typeface="+mn-ea"/>
              <a:cs typeface="+mn-cs"/>
            </a:rPr>
            <a:t>l'Europe </a:t>
          </a:r>
          <a:r>
            <a:rPr lang="fr-FR" sz="1000" b="1" baseline="0">
              <a:solidFill>
                <a:sysClr val="windowText" lastClr="000000"/>
              </a:solidFill>
              <a:latin typeface="+mn-lt"/>
              <a:ea typeface="+mn-ea"/>
              <a:cs typeface="+mn-cs"/>
            </a:rPr>
            <a:t>hors UE-EEE-Suisse</a:t>
          </a:r>
          <a:r>
            <a:rPr lang="fr-FR" sz="1000" b="0" baseline="0">
              <a:solidFill>
                <a:sysClr val="windowText" lastClr="000000"/>
              </a:solidFill>
              <a:latin typeface="+mn-lt"/>
              <a:ea typeface="+mn-ea"/>
              <a:cs typeface="+mn-cs"/>
            </a:rPr>
            <a:t> </a:t>
          </a:r>
          <a:r>
            <a:rPr lang="fr-FR" sz="1000" b="0" baseline="0">
              <a:solidFill>
                <a:schemeClr val="dk1"/>
              </a:solidFill>
              <a:latin typeface="+mn-lt"/>
              <a:ea typeface="+mn-ea"/>
              <a:cs typeface="+mn-cs"/>
            </a:rPr>
            <a:t>est en revanche dans une dynamique inverse puisque son taux d'entrée en France est passé de 14% à 2% du flux total entre 2012 et 2021.  Ce phénomène trouve son explication dans la suppression des formalités administratives d'entrée en France pour les citoyens roumains et bulgares, à partir du 1er janvier 2014,  faisant suite à l'adhésion de leur pays respectif à l'UE en 2011 (en 2012, sur les 6 768 entrées de personnes en provenance d'Europe/hors  UE-EEE-Suisse, 3 905 étaient de nationalité roumaine et 888 bulgare, soit 71% du flux européen) ;</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   - l'</a:t>
          </a:r>
          <a:r>
            <a:rPr lang="fr-FR" sz="1000" b="1" baseline="0">
              <a:solidFill>
                <a:schemeClr val="dk1"/>
              </a:solidFill>
              <a:latin typeface="+mn-lt"/>
              <a:ea typeface="+mn-ea"/>
              <a:cs typeface="+mn-cs"/>
            </a:rPr>
            <a:t>Amérique</a:t>
          </a:r>
          <a:r>
            <a:rPr lang="fr-FR" sz="1000" b="0" baseline="0">
              <a:solidFill>
                <a:schemeClr val="dk1"/>
              </a:solidFill>
              <a:latin typeface="+mn-lt"/>
              <a:ea typeface="+mn-ea"/>
              <a:cs typeface="+mn-cs"/>
            </a:rPr>
            <a:t> </a:t>
          </a:r>
          <a:r>
            <a:rPr lang="fr-FR" sz="1000" b="0" i="0" baseline="0">
              <a:solidFill>
                <a:schemeClr val="dk1"/>
              </a:solidFill>
              <a:latin typeface="+mn-lt"/>
              <a:ea typeface="+mn-ea"/>
              <a:cs typeface="+mn-cs"/>
            </a:rPr>
            <a:t>a connu une stabilité importante jusqu'en 2018 (entre 10 et 13% du flux total), avant de décrocher nettement à partir de 2019 (5%), sous l'effet conjugué du fléchissement des entrées de travailleurs américains (1 646 en 2018 contre 656 en 2019), argentins (215 à 64), brésiliens (670 à 322) et canadiens (393 à 174) ;</a:t>
          </a:r>
        </a:p>
        <a:p>
          <a:pPr marL="0" marR="0" indent="0" algn="just" defTabSz="914400" eaLnBrk="1" fontAlgn="auto" latinLnBrk="0" hangingPunct="1">
            <a:lnSpc>
              <a:spcPct val="100000"/>
            </a:lnSpc>
            <a:spcBef>
              <a:spcPts val="0"/>
            </a:spcBef>
            <a:spcAft>
              <a:spcPts val="0"/>
            </a:spcAft>
            <a:buClrTx/>
            <a:buSzTx/>
            <a:buFontTx/>
            <a:buNone/>
            <a:tabLst/>
            <a:defRPr/>
          </a:pPr>
          <a:r>
            <a:rPr lang="fr-FR" sz="1000" b="0" i="0" baseline="0">
              <a:solidFill>
                <a:schemeClr val="dk1"/>
              </a:solidFill>
              <a:latin typeface="+mn-lt"/>
              <a:ea typeface="+mn-ea"/>
              <a:cs typeface="+mn-cs"/>
            </a:rPr>
            <a:t>   - </a:t>
          </a:r>
          <a:r>
            <a:rPr lang="fr-FR" sz="1000" b="1" i="0" baseline="0">
              <a:solidFill>
                <a:schemeClr val="dk1"/>
              </a:solidFill>
              <a:latin typeface="+mn-lt"/>
              <a:ea typeface="+mn-ea"/>
              <a:cs typeface="+mn-cs"/>
            </a:rPr>
            <a:t>l'Asie </a:t>
          </a:r>
          <a:r>
            <a:rPr lang="fr-FR" sz="1000" b="0" i="0" baseline="0">
              <a:solidFill>
                <a:schemeClr val="dk1"/>
              </a:solidFill>
              <a:latin typeface="+mn-lt"/>
              <a:ea typeface="+mn-ea"/>
              <a:cs typeface="+mn-cs"/>
            </a:rPr>
            <a:t>a connu enfin une progression contenue jusqu'en 2016 (évolution de 17% à 20% du flux total), avant de décroitre à partir de 2017,  pour atteindre son plus bas niveau en 2021 (11%).</a:t>
          </a:r>
          <a:endParaRPr lang="fr-FR" sz="1000" b="0" i="1"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a:p>
        <a:p>
          <a:pPr marL="0" marR="0" indent="0" algn="just" defTabSz="914400" eaLnBrk="1" fontAlgn="auto" latinLnBrk="0" hangingPunct="1">
            <a:lnSpc>
              <a:spcPct val="100000"/>
            </a:lnSpc>
            <a:spcBef>
              <a:spcPts val="0"/>
            </a:spcBef>
            <a:spcAft>
              <a:spcPts val="0"/>
            </a:spcAft>
            <a:buClrTx/>
            <a:buSzTx/>
            <a:buFontTx/>
            <a:buNone/>
            <a:tabLst/>
            <a:defRPr/>
          </a:pPr>
          <a:endParaRPr lang="fr-FR" sz="1000"/>
        </a:p>
        <a:p>
          <a:pPr algn="just"/>
          <a:endParaRPr lang="fr-FR" sz="1000" baseline="0"/>
        </a:p>
        <a:p>
          <a:pPr algn="just"/>
          <a:endParaRPr lang="fr-FR" sz="1000" baseline="0"/>
        </a:p>
        <a:p>
          <a:pPr algn="just"/>
          <a:endParaRPr lang="fr-FR" sz="1000" baseline="0"/>
        </a:p>
        <a:p>
          <a:pPr algn="just"/>
          <a:endParaRPr lang="fr-FR" sz="1000" baseline="0"/>
        </a:p>
        <a:p>
          <a:pPr algn="just"/>
          <a:r>
            <a:rPr lang="fr-FR" sz="1000" baseline="0"/>
            <a:t>	</a:t>
          </a:r>
        </a:p>
        <a:p>
          <a:pPr algn="just"/>
          <a:endParaRPr lang="fr-FR" sz="1000" baseline="0"/>
        </a:p>
      </xdr:txBody>
    </xdr:sp>
    <xdr:clientData/>
  </xdr:twoCellAnchor>
  <xdr:twoCellAnchor>
    <xdr:from>
      <xdr:col>7</xdr:col>
      <xdr:colOff>142875</xdr:colOff>
      <xdr:row>4</xdr:row>
      <xdr:rowOff>114300</xdr:rowOff>
    </xdr:from>
    <xdr:to>
      <xdr:col>8</xdr:col>
      <xdr:colOff>257475</xdr:colOff>
      <xdr:row>4</xdr:row>
      <xdr:rowOff>114300</xdr:rowOff>
    </xdr:to>
    <xdr:cxnSp macro="">
      <xdr:nvCxnSpPr>
        <xdr:cNvPr id="4" name="Connecteur droit 3"/>
        <xdr:cNvCxnSpPr/>
      </xdr:nvCxnSpPr>
      <xdr:spPr>
        <a:xfrm flipV="1">
          <a:off x="4895850" y="895350"/>
          <a:ext cx="876600" cy="0"/>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66675</xdr:colOff>
      <xdr:row>33</xdr:row>
      <xdr:rowOff>66675</xdr:rowOff>
    </xdr:from>
    <xdr:to>
      <xdr:col>10</xdr:col>
      <xdr:colOff>523875</xdr:colOff>
      <xdr:row>37</xdr:row>
      <xdr:rowOff>85726</xdr:rowOff>
    </xdr:to>
    <xdr:sp macro="" textlink="">
      <xdr:nvSpPr>
        <xdr:cNvPr id="2" name="ZoneTexte 1"/>
        <xdr:cNvSpPr txBox="1"/>
      </xdr:nvSpPr>
      <xdr:spPr>
        <a:xfrm>
          <a:off x="66675" y="6496050"/>
          <a:ext cx="6038850" cy="7810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000"/>
            <a:t>*L'inscription dans </a:t>
          </a:r>
          <a:r>
            <a:rPr lang="fr-FR" sz="1000">
              <a:solidFill>
                <a:sysClr val="windowText" lastClr="000000"/>
              </a:solidFill>
            </a:rPr>
            <a:t>le</a:t>
          </a:r>
          <a:r>
            <a:rPr lang="fr-FR" sz="1000" baseline="0">
              <a:solidFill>
                <a:sysClr val="windowText" lastClr="000000"/>
              </a:solidFill>
            </a:rPr>
            <a:t> registre consulaire </a:t>
          </a:r>
          <a:r>
            <a:rPr lang="fr-FR" sz="1000"/>
            <a:t>des ressortissants français établis hors de France est une démarche administrative facultative mais fortement conseillée. Les chiffres </a:t>
          </a:r>
          <a:r>
            <a:rPr lang="fr-FR" sz="1000">
              <a:solidFill>
                <a:sysClr val="windowText" lastClr="000000"/>
              </a:solidFill>
            </a:rPr>
            <a:t>affichés</a:t>
          </a:r>
          <a:r>
            <a:rPr lang="fr-FR" sz="1000"/>
            <a:t> sont par conséquent sous-estimés (on évalue </a:t>
          </a:r>
          <a:r>
            <a:rPr lang="fr-FR" sz="1000">
              <a:solidFill>
                <a:sysClr val="windowText" lastClr="000000"/>
              </a:solidFill>
            </a:rPr>
            <a:t>généralement</a:t>
          </a:r>
          <a:r>
            <a:rPr lang="fr-FR" sz="1000"/>
            <a:t> la population globale française hors de France </a:t>
          </a:r>
          <a:r>
            <a:rPr lang="fr-FR" sz="1000">
              <a:solidFill>
                <a:sysClr val="windowText" lastClr="000000"/>
              </a:solidFill>
            </a:rPr>
            <a:t>à plus de</a:t>
          </a:r>
          <a:r>
            <a:rPr lang="fr-FR" sz="1000">
              <a:solidFill>
                <a:srgbClr val="FF0000"/>
              </a:solidFill>
            </a:rPr>
            <a:t> </a:t>
          </a:r>
          <a:r>
            <a:rPr lang="fr-FR" sz="1000"/>
            <a:t>2,5 millions)</a:t>
          </a:r>
        </a:p>
      </xdr:txBody>
    </xdr:sp>
    <xdr:clientData/>
  </xdr:twoCellAnchor>
  <xdr:twoCellAnchor>
    <xdr:from>
      <xdr:col>0</xdr:col>
      <xdr:colOff>95250</xdr:colOff>
      <xdr:row>37</xdr:row>
      <xdr:rowOff>19050</xdr:rowOff>
    </xdr:from>
    <xdr:to>
      <xdr:col>10</xdr:col>
      <xdr:colOff>533400</xdr:colOff>
      <xdr:row>52</xdr:row>
      <xdr:rowOff>114300</xdr:rowOff>
    </xdr:to>
    <xdr:sp macro="" textlink="">
      <xdr:nvSpPr>
        <xdr:cNvPr id="3" name="ZoneTexte 2"/>
        <xdr:cNvSpPr txBox="1"/>
      </xdr:nvSpPr>
      <xdr:spPr>
        <a:xfrm>
          <a:off x="95250" y="7210425"/>
          <a:ext cx="6010275" cy="2952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endParaRPr lang="fr-FR" sz="1250" b="1"/>
        </a:p>
        <a:p>
          <a:pPr algn="just"/>
          <a:r>
            <a:rPr lang="fr-FR" sz="1250" b="1"/>
            <a:t>Ce qu'il faut retenir de l'année 2021</a:t>
          </a:r>
        </a:p>
        <a:p>
          <a:pPr algn="just"/>
          <a:endParaRPr lang="fr-FR" sz="1000"/>
        </a:p>
        <a:p>
          <a:pPr algn="just"/>
          <a:r>
            <a:rPr lang="fr-FR" sz="1000"/>
            <a:t>Au 31/12/2021, la population</a:t>
          </a:r>
          <a:r>
            <a:rPr lang="fr-FR" sz="1000" baseline="0"/>
            <a:t> française établie hors de France, et inscrite dans </a:t>
          </a:r>
          <a:r>
            <a:rPr lang="fr-FR" sz="1000" baseline="0">
              <a:solidFill>
                <a:sysClr val="windowText" lastClr="000000"/>
              </a:solidFill>
            </a:rPr>
            <a:t>le registre consulaire</a:t>
          </a:r>
          <a:r>
            <a:rPr lang="fr-FR" sz="1000" baseline="0"/>
            <a:t>, s'élève à 1 614 772 personnes, soit une diminution de 4% (- 70 866 personnes) par rapport à 2020.</a:t>
          </a:r>
        </a:p>
        <a:p>
          <a:pPr algn="just"/>
          <a:r>
            <a:rPr lang="fr-FR" sz="1000" baseline="0"/>
            <a:t>La crise sanitaire et ses conséquences sur l'économie mondiale ont vraisemblablement eu un impact à la baisse sur le nombre </a:t>
          </a:r>
          <a:r>
            <a:rPr lang="fr-FR" sz="1000" baseline="0">
              <a:solidFill>
                <a:sysClr val="windowText" lastClr="000000"/>
              </a:solidFill>
            </a:rPr>
            <a:t>des</a:t>
          </a:r>
          <a:r>
            <a:rPr lang="fr-FR" sz="1000" baseline="0">
              <a:solidFill>
                <a:srgbClr val="FF0000"/>
              </a:solidFill>
            </a:rPr>
            <a:t> </a:t>
          </a:r>
          <a:r>
            <a:rPr lang="fr-FR" sz="1000" baseline="0"/>
            <a:t>nouvelles inscriptions et, à contrario, un impact à la hausse sur le nombre des retours en France.</a:t>
          </a:r>
        </a:p>
        <a:p>
          <a:pPr algn="just"/>
          <a:r>
            <a:rPr lang="fr-FR" sz="1000" baseline="0"/>
            <a:t>Les dix premiers pays d'accueil sont principalement des pays </a:t>
          </a:r>
          <a:r>
            <a:rPr lang="fr-FR" sz="1000" baseline="0">
              <a:solidFill>
                <a:sysClr val="windowText" lastClr="000000"/>
              </a:solidFill>
            </a:rPr>
            <a:t>d'Europe occidentale et d'Amérique du nord</a:t>
          </a:r>
          <a:r>
            <a:rPr lang="fr-FR" sz="1000" baseline="0"/>
            <a:t>, et ils représentent à eux seuls plus de 60% du nombre total des expatriés français</a:t>
          </a:r>
        </a:p>
        <a:p>
          <a:pPr algn="just"/>
          <a:r>
            <a:rPr lang="fr-FR" sz="1000" baseline="0"/>
            <a:t>Enfin, </a:t>
          </a:r>
          <a:r>
            <a:rPr lang="fr-FR" sz="1000" baseline="0">
              <a:solidFill>
                <a:sysClr val="windowText" lastClr="000000"/>
              </a:solidFill>
            </a:rPr>
            <a:t>l'évolution en rang des cinquante principaux pays d'accueil, entre </a:t>
          </a:r>
          <a:r>
            <a:rPr lang="fr-FR" sz="1000" b="0" baseline="0">
              <a:solidFill>
                <a:sysClr val="windowText" lastClr="000000"/>
              </a:solidFill>
            </a:rPr>
            <a:t>2012 et 2021</a:t>
          </a:r>
          <a:r>
            <a:rPr lang="fr-FR" sz="1000" baseline="0">
              <a:solidFill>
                <a:sysClr val="windowText" lastClr="000000"/>
              </a:solidFill>
            </a:rPr>
            <a:t>, reste contenue, ce qui souligne la relative stabilité dans la répartition géographique de cette population française expatriée. Le top 10 en 2021 est notamment constitué des dix mêmes pays d'accueil qu'en </a:t>
          </a:r>
          <a:r>
            <a:rPr lang="fr-FR" sz="1000" b="0" baseline="0">
              <a:solidFill>
                <a:sysClr val="windowText" lastClr="000000"/>
              </a:solidFill>
            </a:rPr>
            <a:t>2012</a:t>
          </a:r>
          <a:r>
            <a:rPr lang="fr-FR" sz="1000" baseline="0">
              <a:solidFill>
                <a:sysClr val="windowText" lastClr="000000"/>
              </a:solidFill>
            </a:rPr>
            <a:t>, avec une variation maximale du rang par pays de l'ordre de deux. Quelques exceptions sont toutefois à noter avec, d'une part, des pays en forte expansion (Nouvelle-Zélande, Mali, EAU et Turquie : </a:t>
          </a:r>
          <a:r>
            <a:rPr lang="fr-FR" sz="1000" baseline="0"/>
            <a:t>évolution en rang comprise entre +10 et +13, soit des hausses en volume de 41% à 73%) et d'autre part, des pays en fort déclin (Gabon, Grèce, Brésil et Pays-Bas : évolution en rang comprise entre -7 et -11, soit des baisses en volume de -11% à -36%).</a:t>
          </a:r>
        </a:p>
        <a:p>
          <a:pPr algn="just"/>
          <a:endParaRPr lang="fr-FR" sz="1000" baseline="0"/>
        </a:p>
        <a:p>
          <a:pPr algn="just"/>
          <a:endParaRPr lang="fr-FR" sz="10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171450</xdr:colOff>
      <xdr:row>2</xdr:row>
      <xdr:rowOff>85725</xdr:rowOff>
    </xdr:from>
    <xdr:to>
      <xdr:col>8</xdr:col>
      <xdr:colOff>752475</xdr:colOff>
      <xdr:row>19</xdr:row>
      <xdr:rowOff>76200</xdr:rowOff>
    </xdr:to>
    <xdr:graphicFrame macro="">
      <xdr:nvGraphicFramePr>
        <xdr:cNvPr id="2"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19</xdr:row>
      <xdr:rowOff>0</xdr:rowOff>
    </xdr:from>
    <xdr:to>
      <xdr:col>9</xdr:col>
      <xdr:colOff>47625</xdr:colOff>
      <xdr:row>28</xdr:row>
      <xdr:rowOff>104775</xdr:rowOff>
    </xdr:to>
    <xdr:sp macro="" textlink="">
      <xdr:nvSpPr>
        <xdr:cNvPr id="3" name="ZoneTexte 2"/>
        <xdr:cNvSpPr txBox="1"/>
      </xdr:nvSpPr>
      <xdr:spPr>
        <a:xfrm>
          <a:off x="171450" y="3638550"/>
          <a:ext cx="6181725" cy="1819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endParaRPr lang="fr-FR" sz="1000"/>
        </a:p>
        <a:p>
          <a:pPr algn="just"/>
          <a:endParaRPr lang="fr-FR" sz="1000"/>
        </a:p>
        <a:p>
          <a:pPr algn="just"/>
          <a:r>
            <a:rPr lang="fr-FR" sz="1000"/>
            <a:t>Au cours</a:t>
          </a:r>
          <a:r>
            <a:rPr lang="fr-FR" sz="1000" baseline="0"/>
            <a:t> de la période 2012-2021, la population française établie hors de France, et inscrite dans </a:t>
          </a:r>
          <a:r>
            <a:rPr lang="fr-FR" sz="1000" baseline="0">
              <a:solidFill>
                <a:sysClr val="windowText" lastClr="000000"/>
              </a:solidFill>
            </a:rPr>
            <a:t>le registre consulaire, est restée quasi stable (+0,2%). Un basculement de courbe s'observe toutefois à partir de l'année 2018  (-1%). Ce phénomène s'accentue en 2020 (-5%) puis se répète en 2021 (-4%), sous l'effet vraisemblablement de la crise sanitaire et économique qui a provoqué le retour en France de nombreux Français.</a:t>
          </a:r>
        </a:p>
        <a:p>
          <a:pPr algn="just"/>
          <a:endParaRPr lang="fr-FR" sz="1000" baseline="0"/>
        </a:p>
        <a:p>
          <a:pPr algn="just"/>
          <a:r>
            <a:rPr lang="fr-FR" sz="1000" baseline="0"/>
            <a:t>La répartition par continents de résidence reste quasi inchangée sur les dix dernières années : entre 48% et 50% pour l'Europe, entre 19% et 20% pour l'Amérique,  entre 14% et 15% pour l'Asie,  15% pour l'Afrique et entre 1,5% et 1,8% pour l'Océanie.</a:t>
          </a:r>
        </a:p>
        <a:p>
          <a:pPr algn="just"/>
          <a:endParaRPr lang="fr-FR" sz="1000" baseline="0"/>
        </a:p>
        <a:p>
          <a:pPr algn="just"/>
          <a:endParaRPr lang="fr-FR" sz="1000" baseline="0"/>
        </a:p>
        <a:p>
          <a:pPr algn="just"/>
          <a:endParaRPr lang="fr-FR" sz="1000" baseline="0"/>
        </a:p>
        <a:p>
          <a:pPr algn="just"/>
          <a:endParaRPr lang="fr-FR" sz="1000"/>
        </a:p>
      </xdr:txBody>
    </xdr:sp>
    <xdr:clientData/>
  </xdr:twoCellAnchor>
  <xdr:twoCellAnchor>
    <xdr:from>
      <xdr:col>1</xdr:col>
      <xdr:colOff>76200</xdr:colOff>
      <xdr:row>20</xdr:row>
      <xdr:rowOff>95251</xdr:rowOff>
    </xdr:from>
    <xdr:to>
      <xdr:col>2</xdr:col>
      <xdr:colOff>419400</xdr:colOff>
      <xdr:row>20</xdr:row>
      <xdr:rowOff>95251</xdr:rowOff>
    </xdr:to>
    <xdr:cxnSp macro="">
      <xdr:nvCxnSpPr>
        <xdr:cNvPr id="4" name="Connecteur droit 3"/>
        <xdr:cNvCxnSpPr/>
      </xdr:nvCxnSpPr>
      <xdr:spPr>
        <a:xfrm flipV="1">
          <a:off x="285750" y="3924301"/>
          <a:ext cx="1105200" cy="0"/>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5</xdr:row>
      <xdr:rowOff>0</xdr:rowOff>
    </xdr:from>
    <xdr:to>
      <xdr:col>10</xdr:col>
      <xdr:colOff>0</xdr:colOff>
      <xdr:row>30</xdr:row>
      <xdr:rowOff>9525</xdr:rowOff>
    </xdr:to>
    <xdr:graphicFrame macro="">
      <xdr:nvGraphicFramePr>
        <xdr:cNvPr id="2"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xdr:row>
      <xdr:rowOff>38100</xdr:rowOff>
    </xdr:from>
    <xdr:to>
      <xdr:col>17</xdr:col>
      <xdr:colOff>0</xdr:colOff>
      <xdr:row>36</xdr:row>
      <xdr:rowOff>0</xdr:rowOff>
    </xdr:to>
    <xdr:sp macro="" textlink="">
      <xdr:nvSpPr>
        <xdr:cNvPr id="3" name="ZoneTexte 2"/>
        <xdr:cNvSpPr txBox="1"/>
      </xdr:nvSpPr>
      <xdr:spPr>
        <a:xfrm>
          <a:off x="7810500" y="466725"/>
          <a:ext cx="4743450" cy="6448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50" b="0" baseline="0">
              <a:solidFill>
                <a:sysClr val="windowText" lastClr="000000"/>
              </a:solidFill>
              <a:latin typeface="+mn-lt"/>
              <a:ea typeface="+mn-ea"/>
              <a:cs typeface="+mn-cs"/>
            </a:rPr>
            <a:t>L'évolution sur 10 ans des remboursements des dépenses de soins de santé dispensés à l'étranger à des assurés de la législation sociale française est, par la nature même de la prestation (soin de santé), fortement irrégulière. </a:t>
          </a:r>
          <a:r>
            <a:rPr lang="fr-FR" sz="1050" b="0" baseline="0">
              <a:solidFill>
                <a:schemeClr val="dk1"/>
              </a:solidFill>
              <a:latin typeface="+mn-lt"/>
              <a:ea typeface="+mn-ea"/>
              <a:cs typeface="+mn-cs"/>
            </a:rPr>
            <a:t>De plus, les accords bilatéraux portant sur la coordination des systèmes de sécurité sociale prévoient la tenue de </a:t>
          </a:r>
          <a:r>
            <a:rPr lang="fr-FR" sz="1050" b="1" baseline="0">
              <a:solidFill>
                <a:schemeClr val="dk1"/>
              </a:solidFill>
              <a:latin typeface="+mn-lt"/>
              <a:ea typeface="+mn-ea"/>
              <a:cs typeface="+mn-cs"/>
            </a:rPr>
            <a:t>commissions mixtes</a:t>
          </a:r>
          <a:r>
            <a:rPr lang="fr-FR" sz="1050" b="1" baseline="30000">
              <a:solidFill>
                <a:schemeClr val="dk1"/>
              </a:solidFill>
              <a:latin typeface="+mn-lt"/>
              <a:ea typeface="+mn-ea"/>
              <a:cs typeface="+mn-cs"/>
              <a:sym typeface="Wingdings 2"/>
            </a:rPr>
            <a:t></a:t>
          </a:r>
          <a:r>
            <a:rPr lang="fr-FR" sz="1050" b="0" baseline="0">
              <a:solidFill>
                <a:schemeClr val="dk1"/>
              </a:solidFill>
              <a:latin typeface="+mn-lt"/>
              <a:ea typeface="+mn-ea"/>
              <a:cs typeface="+mn-cs"/>
            </a:rPr>
            <a:t>, pour entre autres la valorisation des remboursements forfaitaires, dont les échéances sont souvent irrégulières.</a:t>
          </a:r>
          <a:endParaRPr lang="fr-FR" sz="1050" b="0" baseline="0">
            <a:solidFill>
              <a:sysClr val="windowText" lastClr="00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50" b="0" baseline="0">
            <a:solidFill>
              <a:sysClr val="windowText" lastClr="00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50" b="0" baseline="0">
              <a:solidFill>
                <a:sysClr val="windowText" lastClr="000000"/>
              </a:solidFill>
              <a:latin typeface="+mn-lt"/>
              <a:ea typeface="+mn-ea"/>
              <a:cs typeface="+mn-cs"/>
            </a:rPr>
            <a:t>En outre, le taux d'évolution global sur 10 ans (baisse de 26% des montants remboursés) est relativement biaisé car l'année </a:t>
          </a:r>
          <a:r>
            <a:rPr lang="fr-FR" sz="1050" b="1" baseline="0">
              <a:solidFill>
                <a:sysClr val="windowText" lastClr="000000"/>
              </a:solidFill>
              <a:latin typeface="+mn-lt"/>
              <a:ea typeface="+mn-ea"/>
              <a:cs typeface="+mn-cs"/>
            </a:rPr>
            <a:t>2021 a continué à être marquée par la pandémie de Covid-19</a:t>
          </a:r>
          <a:r>
            <a:rPr lang="fr-FR" sz="1050" b="0" baseline="0">
              <a:solidFill>
                <a:sysClr val="windowText" lastClr="000000"/>
              </a:solidFill>
              <a:latin typeface="+mn-lt"/>
              <a:ea typeface="+mn-ea"/>
              <a:cs typeface="+mn-cs"/>
            </a:rPr>
            <a:t> avec la poursuite des mesures mises en place par la plupart des pays pour freiner la propagation du virus ; ce qui a impacté la mobilité des personnes. Indirectement, le ralentissement des mouvements transfrontaliers ont eu une incidence sur données relatives aux remboursements des dépenses de santé dispensés à l'étranger. </a:t>
          </a:r>
          <a:r>
            <a:rPr lang="fr-FR" sz="1050" b="0" baseline="0">
              <a:solidFill>
                <a:schemeClr val="dk1"/>
              </a:solidFill>
              <a:latin typeface="+mn-lt"/>
              <a:ea typeface="+mn-ea"/>
              <a:cs typeface="+mn-cs"/>
            </a:rPr>
            <a:t>De surcroît, l</a:t>
          </a:r>
          <a:r>
            <a:rPr lang="fr-FR" sz="1050">
              <a:solidFill>
                <a:schemeClr val="dk1"/>
              </a:solidFill>
              <a:latin typeface="+mn-lt"/>
              <a:ea typeface="+mn-ea"/>
              <a:cs typeface="+mn-cs"/>
            </a:rPr>
            <a:t>es États membres de l'UE-EEE-Suisse,</a:t>
          </a:r>
          <a:r>
            <a:rPr lang="fr-FR" sz="1050" baseline="0">
              <a:solidFill>
                <a:schemeClr val="dk1"/>
              </a:solidFill>
              <a:latin typeface="+mn-lt"/>
              <a:ea typeface="+mn-ea"/>
              <a:cs typeface="+mn-cs"/>
            </a:rPr>
            <a:t> c</a:t>
          </a:r>
          <a:r>
            <a:rPr lang="fr-FR" sz="1050">
              <a:solidFill>
                <a:schemeClr val="dk1"/>
              </a:solidFill>
              <a:latin typeface="+mn-lt"/>
              <a:ea typeface="+mn-ea"/>
              <a:cs typeface="+mn-cs"/>
            </a:rPr>
            <a:t>onscients des retards dans la présentation et surtout le paiement des créances, ont par conséquent </a:t>
          </a:r>
          <a:r>
            <a:rPr lang="fr-FR" sz="1050" b="1">
              <a:solidFill>
                <a:schemeClr val="dk1"/>
              </a:solidFill>
              <a:latin typeface="+mn-lt"/>
              <a:ea typeface="+mn-ea"/>
              <a:cs typeface="+mn-cs"/>
            </a:rPr>
            <a:t>repoussé de six mois les échéances</a:t>
          </a:r>
          <a:r>
            <a:rPr lang="fr-FR" sz="1050">
              <a:solidFill>
                <a:schemeClr val="dk1"/>
              </a:solidFill>
              <a:latin typeface="+mn-lt"/>
              <a:ea typeface="+mn-ea"/>
              <a:cs typeface="+mn-cs"/>
            </a:rPr>
            <a:t> pour les paiements des créances. </a:t>
          </a:r>
          <a:r>
            <a:rPr lang="fr-FR" sz="1050" b="0">
              <a:solidFill>
                <a:schemeClr val="dk1"/>
              </a:solidFill>
              <a:latin typeface="+mn-lt"/>
              <a:ea typeface="+mn-ea"/>
              <a:cs typeface="+mn-cs"/>
            </a:rPr>
            <a:t>L</a:t>
          </a:r>
          <a:r>
            <a:rPr lang="fr-FR" sz="1050" b="0" baseline="0">
              <a:solidFill>
                <a:sysClr val="windowText" lastClr="000000"/>
              </a:solidFill>
              <a:latin typeface="+mn-lt"/>
              <a:ea typeface="+mn-ea"/>
              <a:cs typeface="+mn-cs"/>
            </a:rPr>
            <a:t>'effet le plus flagrant de </a:t>
          </a:r>
          <a:r>
            <a:rPr lang="fr-FR" sz="1050" b="1" baseline="0">
              <a:solidFill>
                <a:sysClr val="windowText" lastClr="000000"/>
              </a:solidFill>
              <a:latin typeface="+mn-lt"/>
              <a:ea typeface="+mn-ea"/>
              <a:cs typeface="+mn-cs"/>
            </a:rPr>
            <a:t>ce contexte touche principalement les remboursements dans le cadre de la coordination </a:t>
          </a:r>
          <a:r>
            <a:rPr lang="fr-FR" sz="1050" b="0" baseline="0">
              <a:solidFill>
                <a:sysClr val="windowText" lastClr="000000"/>
              </a:solidFill>
              <a:latin typeface="+mn-lt"/>
              <a:ea typeface="+mn-ea"/>
              <a:cs typeface="+mn-cs"/>
            </a:rPr>
            <a:t>(2ème circuit) : leurs parts se situent entre 61% et 74% des montants entre 2015 et 2019 ; elles chutent à 44% en 2020 et à 22% en 2021.</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50" b="0" baseline="0">
            <a:solidFill>
              <a:sysClr val="windowText" lastClr="00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50" b="0" baseline="0">
              <a:solidFill>
                <a:sysClr val="windowText" lastClr="000000"/>
              </a:solidFill>
              <a:latin typeface="+mn-lt"/>
              <a:ea typeface="+mn-ea"/>
              <a:cs typeface="+mn-cs"/>
            </a:rPr>
            <a:t>Depuis 2012, et généralement sur l'ensemble de la décennie, l</a:t>
          </a:r>
          <a:r>
            <a:rPr lang="fr-FR" sz="1050">
              <a:solidFill>
                <a:schemeClr val="dk1"/>
              </a:solidFill>
              <a:latin typeface="+mn-lt"/>
              <a:ea typeface="+mn-ea"/>
              <a:cs typeface="+mn-cs"/>
            </a:rPr>
            <a:t>es remboursements de soins de santé délivrés</a:t>
          </a:r>
          <a:r>
            <a:rPr lang="fr-FR" sz="1050" baseline="0">
              <a:solidFill>
                <a:schemeClr val="dk1"/>
              </a:solidFill>
              <a:latin typeface="+mn-lt"/>
              <a:ea typeface="+mn-ea"/>
              <a:cs typeface="+mn-cs"/>
            </a:rPr>
            <a:t> à l'étranger, aux assurés des régimes français, </a:t>
          </a:r>
          <a:r>
            <a:rPr lang="fr-FR" sz="1050">
              <a:solidFill>
                <a:schemeClr val="dk1"/>
              </a:solidFill>
              <a:latin typeface="+mn-lt"/>
              <a:ea typeface="+mn-ea"/>
              <a:cs typeface="+mn-cs"/>
            </a:rPr>
            <a:t>s’opèrent </a:t>
          </a:r>
          <a:r>
            <a:rPr lang="fr-FR" sz="1050" b="1">
              <a:solidFill>
                <a:schemeClr val="dk1"/>
              </a:solidFill>
              <a:latin typeface="+mn-lt"/>
              <a:ea typeface="+mn-ea"/>
              <a:cs typeface="+mn-cs"/>
            </a:rPr>
            <a:t>essentiellement entre la France et les pays de l'UE-EEE-Suisse</a:t>
          </a:r>
          <a:r>
            <a:rPr lang="fr-FR" sz="1050">
              <a:solidFill>
                <a:schemeClr val="dk1"/>
              </a:solidFill>
              <a:latin typeface="+mn-lt"/>
              <a:ea typeface="+mn-ea"/>
              <a:cs typeface="+mn-cs"/>
            </a:rPr>
            <a:t> (en 2012 : 83% des remboursements contre 92% en 2021), plus particulièrement ceux qui lui sont frontaliers : </a:t>
          </a:r>
          <a:r>
            <a:rPr lang="fr-FR" sz="1050" b="1">
              <a:solidFill>
                <a:schemeClr val="dk1"/>
              </a:solidFill>
              <a:latin typeface="+mn-lt"/>
              <a:ea typeface="+mn-ea"/>
              <a:cs typeface="+mn-cs"/>
            </a:rPr>
            <a:t>Belgique, Allemagne,</a:t>
          </a:r>
          <a:r>
            <a:rPr lang="fr-FR" sz="1050" b="1" baseline="0">
              <a:solidFill>
                <a:schemeClr val="dk1"/>
              </a:solidFill>
              <a:latin typeface="+mn-lt"/>
              <a:ea typeface="+mn-ea"/>
              <a:cs typeface="+mn-cs"/>
            </a:rPr>
            <a:t> </a:t>
          </a:r>
          <a:r>
            <a:rPr lang="fr-FR" sz="1050" b="1">
              <a:solidFill>
                <a:schemeClr val="dk1"/>
              </a:solidFill>
              <a:latin typeface="+mn-lt"/>
              <a:ea typeface="+mn-ea"/>
              <a:cs typeface="+mn-cs"/>
            </a:rPr>
            <a:t>Espagne et Suisse. Ces quatre pays à eux seuls concentrent 84% des remboursements par la France</a:t>
          </a:r>
          <a:r>
            <a:rPr lang="fr-FR" sz="1050">
              <a:solidFill>
                <a:schemeClr val="dk1"/>
              </a:solidFill>
              <a:latin typeface="+mn-lt"/>
              <a:ea typeface="+mn-ea"/>
              <a:cs typeface="+mn-cs"/>
            </a:rPr>
            <a:t>. La proximité géographique immédiate et la libre circulation des personnes à l’intérieur des frontières de l’Union Européenne facilite en effet</a:t>
          </a:r>
          <a:r>
            <a:rPr lang="fr-FR" sz="1050" baseline="0">
              <a:solidFill>
                <a:schemeClr val="dk1"/>
              </a:solidFill>
              <a:latin typeface="+mn-lt"/>
              <a:ea typeface="+mn-ea"/>
              <a:cs typeface="+mn-cs"/>
            </a:rPr>
            <a:t> les flux humains et financiers.</a:t>
          </a:r>
          <a:endParaRPr lang="fr-FR" sz="105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5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50" b="0" baseline="0">
              <a:solidFill>
                <a:sysClr val="windowText" lastClr="000000"/>
              </a:solidFill>
              <a:latin typeface="+mn-lt"/>
              <a:ea typeface="+mn-ea"/>
              <a:cs typeface="+mn-cs"/>
            </a:rPr>
            <a:t>La Polynésie française, au 7ème rang, </a:t>
          </a:r>
          <a:r>
            <a:rPr lang="fr-FR" sz="1050">
              <a:solidFill>
                <a:schemeClr val="dk1"/>
              </a:solidFill>
              <a:latin typeface="+mn-lt"/>
              <a:ea typeface="+mn-ea"/>
              <a:cs typeface="+mn-cs"/>
            </a:rPr>
            <a:t>constate une relation privilégiée de </a:t>
          </a:r>
          <a:r>
            <a:rPr lang="fr-FR" sz="1050" b="1">
              <a:solidFill>
                <a:schemeClr val="dk1"/>
              </a:solidFill>
              <a:latin typeface="+mn-lt"/>
              <a:ea typeface="+mn-ea"/>
              <a:cs typeface="+mn-cs"/>
            </a:rPr>
            <a:t>la France avec son territoire situé en outre-mer </a:t>
          </a:r>
          <a:r>
            <a:rPr lang="fr-FR" sz="1050">
              <a:solidFill>
                <a:schemeClr val="dk1"/>
              </a:solidFill>
              <a:latin typeface="+mn-lt"/>
              <a:ea typeface="+mn-ea"/>
              <a:cs typeface="+mn-cs"/>
            </a:rPr>
            <a:t>qui, en raison de son statut administratif particulier, a un accord de sécurité sociale proche des règlements européens. Le Maroc en 5ème place témoigne du </a:t>
          </a:r>
          <a:r>
            <a:rPr lang="fr-FR" sz="1050" baseline="0">
              <a:solidFill>
                <a:schemeClr val="dk1"/>
              </a:solidFill>
              <a:latin typeface="+mn-lt"/>
              <a:ea typeface="+mn-ea"/>
              <a:cs typeface="+mn-cs"/>
            </a:rPr>
            <a:t>prolongement des </a:t>
          </a:r>
          <a:r>
            <a:rPr lang="fr-FR" sz="1050">
              <a:solidFill>
                <a:schemeClr val="dk1"/>
              </a:solidFill>
              <a:latin typeface="+mn-lt"/>
              <a:ea typeface="+mn-ea"/>
              <a:cs typeface="+mn-cs"/>
            </a:rPr>
            <a:t>rapports historiques communs avec </a:t>
          </a:r>
          <a:r>
            <a:rPr lang="fr-FR" sz="1050" b="1">
              <a:solidFill>
                <a:schemeClr val="dk1"/>
              </a:solidFill>
              <a:latin typeface="+mn-lt"/>
              <a:ea typeface="+mn-ea"/>
              <a:cs typeface="+mn-cs"/>
            </a:rPr>
            <a:t>les pays du Maghreb</a:t>
          </a:r>
          <a:r>
            <a:rPr lang="fr-FR" sz="1050" b="0" baseline="0">
              <a:solidFill>
                <a:schemeClr val="dk1"/>
              </a:solidFill>
              <a:latin typeface="+mn-lt"/>
              <a:ea typeface="+mn-ea"/>
              <a:cs typeface="+mn-cs"/>
            </a:rPr>
            <a:t> desquels, en 2021, sont toutefois manquants à de meilleures places l'Algérie et la Tunisie en raison de l'absence de commission mixtes pour l'apurement des comptes.</a:t>
          </a:r>
          <a:endParaRPr lang="fr-FR" sz="105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100" b="0" baseline="0">
            <a:solidFill>
              <a:sysClr val="windowText" lastClr="00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rgbClr val="FF0000"/>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457200" marR="0" lvl="1" indent="0" algn="just" defTabSz="914400" eaLnBrk="1" fontAlgn="auto" latinLnBrk="0" hangingPunct="1">
            <a:lnSpc>
              <a:spcPct val="100000"/>
            </a:lnSpc>
            <a:spcBef>
              <a:spcPts val="0"/>
            </a:spcBef>
            <a:spcAft>
              <a:spcPts val="0"/>
            </a:spcAft>
            <a:buClrTx/>
            <a:buSzTx/>
            <a:buFontTx/>
            <a:buNone/>
            <a:tabLst/>
            <a:defRPr/>
          </a:pPr>
          <a:endParaRPr lang="fr-FR" sz="11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a:p>
        <a:p>
          <a:pPr marL="0" marR="0" indent="0" algn="just" defTabSz="914400" eaLnBrk="1" fontAlgn="auto" latinLnBrk="0" hangingPunct="1">
            <a:lnSpc>
              <a:spcPct val="100000"/>
            </a:lnSpc>
            <a:spcBef>
              <a:spcPts val="0"/>
            </a:spcBef>
            <a:spcAft>
              <a:spcPts val="0"/>
            </a:spcAft>
            <a:buClrTx/>
            <a:buSzTx/>
            <a:buFontTx/>
            <a:buNone/>
            <a:tabLst/>
            <a:defRPr/>
          </a:pPr>
          <a:endParaRPr lang="fr-FR" sz="1000"/>
        </a:p>
        <a:p>
          <a:pPr algn="just"/>
          <a:endParaRPr lang="fr-FR" sz="1000" baseline="0"/>
        </a:p>
        <a:p>
          <a:pPr algn="just"/>
          <a:endParaRPr lang="fr-FR" sz="1000" baseline="0"/>
        </a:p>
        <a:p>
          <a:pPr algn="just"/>
          <a:endParaRPr lang="fr-FR" sz="1000" baseline="0"/>
        </a:p>
        <a:p>
          <a:pPr algn="just"/>
          <a:endParaRPr lang="fr-FR" sz="1000" baseline="0"/>
        </a:p>
        <a:p>
          <a:pPr algn="just"/>
          <a:r>
            <a:rPr lang="fr-FR" sz="1000" baseline="0"/>
            <a:t>	</a:t>
          </a:r>
        </a:p>
        <a:p>
          <a:pPr algn="just"/>
          <a:endParaRPr lang="fr-FR" sz="1000" baseline="0"/>
        </a:p>
      </xdr:txBody>
    </xdr:sp>
    <xdr:clientData/>
  </xdr:twoCellAnchor>
  <xdr:twoCellAnchor>
    <xdr:from>
      <xdr:col>1</xdr:col>
      <xdr:colOff>0</xdr:colOff>
      <xdr:row>30</xdr:row>
      <xdr:rowOff>9525</xdr:rowOff>
    </xdr:from>
    <xdr:to>
      <xdr:col>11</xdr:col>
      <xdr:colOff>0</xdr:colOff>
      <xdr:row>52</xdr:row>
      <xdr:rowOff>9525</xdr:rowOff>
    </xdr:to>
    <xdr:sp macro="" textlink="">
      <xdr:nvSpPr>
        <xdr:cNvPr id="4" name="ZoneTexte 3"/>
        <xdr:cNvSpPr txBox="1"/>
      </xdr:nvSpPr>
      <xdr:spPr>
        <a:xfrm>
          <a:off x="190500" y="5781675"/>
          <a:ext cx="7620000" cy="4191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numCol="2" spcCol="144000" rtlCol="0" anchor="t"/>
        <a:lstStyle/>
        <a:p>
          <a:pPr eaLnBrk="1" fontAlgn="auto" latinLnBrk="0" hangingPunct="1"/>
          <a:endParaRPr lang="fr-FR" sz="1100" b="0" baseline="0">
            <a:solidFill>
              <a:schemeClr val="dk1"/>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fr-FR" sz="1800" b="1" baseline="0">
              <a:solidFill>
                <a:schemeClr val="dk1"/>
              </a:solidFill>
              <a:latin typeface="+mn-lt"/>
              <a:ea typeface="+mn-ea"/>
              <a:cs typeface="+mn-cs"/>
            </a:rPr>
            <a:t>BON À SAVOIR</a:t>
          </a:r>
          <a:endParaRPr lang="fr-FR" sz="1800"/>
        </a:p>
        <a:p>
          <a:pPr eaLnBrk="1" fontAlgn="auto" latinLnBrk="0" hangingPunct="1"/>
          <a:endParaRPr lang="fr-FR" sz="1100" b="0" baseline="0">
            <a:solidFill>
              <a:schemeClr val="dk1"/>
            </a:solidFill>
            <a:latin typeface="+mn-lt"/>
            <a:ea typeface="+mn-ea"/>
            <a:cs typeface="+mn-cs"/>
          </a:endParaRPr>
        </a:p>
        <a:p>
          <a:pPr eaLnBrk="1" fontAlgn="auto" latinLnBrk="0" hangingPunct="1"/>
          <a:r>
            <a:rPr lang="fr-FR" sz="1100" b="0" baseline="0">
              <a:solidFill>
                <a:schemeClr val="dk1"/>
              </a:solidFill>
              <a:latin typeface="+mn-lt"/>
              <a:ea typeface="+mn-ea"/>
              <a:cs typeface="+mn-cs"/>
            </a:rPr>
            <a:t>Dans le cadre de la coordination (</a:t>
          </a:r>
          <a:r>
            <a:rPr lang="fr-FR" sz="1100" b="1" baseline="0">
              <a:solidFill>
                <a:schemeClr val="dk1"/>
              </a:solidFill>
              <a:latin typeface="+mn-lt"/>
              <a:ea typeface="+mn-ea"/>
              <a:cs typeface="+mn-cs"/>
            </a:rPr>
            <a:t>2ème circuit</a:t>
          </a:r>
          <a:r>
            <a:rPr lang="fr-FR" sz="1100" b="0" baseline="0">
              <a:solidFill>
                <a:schemeClr val="dk1"/>
              </a:solidFill>
              <a:latin typeface="+mn-lt"/>
              <a:ea typeface="+mn-ea"/>
              <a:cs typeface="+mn-cs"/>
            </a:rPr>
            <a:t>) :</a:t>
          </a:r>
        </a:p>
        <a:p>
          <a:pPr eaLnBrk="1" fontAlgn="auto" latinLnBrk="0" hangingPunct="1"/>
          <a:endParaRPr lang="fr-FR" sz="1100" b="0" baseline="0">
            <a:solidFill>
              <a:schemeClr val="dk1"/>
            </a:solidFill>
            <a:latin typeface="+mn-lt"/>
            <a:ea typeface="+mn-ea"/>
            <a:cs typeface="+mn-cs"/>
          </a:endParaRPr>
        </a:p>
        <a:p>
          <a:pPr lvl="0" algn="just" eaLnBrk="1" fontAlgn="auto" latinLnBrk="0" hangingPunct="1"/>
          <a:r>
            <a:rPr lang="fr-FR" sz="1050" b="0" baseline="0">
              <a:solidFill>
                <a:schemeClr val="dk1"/>
              </a:solidFill>
              <a:latin typeface="+mn-lt"/>
              <a:ea typeface="+mn-ea"/>
              <a:cs typeface="+mn-cs"/>
              <a:sym typeface="Wingdings 2"/>
            </a:rPr>
            <a:t></a:t>
          </a:r>
          <a:r>
            <a:rPr lang="fr-FR" sz="1050" b="0" baseline="0">
              <a:solidFill>
                <a:schemeClr val="dk1"/>
              </a:solidFill>
              <a:latin typeface="+mn-lt"/>
              <a:ea typeface="+mn-ea"/>
              <a:cs typeface="+mn-cs"/>
            </a:rPr>
            <a:t>les Règlements des Communautés Européennes sur la Sécurité Sociale des Travailleurs Migrants prévoient que les dépenses de santé sont remboursées :</a:t>
          </a:r>
          <a:endParaRPr lang="fr-FR" sz="1050"/>
        </a:p>
        <a:p>
          <a:pPr algn="just" eaLnBrk="1" fontAlgn="base" latinLnBrk="0" hangingPunct="1"/>
          <a:endParaRPr lang="fr-FR" sz="1050" b="0" baseline="0">
            <a:solidFill>
              <a:schemeClr val="dk1"/>
            </a:solidFill>
            <a:latin typeface="+mn-lt"/>
            <a:ea typeface="+mn-ea"/>
            <a:cs typeface="+mn-cs"/>
          </a:endParaRPr>
        </a:p>
        <a:p>
          <a:pPr algn="just" eaLnBrk="1" fontAlgn="auto" latinLnBrk="0" hangingPunct="1"/>
          <a:r>
            <a:rPr lang="fr-FR" sz="1050" b="0" baseline="0">
              <a:solidFill>
                <a:schemeClr val="dk1"/>
              </a:solidFill>
              <a:latin typeface="+mn-lt"/>
              <a:ea typeface="+mn-ea"/>
              <a:cs typeface="+mn-cs"/>
            </a:rPr>
            <a:t>- sur factures, pour les prestations servies aux assurés en séjour temporaire, aux détachés, aux assurés et à leur famille résidant dans un autre État membre que l'État compétent (articles 93 et 96  du règlement (CE) n° 574/72) ; il en est de même pour les contrôles médicaux. A compter du 01/05/2010, ces dispositions valent pour toutes les catégories d'assurés, </a:t>
          </a:r>
          <a:r>
            <a:rPr lang="fr-FR" sz="1050" b="1" baseline="0">
              <a:solidFill>
                <a:schemeClr val="dk1"/>
              </a:solidFill>
              <a:latin typeface="+mn-lt"/>
              <a:ea typeface="+mn-ea"/>
              <a:cs typeface="+mn-cs"/>
            </a:rPr>
            <a:t>sauf pour Chypre, Espagne, Irlande, Portugal, Royaume-Uni et Suède</a:t>
          </a:r>
          <a:r>
            <a:rPr lang="fr-FR" sz="1050" b="0" baseline="0">
              <a:solidFill>
                <a:schemeClr val="dk1"/>
              </a:solidFill>
              <a:latin typeface="+mn-lt"/>
              <a:ea typeface="+mn-ea"/>
              <a:cs typeface="+mn-cs"/>
            </a:rPr>
            <a:t>, pays mentionnés   à l'</a:t>
          </a:r>
          <a:r>
            <a:rPr lang="fr-FR" sz="1050" b="1" baseline="0">
              <a:solidFill>
                <a:schemeClr val="dk1"/>
              </a:solidFill>
              <a:latin typeface="+mn-lt"/>
              <a:ea typeface="+mn-ea"/>
              <a:cs typeface="+mn-cs"/>
            </a:rPr>
            <a:t>annexe 3 du règlement (CE) n° 987/2009</a:t>
          </a:r>
          <a:r>
            <a:rPr lang="fr-FR" sz="1050" b="0" baseline="0">
              <a:solidFill>
                <a:schemeClr val="dk1"/>
              </a:solidFill>
              <a:latin typeface="+mn-lt"/>
              <a:ea typeface="+mn-ea"/>
              <a:cs typeface="+mn-cs"/>
            </a:rPr>
            <a:t>.</a:t>
          </a:r>
          <a:endParaRPr lang="fr-FR" sz="1050"/>
        </a:p>
        <a:p>
          <a:pPr algn="just" eaLnBrk="1" fontAlgn="auto" latinLnBrk="0" hangingPunct="1"/>
          <a:r>
            <a:rPr lang="fr-FR" sz="1050" b="0" baseline="0">
              <a:solidFill>
                <a:schemeClr val="dk1"/>
              </a:solidFill>
              <a:latin typeface="+mn-lt"/>
              <a:ea typeface="+mn-ea"/>
              <a:cs typeface="+mn-cs"/>
            </a:rPr>
            <a:t>- sur forfaits, pour  les prestations  auxquelles peuvent prétendre les  familles dans le pays d'origine des travailleurs occupés dans un autre  pays et les pensionnés résidant dans un autre pays que  celui débiteur de la pension (articles 94 et 95 du règlement (CE) n° 574/72). A compter du 01/05/2010, ces dispositions ne valent </a:t>
          </a:r>
          <a:r>
            <a:rPr lang="fr-FR" sz="1050" b="1" baseline="0">
              <a:solidFill>
                <a:schemeClr val="dk1"/>
              </a:solidFill>
              <a:latin typeface="+mn-lt"/>
              <a:ea typeface="+mn-ea"/>
              <a:cs typeface="+mn-cs"/>
            </a:rPr>
            <a:t>que pour les pays mentionnés à l'annexe 3 </a:t>
          </a:r>
          <a:r>
            <a:rPr lang="fr-FR" sz="1050" b="0" baseline="0">
              <a:solidFill>
                <a:schemeClr val="dk1"/>
              </a:solidFill>
              <a:latin typeface="+mn-lt"/>
              <a:ea typeface="+mn-ea"/>
              <a:cs typeface="+mn-cs"/>
            </a:rPr>
            <a:t>du règlement (CE) n° 987/2009.</a:t>
          </a:r>
        </a:p>
        <a:p>
          <a:pPr algn="just" eaLnBrk="1" fontAlgn="auto" latinLnBrk="0" hangingPunct="1"/>
          <a:endParaRPr lang="fr-FR" sz="1050" b="0" baseline="0">
            <a:solidFill>
              <a:schemeClr val="dk1"/>
            </a:solidFill>
            <a:latin typeface="+mn-lt"/>
            <a:ea typeface="+mn-ea"/>
            <a:cs typeface="+mn-cs"/>
          </a:endParaRPr>
        </a:p>
        <a:p>
          <a:pPr algn="just" eaLnBrk="1" fontAlgn="auto" latinLnBrk="0" hangingPunct="1"/>
          <a:endParaRPr lang="fr-FR" sz="1050" b="0" baseline="0">
            <a:solidFill>
              <a:schemeClr val="dk1"/>
            </a:solidFill>
            <a:latin typeface="+mn-lt"/>
            <a:ea typeface="+mn-ea"/>
            <a:cs typeface="+mn-cs"/>
            <a:sym typeface="Wingdings 2"/>
          </a:endParaRPr>
        </a:p>
        <a:p>
          <a:pPr algn="just" eaLnBrk="1" fontAlgn="auto" latinLnBrk="0" hangingPunct="1"/>
          <a:endParaRPr lang="fr-FR" sz="1050" b="0" baseline="0">
            <a:solidFill>
              <a:schemeClr val="dk1"/>
            </a:solidFill>
            <a:latin typeface="+mn-lt"/>
            <a:ea typeface="+mn-ea"/>
            <a:cs typeface="+mn-cs"/>
            <a:sym typeface="Wingdings 2"/>
          </a:endParaRPr>
        </a:p>
        <a:p>
          <a:pPr algn="just" eaLnBrk="1" fontAlgn="auto" latinLnBrk="0" hangingPunct="1"/>
          <a:endParaRPr lang="fr-FR" sz="1050" b="0" baseline="0">
            <a:solidFill>
              <a:schemeClr val="dk1"/>
            </a:solidFill>
            <a:latin typeface="+mn-lt"/>
            <a:ea typeface="+mn-ea"/>
            <a:cs typeface="+mn-cs"/>
            <a:sym typeface="Wingdings 2"/>
          </a:endParaRPr>
        </a:p>
        <a:p>
          <a:pPr algn="just" eaLnBrk="1" fontAlgn="auto" latinLnBrk="0" hangingPunct="1"/>
          <a:endParaRPr lang="fr-FR" sz="1050" b="0" baseline="0">
            <a:solidFill>
              <a:schemeClr val="dk1"/>
            </a:solidFill>
            <a:latin typeface="+mn-lt"/>
            <a:ea typeface="+mn-ea"/>
            <a:cs typeface="+mn-cs"/>
            <a:sym typeface="Wingdings 2"/>
          </a:endParaRPr>
        </a:p>
        <a:p>
          <a:pPr algn="just" eaLnBrk="1" fontAlgn="auto" latinLnBrk="0" hangingPunct="1"/>
          <a:endParaRPr lang="fr-FR" sz="1050" b="0" baseline="0">
            <a:solidFill>
              <a:schemeClr val="dk1"/>
            </a:solidFill>
            <a:latin typeface="+mn-lt"/>
            <a:ea typeface="+mn-ea"/>
            <a:cs typeface="+mn-cs"/>
            <a:sym typeface="Wingdings 2"/>
          </a:endParaRPr>
        </a:p>
        <a:p>
          <a:pPr algn="just" eaLnBrk="1" fontAlgn="auto" latinLnBrk="0" hangingPunct="1"/>
          <a:endParaRPr lang="fr-FR" sz="1050" b="0" baseline="0">
            <a:solidFill>
              <a:schemeClr val="dk1"/>
            </a:solidFill>
            <a:latin typeface="+mn-lt"/>
            <a:ea typeface="+mn-ea"/>
            <a:cs typeface="+mn-cs"/>
            <a:sym typeface="Wingdings 2"/>
          </a:endParaRPr>
        </a:p>
        <a:p>
          <a:pPr algn="just" eaLnBrk="1" fontAlgn="auto" latinLnBrk="0" hangingPunct="1"/>
          <a:r>
            <a:rPr lang="fr-FR" sz="1050" b="0" baseline="0">
              <a:solidFill>
                <a:schemeClr val="dk1"/>
              </a:solidFill>
              <a:latin typeface="+mn-lt"/>
              <a:ea typeface="+mn-ea"/>
              <a:cs typeface="+mn-cs"/>
              <a:sym typeface="Wingdings 2"/>
            </a:rPr>
            <a:t></a:t>
          </a:r>
          <a:r>
            <a:rPr lang="fr-FR" sz="1050" b="0" baseline="0">
              <a:solidFill>
                <a:schemeClr val="dk1"/>
              </a:solidFill>
              <a:latin typeface="+mn-lt"/>
              <a:ea typeface="+mn-ea"/>
              <a:cs typeface="+mn-cs"/>
            </a:rPr>
            <a:t>certaines conventions bilatérales disposent que la famille restée dans le pays d'origine et le travailleur, lorsqu'il retourne dans ce même pays, ont droit au bénéfice du régime de sécurité sociale local. Il en est de même, dans certains cas, pour les pensionnés résidant dans un de ces pays. </a:t>
          </a:r>
          <a:endParaRPr lang="fr-FR" sz="1050">
            <a:solidFill>
              <a:schemeClr val="dk1"/>
            </a:solidFill>
            <a:latin typeface="+mn-lt"/>
            <a:ea typeface="+mn-ea"/>
            <a:cs typeface="+mn-cs"/>
          </a:endParaRPr>
        </a:p>
        <a:p>
          <a:pPr algn="just" eaLnBrk="1" fontAlgn="base" latinLnBrk="0" hangingPunct="1"/>
          <a:r>
            <a:rPr lang="fr-FR" sz="1050" b="0" baseline="0">
              <a:solidFill>
                <a:schemeClr val="dk1"/>
              </a:solidFill>
              <a:latin typeface="+mn-lt"/>
              <a:ea typeface="+mn-ea"/>
              <a:cs typeface="+mn-cs"/>
            </a:rPr>
            <a:t>Ces prestations et les éventuels contrôles médicaux donnent lieu à un remboursement de la part des institutions françaises. Ce remboursement est effectué selon deux modalités : la </a:t>
          </a:r>
          <a:r>
            <a:rPr lang="fr-FR" sz="1050" b="1" baseline="0">
              <a:solidFill>
                <a:schemeClr val="dk1"/>
              </a:solidFill>
              <a:latin typeface="+mn-lt"/>
              <a:ea typeface="+mn-ea"/>
              <a:cs typeface="+mn-cs"/>
            </a:rPr>
            <a:t>facture</a:t>
          </a:r>
          <a:r>
            <a:rPr lang="fr-FR" sz="1050" b="1" baseline="30000">
              <a:solidFill>
                <a:schemeClr val="dk1"/>
              </a:solidFill>
              <a:latin typeface="+mn-lt"/>
              <a:ea typeface="+mn-ea"/>
              <a:cs typeface="+mn-cs"/>
              <a:sym typeface="Wingdings 2"/>
            </a:rPr>
            <a:t></a:t>
          </a:r>
          <a:r>
            <a:rPr lang="fr-FR" sz="1050" b="0" baseline="0">
              <a:solidFill>
                <a:schemeClr val="dk1"/>
              </a:solidFill>
              <a:latin typeface="+mn-lt"/>
              <a:ea typeface="+mn-ea"/>
              <a:cs typeface="+mn-cs"/>
            </a:rPr>
            <a:t> et/ou le </a:t>
          </a:r>
          <a:r>
            <a:rPr lang="fr-FR" sz="1050" b="1" baseline="0">
              <a:solidFill>
                <a:schemeClr val="dk1"/>
              </a:solidFill>
              <a:latin typeface="+mn-lt"/>
              <a:ea typeface="+mn-ea"/>
              <a:cs typeface="+mn-cs"/>
            </a:rPr>
            <a:t>forfait</a:t>
          </a:r>
          <a:r>
            <a:rPr lang="fr-FR" sz="1050" b="1" baseline="30000">
              <a:solidFill>
                <a:schemeClr val="dk1"/>
              </a:solidFill>
              <a:latin typeface="+mn-lt"/>
              <a:ea typeface="+mn-ea"/>
              <a:cs typeface="+mn-cs"/>
              <a:sym typeface="Wingdings 2"/>
            </a:rPr>
            <a:t></a:t>
          </a:r>
          <a:r>
            <a:rPr lang="fr-FR" sz="1050" b="1" baseline="0">
              <a:solidFill>
                <a:schemeClr val="dk1"/>
              </a:solidFill>
              <a:latin typeface="+mn-lt"/>
              <a:ea typeface="+mn-ea"/>
              <a:cs typeface="+mn-cs"/>
            </a:rPr>
            <a:t>.</a:t>
          </a:r>
          <a:endParaRPr lang="fr-FR" sz="1050" b="0" baseline="0">
            <a:solidFill>
              <a:schemeClr val="dk1"/>
            </a:solidFill>
            <a:latin typeface="+mn-lt"/>
            <a:ea typeface="+mn-ea"/>
            <a:cs typeface="+mn-cs"/>
          </a:endParaRPr>
        </a:p>
        <a:p>
          <a:pPr algn="just" eaLnBrk="1" fontAlgn="base" latinLnBrk="0" hangingPunct="1"/>
          <a:endParaRPr lang="fr-FR" sz="1050" b="0" baseline="0">
            <a:solidFill>
              <a:schemeClr val="dk1"/>
            </a:solidFill>
            <a:latin typeface="+mn-lt"/>
            <a:ea typeface="+mn-ea"/>
            <a:cs typeface="+mn-cs"/>
          </a:endParaRPr>
        </a:p>
        <a:p>
          <a:pPr algn="just" eaLnBrk="1" fontAlgn="auto" latinLnBrk="0" hangingPunct="1"/>
          <a:r>
            <a:rPr lang="fr-FR" sz="1050" b="0" baseline="0">
              <a:solidFill>
                <a:schemeClr val="dk1"/>
              </a:solidFill>
              <a:latin typeface="+mn-lt"/>
              <a:ea typeface="+mn-ea"/>
              <a:cs typeface="+mn-cs"/>
            </a:rPr>
            <a:t>Lorsque le système du </a:t>
          </a:r>
          <a:r>
            <a:rPr lang="fr-FR" sz="1050" b="1" baseline="0">
              <a:solidFill>
                <a:schemeClr val="dk1"/>
              </a:solidFill>
              <a:latin typeface="+mn-lt"/>
              <a:ea typeface="+mn-ea"/>
              <a:cs typeface="+mn-cs"/>
            </a:rPr>
            <a:t>forfait</a:t>
          </a:r>
          <a:r>
            <a:rPr lang="fr-FR" sz="1050" b="1" baseline="30000">
              <a:solidFill>
                <a:schemeClr val="dk1"/>
              </a:solidFill>
              <a:latin typeface="+mn-lt"/>
              <a:ea typeface="+mn-ea"/>
              <a:cs typeface="+mn-cs"/>
              <a:sym typeface="Wingdings 2"/>
            </a:rPr>
            <a:t></a:t>
          </a:r>
          <a:r>
            <a:rPr lang="fr-FR" sz="1050" b="1" baseline="30000">
              <a:solidFill>
                <a:schemeClr val="dk1"/>
              </a:solidFill>
              <a:latin typeface="+mn-lt"/>
              <a:ea typeface="+mn-ea"/>
              <a:cs typeface="+mn-cs"/>
            </a:rPr>
            <a:t> </a:t>
          </a:r>
          <a:r>
            <a:rPr lang="fr-FR" sz="1050" b="0" baseline="0">
              <a:solidFill>
                <a:schemeClr val="dk1"/>
              </a:solidFill>
              <a:latin typeface="+mn-lt"/>
              <a:ea typeface="+mn-ea"/>
              <a:cs typeface="+mn-cs"/>
            </a:rPr>
            <a:t>est appliqué en matière de soins, il est fait usage des éléments statistiques et financiers produits par le pays de résidence pour déterminer le coût moyen des soins. Quand ce même système est appliqué en matière de contrôle médical, les prestations servies  et les remboursements effectués sont majorés d'un certain pourcentage.</a:t>
          </a:r>
          <a:endParaRPr lang="fr-FR" sz="1050">
            <a:solidFill>
              <a:schemeClr val="dk1"/>
            </a:solidFill>
            <a:latin typeface="+mn-lt"/>
            <a:ea typeface="+mn-ea"/>
            <a:cs typeface="+mn-cs"/>
          </a:endParaRP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endParaRPr lang="fr-FR" sz="1100" b="0" baseline="0">
            <a:solidFill>
              <a:schemeClr val="dk1"/>
            </a:solidFill>
            <a:latin typeface="+mn-lt"/>
            <a:ea typeface="+mn-ea"/>
            <a:cs typeface="+mn-cs"/>
          </a:endParaRPr>
        </a:p>
        <a:p>
          <a:pPr algn="just" eaLnBrk="1" fontAlgn="auto" latinLnBrk="0" hangingPunct="1"/>
          <a:endParaRPr lang="fr-FR"/>
        </a:p>
        <a:p>
          <a:endParaRPr lang="fr-FR" sz="1100"/>
        </a:p>
      </xdr:txBody>
    </xdr:sp>
    <xdr:clientData/>
  </xdr:twoCellAnchor>
  <xdr:twoCellAnchor editAs="oneCell">
    <xdr:from>
      <xdr:col>1</xdr:col>
      <xdr:colOff>76200</xdr:colOff>
      <xdr:row>31</xdr:row>
      <xdr:rowOff>0</xdr:rowOff>
    </xdr:from>
    <xdr:to>
      <xdr:col>1</xdr:col>
      <xdr:colOff>523875</xdr:colOff>
      <xdr:row>33</xdr:row>
      <xdr:rowOff>57150</xdr:rowOff>
    </xdr:to>
    <xdr:pic>
      <xdr:nvPicPr>
        <xdr:cNvPr id="5" name="Picture 708"/>
        <xdr:cNvPicPr>
          <a:picLocks noChangeAspect="1" noChangeArrowheads="1"/>
        </xdr:cNvPicPr>
      </xdr:nvPicPr>
      <xdr:blipFill>
        <a:blip xmlns:r="http://schemas.openxmlformats.org/officeDocument/2006/relationships" r:embed="rId2" cstate="print">
          <a:clrChange>
            <a:clrFrom>
              <a:srgbClr val="FAFAFA"/>
            </a:clrFrom>
            <a:clrTo>
              <a:srgbClr val="FAFAFA">
                <a:alpha val="0"/>
              </a:srgbClr>
            </a:clrTo>
          </a:clrChange>
        </a:blip>
        <a:srcRect/>
        <a:stretch>
          <a:fillRect/>
        </a:stretch>
      </xdr:blipFill>
      <xdr:spPr bwMode="auto">
        <a:xfrm>
          <a:off x="266700" y="5962650"/>
          <a:ext cx="447675" cy="438150"/>
        </a:xfrm>
        <a:prstGeom prst="rect">
          <a:avLst/>
        </a:prstGeom>
        <a:noFill/>
        <a:ln w="1">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46</xdr:row>
      <xdr:rowOff>0</xdr:rowOff>
    </xdr:from>
    <xdr:to>
      <xdr:col>6</xdr:col>
      <xdr:colOff>209550</xdr:colOff>
      <xdr:row>57</xdr:row>
      <xdr:rowOff>66675</xdr:rowOff>
    </xdr:to>
    <xdr:graphicFrame macro="">
      <xdr:nvGraphicFramePr>
        <xdr:cNvPr id="2"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2</xdr:row>
      <xdr:rowOff>57149</xdr:rowOff>
    </xdr:from>
    <xdr:to>
      <xdr:col>14</xdr:col>
      <xdr:colOff>47625</xdr:colOff>
      <xdr:row>7</xdr:row>
      <xdr:rowOff>171450</xdr:rowOff>
    </xdr:to>
    <xdr:sp macro="" textlink="">
      <xdr:nvSpPr>
        <xdr:cNvPr id="3" name="ZoneTexte 2"/>
        <xdr:cNvSpPr txBox="1"/>
      </xdr:nvSpPr>
      <xdr:spPr>
        <a:xfrm>
          <a:off x="152400" y="590549"/>
          <a:ext cx="8429625" cy="1114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100"/>
            <a:t>Le</a:t>
          </a:r>
          <a:r>
            <a:rPr lang="fr-FR" sz="1100" baseline="0"/>
            <a:t> </a:t>
          </a:r>
          <a:r>
            <a:rPr lang="fr-FR" sz="1100"/>
            <a:t>règlement (CE) n° 883/2004, dans ses articles 21 et 36,</a:t>
          </a:r>
          <a:r>
            <a:rPr lang="fr-FR" sz="1100" baseline="0"/>
            <a:t> pose le principe suivant : " </a:t>
          </a:r>
          <a:r>
            <a:rPr lang="fr-FR"/>
            <a:t>La personne assurée et les membres de sa famille qui résident </a:t>
          </a:r>
          <a:r>
            <a:rPr lang="fr-FR" sz="1100">
              <a:solidFill>
                <a:schemeClr val="dk1"/>
              </a:solidFill>
              <a:latin typeface="+mn-lt"/>
              <a:ea typeface="+mn-ea"/>
              <a:cs typeface="+mn-cs"/>
            </a:rPr>
            <a:t>ou séjournent dans un État membre autre que l’État membre compétent bénéficient de prestations en espèces servies  </a:t>
          </a:r>
          <a:r>
            <a:rPr lang="fr-FR"/>
            <a:t>par l’institution compétente en vertu de la législation qu’elle applique</a:t>
          </a:r>
          <a:r>
            <a:rPr lang="fr-FR" baseline="0"/>
            <a:t>".</a:t>
          </a:r>
        </a:p>
        <a:p>
          <a:pPr algn="just"/>
          <a:r>
            <a:rPr lang="fr-FR" sz="1100" baseline="0"/>
            <a:t>Les données affichées dans le tableau ci-dessous sont donc l'état des lieux des prestations en espèces servies par la sécurité sociale française à ses assurés résidant ou séjournant hors de France.</a:t>
          </a:r>
          <a:endParaRPr lang="fr-FR" sz="1100"/>
        </a:p>
      </xdr:txBody>
    </xdr:sp>
    <xdr:clientData/>
  </xdr:twoCellAnchor>
  <xdr:twoCellAnchor>
    <xdr:from>
      <xdr:col>15</xdr:col>
      <xdr:colOff>76200</xdr:colOff>
      <xdr:row>8</xdr:row>
      <xdr:rowOff>47624</xdr:rowOff>
    </xdr:from>
    <xdr:to>
      <xdr:col>19</xdr:col>
      <xdr:colOff>466725</xdr:colOff>
      <xdr:row>27</xdr:row>
      <xdr:rowOff>19050</xdr:rowOff>
    </xdr:to>
    <xdr:sp macro="" textlink="">
      <xdr:nvSpPr>
        <xdr:cNvPr id="4" name="ZoneTexte 3"/>
        <xdr:cNvSpPr txBox="1"/>
      </xdr:nvSpPr>
      <xdr:spPr>
        <a:xfrm>
          <a:off x="8820150" y="1781174"/>
          <a:ext cx="3343275" cy="35147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200" b="1">
              <a:latin typeface="Calibri (corps)"/>
            </a:rPr>
            <a:t>Ce qu'il faut retenir de l'année 2021</a:t>
          </a:r>
        </a:p>
        <a:p>
          <a:endParaRPr lang="fr-FR" sz="1200" b="1">
            <a:latin typeface="Calibri (corps)"/>
          </a:endParaRPr>
        </a:p>
        <a:p>
          <a:pPr algn="just"/>
          <a:r>
            <a:rPr lang="fr-FR" sz="1000" b="0">
              <a:latin typeface="Calibri (corps)"/>
            </a:rPr>
            <a:t>En 2021, la sécurité sociale française a versé</a:t>
          </a:r>
          <a:r>
            <a:rPr lang="fr-FR" sz="1000" b="0" baseline="0">
              <a:latin typeface="Calibri (corps)"/>
            </a:rPr>
            <a:t> près </a:t>
          </a:r>
          <a:r>
            <a:rPr lang="fr-FR" sz="1000" b="0">
              <a:latin typeface="Calibri (corps)"/>
            </a:rPr>
            <a:t>de 12,5 millions d'euros de prestations</a:t>
          </a:r>
          <a:r>
            <a:rPr lang="fr-FR" sz="1000" b="0" baseline="0">
              <a:latin typeface="Calibri (corps)"/>
            </a:rPr>
            <a:t> en espèces </a:t>
          </a:r>
          <a:r>
            <a:rPr lang="fr-FR" sz="1000" b="0">
              <a:latin typeface="Calibri (corps)"/>
            </a:rPr>
            <a:t>à ses assurés résidant</a:t>
          </a:r>
          <a:r>
            <a:rPr lang="fr-FR" sz="1000" b="0" baseline="0">
              <a:latin typeface="Calibri (corps)"/>
            </a:rPr>
            <a:t> ou séjournant hors de l'État compétent (France), dans un des pays de l'UE-EEE-Suisse, ce qui représente une hausse de +3% par rapport à 2020.</a:t>
          </a:r>
        </a:p>
        <a:p>
          <a:pPr algn="just"/>
          <a:endParaRPr lang="fr-FR" sz="1000" b="0" baseline="0">
            <a:latin typeface="Calibri (corps)"/>
          </a:endParaRPr>
        </a:p>
        <a:p>
          <a:pPr algn="just"/>
          <a:r>
            <a:rPr lang="fr-FR" sz="1000" b="0" baseline="0">
              <a:latin typeface="Calibri (corps)"/>
            </a:rPr>
            <a:t>Plus en détails, les prestations servies aux assurés séjournant provisoirement hors de France, dans le cadre d'un transfert de résidence autorisé, d'un congé payé ou d'un détachement, ont connu un rebond important d'environ +35% tandis, qu'à l'inverse, les prestations servies aux assurés résidant hors de France ont connu un repli de -4%. </a:t>
          </a:r>
        </a:p>
        <a:p>
          <a:pPr algn="just"/>
          <a:endParaRPr lang="fr-FR" sz="1000" b="0" baseline="0">
            <a:latin typeface="Calibri (corps)"/>
          </a:endParaRPr>
        </a:p>
        <a:p>
          <a:pPr algn="just"/>
          <a:r>
            <a:rPr lang="fr-FR" sz="1000" b="0" baseline="0">
              <a:latin typeface="Calibri (corps)"/>
            </a:rPr>
            <a:t>La hausse constatée sur la première situation énoncée peut s'expliquer par la levée ou l'assouplissement des restrictions de déplacement mises en place pour limiter la propagation de l'épidémie de Covid-19 ; la baisse sur la seconde situation énoncée ayant vraisemblablement pour origine le ralentissement des arrêts maladie induits par la Covid-19.</a:t>
          </a:r>
        </a:p>
        <a:p>
          <a:endParaRPr lang="fr-FR" sz="1000" b="0" baseline="0">
            <a:latin typeface="Calibri (corps)"/>
          </a:endParaRPr>
        </a:p>
        <a:p>
          <a:endParaRPr lang="fr-FR" sz="1000" b="0" baseline="0">
            <a:latin typeface="Calibri (corps)"/>
          </a:endParaRPr>
        </a:p>
        <a:p>
          <a:endParaRPr lang="fr-FR" sz="1000" b="0">
            <a:latin typeface="Calibri (corps)"/>
          </a:endParaRPr>
        </a:p>
        <a:p>
          <a:endParaRPr lang="fr-FR" sz="1100" b="1"/>
        </a:p>
      </xdr:txBody>
    </xdr:sp>
    <xdr:clientData/>
  </xdr:twoCellAnchor>
  <xdr:twoCellAnchor>
    <xdr:from>
      <xdr:col>6</xdr:col>
      <xdr:colOff>219075</xdr:colOff>
      <xdr:row>61</xdr:row>
      <xdr:rowOff>9525</xdr:rowOff>
    </xdr:from>
    <xdr:to>
      <xdr:col>15</xdr:col>
      <xdr:colOff>723901</xdr:colOff>
      <xdr:row>82</xdr:row>
      <xdr:rowOff>95250</xdr:rowOff>
    </xdr:to>
    <xdr:sp macro="" textlink="">
      <xdr:nvSpPr>
        <xdr:cNvPr id="5" name="ZoneTexte 4"/>
        <xdr:cNvSpPr txBox="1"/>
      </xdr:nvSpPr>
      <xdr:spPr>
        <a:xfrm>
          <a:off x="4895850" y="11439525"/>
          <a:ext cx="4572001" cy="405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Au cours de la période 2012-2021,  la sécurité sociale en France a servi entre 12,1 et 16,6 M€ de prestations en espèces à ses assurés résidant ou séjournant hors de l'État compétent (France).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La baisse de -27% des montants versés en 2020 est une conséquence directe de la pandémie de Covid-19 qui a restreint les déplacements des assurés en situation de mobilité internationale (-73% pour les assurés en situation de séjour temporaire, transfert de résidence autorisé ou détachement). La hausse de +3% des montants versés  en 2021 marque donc un léger rebond, loin toutefois des niveaux atteints en 2018 et 2019.</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La répartition des prestations servies selon le statut de l'assuré (séjour temporaire-transfert de résidence auto</a:t>
          </a:r>
          <a:r>
            <a:rPr lang="fr-FR" sz="1000" b="0" baseline="0">
              <a:solidFill>
                <a:sysClr val="windowText" lastClr="000000"/>
              </a:solidFill>
              <a:latin typeface="+mn-lt"/>
              <a:ea typeface="+mn-ea"/>
              <a:cs typeface="+mn-cs"/>
            </a:rPr>
            <a:t>risé-d</a:t>
          </a:r>
          <a:r>
            <a:rPr lang="fr-FR" sz="1000" b="0" baseline="0">
              <a:solidFill>
                <a:schemeClr val="dk1"/>
              </a:solidFill>
              <a:latin typeface="+mn-lt"/>
              <a:ea typeface="+mn-ea"/>
              <a:cs typeface="+mn-cs"/>
            </a:rPr>
            <a:t>étachement ou </a:t>
          </a:r>
          <a:r>
            <a:rPr lang="fr-FR" sz="1000" b="0" baseline="0">
              <a:solidFill>
                <a:sysClr val="windowText" lastClr="000000"/>
              </a:solidFill>
              <a:latin typeface="+mn-lt"/>
              <a:ea typeface="+mn-ea"/>
              <a:cs typeface="+mn-cs"/>
            </a:rPr>
            <a:t>résidence</a:t>
          </a:r>
          <a:r>
            <a:rPr lang="fr-FR" sz="1000" b="0" baseline="0">
              <a:solidFill>
                <a:schemeClr val="dk1"/>
              </a:solidFill>
              <a:latin typeface="+mn-lt"/>
              <a:ea typeface="+mn-ea"/>
              <a:cs typeface="+mn-cs"/>
            </a:rPr>
            <a:t> hors de l'État compétent) a évolué quasi continuellement en faveur du second </a:t>
          </a:r>
          <a:r>
            <a:rPr lang="fr-FR" sz="1000" b="0" baseline="0">
              <a:solidFill>
                <a:sysClr val="windowText" lastClr="000000"/>
              </a:solidFill>
              <a:latin typeface="+mn-lt"/>
              <a:ea typeface="+mn-ea"/>
              <a:cs typeface="+mn-cs"/>
            </a:rPr>
            <a:t>statut cité</a:t>
          </a:r>
          <a:r>
            <a:rPr lang="fr-FR" sz="1000" b="0" baseline="0">
              <a:solidFill>
                <a:schemeClr val="dk1"/>
              </a:solidFill>
              <a:latin typeface="+mn-lt"/>
              <a:ea typeface="+mn-ea"/>
              <a:cs typeface="+mn-cs"/>
            </a:rPr>
            <a:t>, passant d'un ratio de 58% - 42% en 2012 à 48%-52% en 2019 ; les ratios atypiques de 20%-80% et 26%-74% constatés en 2020 et 2021 étant la conséquence de la pandémie de Covid-19.</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Enfin, la répartition des prestations servies selon le type d'arrêt reste relativement stable, oscillant entre 66% et 74% pour l'assurance maladie-maternité-paternité et 26% et 34% pour l'assurance AT-MP.</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a:p>
        <a:p>
          <a:pPr marL="0" marR="0" indent="0" algn="just" defTabSz="914400" eaLnBrk="1" fontAlgn="auto" latinLnBrk="0" hangingPunct="1">
            <a:lnSpc>
              <a:spcPct val="100000"/>
            </a:lnSpc>
            <a:spcBef>
              <a:spcPts val="0"/>
            </a:spcBef>
            <a:spcAft>
              <a:spcPts val="0"/>
            </a:spcAft>
            <a:buClrTx/>
            <a:buSzTx/>
            <a:buFontTx/>
            <a:buNone/>
            <a:tabLst/>
            <a:defRPr/>
          </a:pPr>
          <a:endParaRPr lang="fr-FR" sz="1000"/>
        </a:p>
        <a:p>
          <a:pPr algn="just"/>
          <a:endParaRPr lang="fr-FR" sz="1000" baseline="0"/>
        </a:p>
        <a:p>
          <a:pPr algn="just"/>
          <a:endParaRPr lang="fr-FR" sz="1000" baseline="0"/>
        </a:p>
        <a:p>
          <a:pPr algn="just"/>
          <a:endParaRPr lang="fr-FR" sz="1000" baseline="0"/>
        </a:p>
        <a:p>
          <a:pPr algn="just"/>
          <a:endParaRPr lang="fr-FR" sz="1000" baseline="0"/>
        </a:p>
        <a:p>
          <a:pPr algn="just"/>
          <a:r>
            <a:rPr lang="fr-FR" sz="1000" baseline="0"/>
            <a:t>	</a:t>
          </a:r>
        </a:p>
        <a:p>
          <a:pPr algn="just"/>
          <a:endParaRPr lang="fr-FR" sz="1000" baseline="0"/>
        </a:p>
      </xdr:txBody>
    </xdr:sp>
    <xdr:clientData/>
  </xdr:twoCellAnchor>
  <xdr:twoCellAnchor>
    <xdr:from>
      <xdr:col>6</xdr:col>
      <xdr:colOff>333375</xdr:colOff>
      <xdr:row>61</xdr:row>
      <xdr:rowOff>161925</xdr:rowOff>
    </xdr:from>
    <xdr:to>
      <xdr:col>7</xdr:col>
      <xdr:colOff>581325</xdr:colOff>
      <xdr:row>61</xdr:row>
      <xdr:rowOff>161925</xdr:rowOff>
    </xdr:to>
    <xdr:cxnSp macro="">
      <xdr:nvCxnSpPr>
        <xdr:cNvPr id="6" name="Connecteur droit 5"/>
        <xdr:cNvCxnSpPr/>
      </xdr:nvCxnSpPr>
      <xdr:spPr>
        <a:xfrm flipV="1">
          <a:off x="5010150" y="11591925"/>
          <a:ext cx="876600" cy="0"/>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xdr:colOff>
      <xdr:row>62</xdr:row>
      <xdr:rowOff>57150</xdr:rowOff>
    </xdr:from>
    <xdr:to>
      <xdr:col>5</xdr:col>
      <xdr:colOff>838200</xdr:colOff>
      <xdr:row>88</xdr:row>
      <xdr:rowOff>76200</xdr:rowOff>
    </xdr:to>
    <xdr:graphicFrame macro="">
      <xdr:nvGraphicFramePr>
        <xdr:cNvPr id="7"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47625</xdr:colOff>
      <xdr:row>45</xdr:row>
      <xdr:rowOff>76200</xdr:rowOff>
    </xdr:from>
    <xdr:to>
      <xdr:col>15</xdr:col>
      <xdr:colOff>581025</xdr:colOff>
      <xdr:row>58</xdr:row>
      <xdr:rowOff>114300</xdr:rowOff>
    </xdr:to>
    <xdr:sp macro="" textlink="">
      <xdr:nvSpPr>
        <xdr:cNvPr id="8" name="ZoneTexte 7"/>
        <xdr:cNvSpPr txBox="1"/>
      </xdr:nvSpPr>
      <xdr:spPr>
        <a:xfrm>
          <a:off x="3829050" y="8610600"/>
          <a:ext cx="5495925" cy="2390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fr-FR" sz="1000" b="1" baseline="0">
              <a:solidFill>
                <a:srgbClr val="C00000"/>
              </a:solidFill>
              <a:latin typeface="+mn-lt"/>
              <a:ea typeface="+mn-ea"/>
              <a:cs typeface="+mn-cs"/>
            </a:rPr>
            <a:t>71%</a:t>
          </a:r>
          <a:r>
            <a:rPr lang="fr-FR" sz="1000" b="1" baseline="0">
              <a:solidFill>
                <a:schemeClr val="dk1"/>
              </a:solidFill>
              <a:latin typeface="+mn-lt"/>
              <a:ea typeface="+mn-ea"/>
              <a:cs typeface="+mn-cs"/>
            </a:rPr>
            <a:t> </a:t>
          </a:r>
          <a:r>
            <a:rPr lang="fr-FR" sz="1000" baseline="0">
              <a:solidFill>
                <a:schemeClr val="dk1"/>
              </a:solidFill>
              <a:latin typeface="+mn-lt"/>
              <a:ea typeface="+mn-ea"/>
              <a:cs typeface="+mn-cs"/>
            </a:rPr>
            <a:t>des prestations en espèces servies relèvent de l'assurance maladie-maternité-paternité contre seulement 29% de l'assurance AT-MP. Des disparités, dans cette répartition, s'observent toutefois </a:t>
          </a:r>
          <a:r>
            <a:rPr lang="fr-FR" sz="1000" baseline="0">
              <a:solidFill>
                <a:sysClr val="windowText" lastClr="000000"/>
              </a:solidFill>
              <a:latin typeface="+mn-lt"/>
              <a:ea typeface="+mn-ea"/>
              <a:cs typeface="+mn-cs"/>
            </a:rPr>
            <a:t>selon le pays de résidence ou de séjour temporaire.</a:t>
          </a:r>
        </a:p>
        <a:p>
          <a:pPr algn="just"/>
          <a:r>
            <a:rPr lang="fr-FR" sz="1000" b="0" baseline="0">
              <a:solidFill>
                <a:sysClr val="windowText" lastClr="000000"/>
              </a:solidFill>
            </a:rPr>
            <a:t>En effet, le Portugal (51%), la Pologne (47%), la Roumanie (44%) et l'Espagne (46%) ont des taux de prestations relevant de l'assurance AT-MP nettement supérieurs à la moyenne européenne constatée. On peut en déduire que les travailleurs issus de ces pays occupent en France des emplois souvent peu qualifiés qui génèrent davantage d'accidents de travail ou de maladies professionnelles.</a:t>
          </a:r>
        </a:p>
        <a:p>
          <a:pPr marL="0" indent="0" algn="just" eaLnBrk="1" fontAlgn="auto" latinLnBrk="0" hangingPunct="1"/>
          <a:r>
            <a:rPr lang="fr-FR" sz="1000" b="1" baseline="0">
              <a:solidFill>
                <a:srgbClr val="C00000"/>
              </a:solidFill>
              <a:latin typeface="+mn-lt"/>
              <a:ea typeface="+mn-ea"/>
              <a:cs typeface="+mn-cs"/>
            </a:rPr>
            <a:t>74%</a:t>
          </a:r>
          <a:r>
            <a:rPr lang="fr-FR" sz="1100" b="1" baseline="0">
              <a:solidFill>
                <a:schemeClr val="dk1"/>
              </a:solidFill>
              <a:latin typeface="+mn-lt"/>
              <a:ea typeface="+mn-ea"/>
              <a:cs typeface="+mn-cs"/>
            </a:rPr>
            <a:t> </a:t>
          </a:r>
          <a:r>
            <a:rPr lang="fr-FR" sz="1000" baseline="0">
              <a:solidFill>
                <a:schemeClr val="dk1"/>
              </a:solidFill>
              <a:latin typeface="+mn-lt"/>
              <a:ea typeface="+mn-ea"/>
              <a:cs typeface="+mn-cs"/>
            </a:rPr>
            <a:t>des prestations en espèces sont servies à des assurés ayant leur résidence principale hors de l'État compétent (France). </a:t>
          </a:r>
          <a:r>
            <a:rPr lang="fr-FR" sz="1000" baseline="0">
              <a:solidFill>
                <a:sysClr val="windowText" lastClr="000000"/>
              </a:solidFill>
              <a:latin typeface="+mn-lt"/>
              <a:ea typeface="+mn-ea"/>
              <a:cs typeface="+mn-cs"/>
            </a:rPr>
            <a:t>Ces travailleurs frontaliers sont affiliés principalement </a:t>
          </a:r>
          <a:r>
            <a:rPr lang="fr-FR" sz="1000" baseline="0">
              <a:solidFill>
                <a:schemeClr val="dk1"/>
              </a:solidFill>
              <a:latin typeface="+mn-lt"/>
              <a:ea typeface="+mn-ea"/>
              <a:cs typeface="+mn-cs"/>
            </a:rPr>
            <a:t>aux organismes de sécurité sociale des régions Haut de France, Grand-Est, Nouvelle-Aquitaine, Occitanie et PACA.</a:t>
          </a:r>
        </a:p>
        <a:p>
          <a:pPr marL="0" indent="0" algn="just" eaLnBrk="1" fontAlgn="base" latinLnBrk="0" hangingPunct="1"/>
          <a:r>
            <a:rPr lang="fr-FR" sz="1000" baseline="0">
              <a:solidFill>
                <a:schemeClr val="dk1"/>
              </a:solidFill>
              <a:latin typeface="+mn-lt"/>
              <a:ea typeface="+mn-ea"/>
              <a:cs typeface="+mn-cs"/>
            </a:rPr>
            <a:t>Les </a:t>
          </a:r>
          <a:r>
            <a:rPr lang="fr-FR" sz="1000" baseline="0">
              <a:solidFill>
                <a:sysClr val="windowText" lastClr="000000"/>
              </a:solidFill>
              <a:latin typeface="+mn-lt"/>
              <a:ea typeface="+mn-ea"/>
              <a:cs typeface="+mn-cs"/>
            </a:rPr>
            <a:t>26% </a:t>
          </a:r>
          <a:r>
            <a:rPr lang="fr-FR" sz="1000" baseline="0">
              <a:solidFill>
                <a:schemeClr val="dk1"/>
              </a:solidFill>
              <a:latin typeface="+mn-lt"/>
              <a:ea typeface="+mn-ea"/>
              <a:cs typeface="+mn-cs"/>
            </a:rPr>
            <a:t>restants concernent donc des assurés séjournant provisoirement hors de France, et essentiellement au Portugal (64%).</a:t>
          </a:r>
        </a:p>
        <a:p>
          <a:pPr marL="0" marR="0" indent="0" algn="just" defTabSz="914400" eaLnBrk="1" fontAlgn="base" latinLnBrk="0" hangingPunct="1">
            <a:lnSpc>
              <a:spcPct val="100000"/>
            </a:lnSpc>
            <a:spcBef>
              <a:spcPts val="0"/>
            </a:spcBef>
            <a:spcAft>
              <a:spcPts val="0"/>
            </a:spcAft>
            <a:buClrTx/>
            <a:buSzTx/>
            <a:buFontTx/>
            <a:buNone/>
            <a:tabLst/>
            <a:defRPr/>
          </a:pPr>
          <a:r>
            <a:rPr lang="fr-FR" sz="1000" b="1" baseline="0">
              <a:solidFill>
                <a:srgbClr val="C00000"/>
              </a:solidFill>
              <a:latin typeface="+mn-lt"/>
              <a:ea typeface="+mn-ea"/>
              <a:cs typeface="+mn-cs"/>
            </a:rPr>
            <a:t>90% </a:t>
          </a:r>
          <a:r>
            <a:rPr lang="fr-FR" sz="1000" baseline="0">
              <a:solidFill>
                <a:schemeClr val="dk1"/>
              </a:solidFill>
              <a:latin typeface="+mn-lt"/>
              <a:ea typeface="+mn-ea"/>
              <a:cs typeface="+mn-cs"/>
            </a:rPr>
            <a:t>des prestations en espèces sont servies à des assurés résidant ou séjournant dans un des cinq pays suivants: Belgique (50%), Portugal (16%), Espagne (11%), Italie (8%) et Allemagne (6%). </a:t>
          </a:r>
        </a:p>
        <a:p>
          <a:pPr marL="0" indent="0" algn="just" eaLnBrk="1" fontAlgn="base" latinLnBrk="0" hangingPunct="1"/>
          <a:endParaRPr lang="fr-FR" sz="1000" baseline="0">
            <a:solidFill>
              <a:schemeClr val="dk1"/>
            </a:solidFill>
            <a:latin typeface="+mn-lt"/>
            <a:ea typeface="+mn-ea"/>
            <a:cs typeface="+mn-cs"/>
          </a:endParaRPr>
        </a:p>
        <a:p>
          <a:pPr algn="just"/>
          <a:endParaRPr lang="fr-FR" sz="1000" b="0" baseline="0"/>
        </a:p>
        <a:p>
          <a:pPr algn="just"/>
          <a:endParaRPr lang="fr-FR" sz="1000" baseline="0"/>
        </a:p>
        <a:p>
          <a:pPr algn="just"/>
          <a:endParaRPr lang="fr-FR" sz="1000" baseline="0"/>
        </a:p>
        <a:p>
          <a:pPr algn="just"/>
          <a:endParaRPr lang="fr-FR" sz="1000" baseline="0"/>
        </a:p>
        <a:p>
          <a:pPr algn="just"/>
          <a:endParaRPr lang="fr-FR" sz="10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123825</xdr:colOff>
      <xdr:row>5</xdr:row>
      <xdr:rowOff>0</xdr:rowOff>
    </xdr:from>
    <xdr:to>
      <xdr:col>19</xdr:col>
      <xdr:colOff>342900</xdr:colOff>
      <xdr:row>25</xdr:row>
      <xdr:rowOff>114300</xdr:rowOff>
    </xdr:to>
    <xdr:sp macro="" textlink="">
      <xdr:nvSpPr>
        <xdr:cNvPr id="2" name="ZoneTexte 1"/>
        <xdr:cNvSpPr txBox="1"/>
      </xdr:nvSpPr>
      <xdr:spPr>
        <a:xfrm>
          <a:off x="8810625" y="1095375"/>
          <a:ext cx="3514725" cy="3848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200" b="1">
              <a:latin typeface="Calibri (corps)"/>
            </a:rPr>
            <a:t>Ce qu'il faut retenir de l'année 2021</a:t>
          </a:r>
        </a:p>
        <a:p>
          <a:endParaRPr lang="fr-FR" sz="1200" b="1">
            <a:latin typeface="Calibri (corps)"/>
          </a:endParaRPr>
        </a:p>
        <a:p>
          <a:pPr algn="just"/>
          <a:r>
            <a:rPr lang="fr-FR" sz="1000" b="0">
              <a:latin typeface="Calibri (corps)"/>
            </a:rPr>
            <a:t>En 2021, la sécurité sociale française a versé près de 1,9 million d'euros de prestations</a:t>
          </a:r>
          <a:r>
            <a:rPr lang="fr-FR" sz="1000" b="0" baseline="0">
              <a:latin typeface="Calibri (corps)"/>
            </a:rPr>
            <a:t> en espèces </a:t>
          </a:r>
          <a:r>
            <a:rPr lang="fr-FR" sz="1000" b="0">
              <a:latin typeface="Calibri (corps)"/>
            </a:rPr>
            <a:t>à ses assurés résidant</a:t>
          </a:r>
          <a:r>
            <a:rPr lang="fr-FR" sz="1000" b="0" baseline="0">
              <a:latin typeface="Calibri (corps)"/>
            </a:rPr>
            <a:t> ou séjournant temporairement hors de l'État compétent (France), dans un pays situé en dehors de l'UE-EEE-Suisse, qu'il soit lié ou non à la France par un accord bilatéral de sécurité sociale, ce qui représente une hausse de +92% par rapport à 2020.</a:t>
          </a:r>
        </a:p>
        <a:p>
          <a:pPr algn="just"/>
          <a:endParaRPr lang="fr-FR" sz="1000" b="0" baseline="0">
            <a:latin typeface="Calibri (corps)"/>
          </a:endParaRPr>
        </a:p>
        <a:p>
          <a:pPr algn="just"/>
          <a:r>
            <a:rPr lang="fr-FR" sz="1000" b="0" baseline="0">
              <a:latin typeface="Calibri (corps)"/>
            </a:rPr>
            <a:t>Ce rebond important est la conséquence de la levée ou de l'assouplissement des restrictions de déplacement qui avaient été mises en place en 2020 par les gouvernements nationaux pour lutter contre la propagation de la Covid-19.</a:t>
          </a:r>
        </a:p>
        <a:p>
          <a:pPr algn="just"/>
          <a:endParaRPr lang="fr-FR" sz="1000" b="0" baseline="0">
            <a:latin typeface="Calibri (corps)"/>
          </a:endParaRPr>
        </a:p>
        <a:p>
          <a:pPr algn="just"/>
          <a:r>
            <a:rPr lang="fr-FR" sz="1000" b="0" baseline="0">
              <a:latin typeface="Calibri (corps)"/>
            </a:rPr>
            <a:t>Toutefois, les prestations servies restent très en dessous des niveaux observés avant la crise sanitaire (-54% par rapport à l'exercice 2019).</a:t>
          </a:r>
        </a:p>
        <a:p>
          <a:pPr algn="just"/>
          <a:endParaRPr lang="fr-FR" sz="1000" b="0" baseline="0">
            <a:latin typeface="Calibri (corps)"/>
          </a:endParaRPr>
        </a:p>
        <a:p>
          <a:pPr algn="just"/>
          <a:r>
            <a:rPr lang="fr-FR" sz="1000" b="0" baseline="0">
              <a:latin typeface="Calibri (corps)"/>
            </a:rPr>
            <a:t>Les assurés indemnisés figurant dans le tableau ci-contre sont soit en situation de transfert de résidence autorisé soit en situation de séjour temporaire, dans la cadre d'un congé payé ou d'un détachement.</a:t>
          </a:r>
        </a:p>
        <a:p>
          <a:endParaRPr lang="fr-FR" sz="1000" b="0" baseline="0">
            <a:latin typeface="Calibri (corps)"/>
          </a:endParaRPr>
        </a:p>
        <a:p>
          <a:endParaRPr lang="fr-FR" sz="1000" b="0" baseline="0">
            <a:latin typeface="Calibri (corps)"/>
          </a:endParaRPr>
        </a:p>
        <a:p>
          <a:endParaRPr lang="fr-FR" sz="1000" b="0">
            <a:latin typeface="Calibri (corps)"/>
          </a:endParaRPr>
        </a:p>
        <a:p>
          <a:endParaRPr lang="fr-FR" sz="1100" b="1"/>
        </a:p>
      </xdr:txBody>
    </xdr:sp>
    <xdr:clientData/>
  </xdr:twoCellAnchor>
  <xdr:twoCellAnchor>
    <xdr:from>
      <xdr:col>0</xdr:col>
      <xdr:colOff>114300</xdr:colOff>
      <xdr:row>55</xdr:row>
      <xdr:rowOff>76200</xdr:rowOff>
    </xdr:from>
    <xdr:to>
      <xdr:col>5</xdr:col>
      <xdr:colOff>781050</xdr:colOff>
      <xdr:row>80</xdr:row>
      <xdr:rowOff>161925</xdr:rowOff>
    </xdr:to>
    <xdr:graphicFrame macro="">
      <xdr:nvGraphicFramePr>
        <xdr:cNvPr id="3"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38100</xdr:colOff>
      <xdr:row>60</xdr:row>
      <xdr:rowOff>85725</xdr:rowOff>
    </xdr:from>
    <xdr:to>
      <xdr:col>15</xdr:col>
      <xdr:colOff>609601</xdr:colOff>
      <xdr:row>80</xdr:row>
      <xdr:rowOff>152400</xdr:rowOff>
    </xdr:to>
    <xdr:sp macro="" textlink="">
      <xdr:nvSpPr>
        <xdr:cNvPr id="4" name="ZoneTexte 3"/>
        <xdr:cNvSpPr txBox="1"/>
      </xdr:nvSpPr>
      <xdr:spPr>
        <a:xfrm>
          <a:off x="4733925" y="11306175"/>
          <a:ext cx="4562476" cy="3876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Au cours de la période 2012-2021,  la sécurité sociale en France a servi entre 1 et 4,4M€ de prestations en espèces à ses assurés résidant ou séjournant temporairement hors de l'État compétent (France).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La baisse de -76% des montants versés en 2020 est une conséquence directe de la pandémie de Covid-19, qui a restreint les déplacements des assurés en situation de mobilité internationale, et le rebond de +92% en 2021 une conséquence de la levée ou de l'assouplissement de ces restrictions.</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La répartition des prestations servies selon le type d'arrêt est assez fluctuante, oscillant entre 28% et 45% pour l'assurance maladie-maternité et 55% et 72% pour l'assurance AT-MP. </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Il convient néanmoins de souligner que les prestations de l'assurance maladie-maternité ont atteint leurs plus hauts niveaux lors des deux derniers exercices (45% et 43%), en raison vraisemblablement de la hausse des arrêts maladie consécutifs à la crise sanitaire.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fr-FR" sz="1000" b="0" baseline="0">
              <a:solidFill>
                <a:schemeClr val="dk1"/>
              </a:solidFill>
              <a:latin typeface="+mn-lt"/>
              <a:ea typeface="+mn-ea"/>
              <a:cs typeface="+mn-cs"/>
            </a:rPr>
            <a:t>Enfin, les prestations servies dans le cadre de l'assurance AT-MP, majoritaires tout au long de la décennie, sont portées principalement par trois pays du Maghreb (Maroc, Tunisie et Algérie), la Turquie et, plus récemment, par le Canada. Ces cinq pays réprésentent au cours de la décennie entre 73% et 87% des prestations d'AT-MP servies par la France en dehors de la zone de l'UE-EEE-Suisse.</a:t>
          </a: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fr-FR" sz="1000" b="0"/>
        </a:p>
        <a:p>
          <a:pPr marL="0" marR="0" indent="0" algn="just" defTabSz="914400" eaLnBrk="1" fontAlgn="auto" latinLnBrk="0" hangingPunct="1">
            <a:lnSpc>
              <a:spcPct val="100000"/>
            </a:lnSpc>
            <a:spcBef>
              <a:spcPts val="0"/>
            </a:spcBef>
            <a:spcAft>
              <a:spcPts val="0"/>
            </a:spcAft>
            <a:buClrTx/>
            <a:buSzTx/>
            <a:buFontTx/>
            <a:buNone/>
            <a:tabLst/>
            <a:defRPr/>
          </a:pPr>
          <a:endParaRPr lang="fr-FR" sz="1000"/>
        </a:p>
        <a:p>
          <a:pPr algn="just"/>
          <a:endParaRPr lang="fr-FR" sz="1000" baseline="0"/>
        </a:p>
        <a:p>
          <a:pPr algn="just"/>
          <a:endParaRPr lang="fr-FR" sz="1000" baseline="0"/>
        </a:p>
        <a:p>
          <a:pPr algn="just"/>
          <a:endParaRPr lang="fr-FR" sz="1000" baseline="0"/>
        </a:p>
        <a:p>
          <a:pPr algn="just"/>
          <a:endParaRPr lang="fr-FR" sz="1000" baseline="0"/>
        </a:p>
        <a:p>
          <a:pPr algn="just"/>
          <a:r>
            <a:rPr lang="fr-FR" sz="1000" baseline="0"/>
            <a:t>	</a:t>
          </a:r>
        </a:p>
        <a:p>
          <a:pPr algn="just"/>
          <a:endParaRPr lang="fr-FR" sz="1000" baseline="0"/>
        </a:p>
      </xdr:txBody>
    </xdr:sp>
    <xdr:clientData/>
  </xdr:twoCellAnchor>
  <xdr:twoCellAnchor>
    <xdr:from>
      <xdr:col>6</xdr:col>
      <xdr:colOff>142875</xdr:colOff>
      <xdr:row>61</xdr:row>
      <xdr:rowOff>57150</xdr:rowOff>
    </xdr:from>
    <xdr:to>
      <xdr:col>7</xdr:col>
      <xdr:colOff>333675</xdr:colOff>
      <xdr:row>61</xdr:row>
      <xdr:rowOff>57150</xdr:rowOff>
    </xdr:to>
    <xdr:cxnSp macro="">
      <xdr:nvCxnSpPr>
        <xdr:cNvPr id="5" name="Connecteur droit 4"/>
        <xdr:cNvCxnSpPr/>
      </xdr:nvCxnSpPr>
      <xdr:spPr>
        <a:xfrm flipV="1">
          <a:off x="4838700" y="11468100"/>
          <a:ext cx="876600" cy="0"/>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xdr:colOff>
      <xdr:row>44</xdr:row>
      <xdr:rowOff>38100</xdr:rowOff>
    </xdr:from>
    <xdr:to>
      <xdr:col>6</xdr:col>
      <xdr:colOff>247650</xdr:colOff>
      <xdr:row>55</xdr:row>
      <xdr:rowOff>104775</xdr:rowOff>
    </xdr:to>
    <xdr:graphicFrame macro="">
      <xdr:nvGraphicFramePr>
        <xdr:cNvPr id="6"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114300</xdr:colOff>
      <xdr:row>45</xdr:row>
      <xdr:rowOff>9525</xdr:rowOff>
    </xdr:from>
    <xdr:to>
      <xdr:col>15</xdr:col>
      <xdr:colOff>733425</xdr:colOff>
      <xdr:row>57</xdr:row>
      <xdr:rowOff>47625</xdr:rowOff>
    </xdr:to>
    <xdr:sp macro="" textlink="">
      <xdr:nvSpPr>
        <xdr:cNvPr id="7" name="ZoneTexte 6"/>
        <xdr:cNvSpPr txBox="1"/>
      </xdr:nvSpPr>
      <xdr:spPr>
        <a:xfrm>
          <a:off x="3924300" y="8486775"/>
          <a:ext cx="5495925" cy="2209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fr-FR" sz="1000" b="1" baseline="0">
              <a:solidFill>
                <a:srgbClr val="C00000"/>
              </a:solidFill>
              <a:latin typeface="+mn-lt"/>
              <a:ea typeface="+mn-ea"/>
              <a:cs typeface="+mn-cs"/>
            </a:rPr>
            <a:t>57%</a:t>
          </a:r>
          <a:r>
            <a:rPr lang="fr-FR" sz="1000" b="1" baseline="0">
              <a:solidFill>
                <a:schemeClr val="dk1"/>
              </a:solidFill>
              <a:latin typeface="+mn-lt"/>
              <a:ea typeface="+mn-ea"/>
              <a:cs typeface="+mn-cs"/>
            </a:rPr>
            <a:t> </a:t>
          </a:r>
          <a:r>
            <a:rPr lang="fr-FR" sz="1000" baseline="0">
              <a:solidFill>
                <a:schemeClr val="dk1"/>
              </a:solidFill>
              <a:latin typeface="+mn-lt"/>
              <a:ea typeface="+mn-ea"/>
              <a:cs typeface="+mn-cs"/>
            </a:rPr>
            <a:t>des prestations en espèces servies relèvent de l'assurance AT-MP contre 43% de l'assurance maladie-maternité. Des disparités dans cette répartition s'observent toutefois selon le pays de résidence </a:t>
          </a:r>
          <a:r>
            <a:rPr lang="fr-FR" sz="1000" baseline="0">
              <a:solidFill>
                <a:sysClr val="windowText" lastClr="000000"/>
              </a:solidFill>
              <a:latin typeface="+mn-lt"/>
              <a:ea typeface="+mn-ea"/>
              <a:cs typeface="+mn-cs"/>
            </a:rPr>
            <a:t>ou de séjour temporaire.</a:t>
          </a:r>
        </a:p>
        <a:p>
          <a:pPr algn="just"/>
          <a:r>
            <a:rPr lang="fr-FR" sz="1000" b="0" baseline="0">
              <a:solidFill>
                <a:sysClr val="windowText" lastClr="000000"/>
              </a:solidFill>
            </a:rPr>
            <a:t>En effet, l'Algérie </a:t>
          </a:r>
          <a:r>
            <a:rPr lang="fr-FR" sz="1000" b="0" baseline="0"/>
            <a:t>(86%), le Maroc (83%), la Tunisie (75%) et la Turquie (72%) ont des taux de prestations relevant de l'assurance AT-MP nettement supérieurs à la moyenne générale </a:t>
          </a:r>
          <a:r>
            <a:rPr lang="fr-FR" sz="1000" b="0" baseline="0">
              <a:solidFill>
                <a:sysClr val="windowText" lastClr="000000"/>
              </a:solidFill>
            </a:rPr>
            <a:t>constatée</a:t>
          </a:r>
          <a:r>
            <a:rPr lang="fr-FR" sz="1000" b="0" baseline="0"/>
            <a:t>. On peut en déduire que les travailleurs issus de ces pays occupent des emplois souvent </a:t>
          </a:r>
          <a:r>
            <a:rPr lang="fr-FR" sz="1000" b="0" baseline="0">
              <a:solidFill>
                <a:sysClr val="windowText" lastClr="000000"/>
              </a:solidFill>
            </a:rPr>
            <a:t>peu qualifiés qui génèrent davantage d'accidents du travail ou de maladies professionnelles.</a:t>
          </a:r>
        </a:p>
        <a:p>
          <a:pPr marL="0" marR="0" indent="0" algn="just" defTabSz="914400" eaLnBrk="1" fontAlgn="base" latinLnBrk="0" hangingPunct="1">
            <a:lnSpc>
              <a:spcPct val="100000"/>
            </a:lnSpc>
            <a:spcBef>
              <a:spcPts val="0"/>
            </a:spcBef>
            <a:spcAft>
              <a:spcPts val="0"/>
            </a:spcAft>
            <a:buClrTx/>
            <a:buSzTx/>
            <a:buFontTx/>
            <a:buNone/>
            <a:tabLst/>
            <a:defRPr/>
          </a:pPr>
          <a:r>
            <a:rPr lang="fr-FR" sz="1000" b="1" baseline="0">
              <a:solidFill>
                <a:srgbClr val="C00000"/>
              </a:solidFill>
              <a:latin typeface="+mn-lt"/>
              <a:ea typeface="+mn-ea"/>
              <a:cs typeface="+mn-cs"/>
            </a:rPr>
            <a:t>73% </a:t>
          </a:r>
          <a:r>
            <a:rPr lang="fr-FR" sz="1000" baseline="0">
              <a:solidFill>
                <a:schemeClr val="dk1"/>
              </a:solidFill>
              <a:latin typeface="+mn-lt"/>
              <a:ea typeface="+mn-ea"/>
              <a:cs typeface="+mn-cs"/>
            </a:rPr>
            <a:t>des prestations en espèces sont servies à des assurés résidant ou séjournant dans un des 5 pays suivants: Maroc (28%), Turquie (17%), Canada (13%), Tunisie (10%) et Algérie (5%). </a:t>
          </a:r>
        </a:p>
        <a:p>
          <a:pPr marL="0" indent="0" algn="just" eaLnBrk="1" fontAlgn="base" latinLnBrk="0" hangingPunct="1"/>
          <a:endParaRPr lang="fr-FR" sz="1000" baseline="0">
            <a:solidFill>
              <a:schemeClr val="dk1"/>
            </a:solidFill>
            <a:latin typeface="+mn-lt"/>
            <a:ea typeface="+mn-ea"/>
            <a:cs typeface="+mn-cs"/>
          </a:endParaRPr>
        </a:p>
        <a:p>
          <a:pPr algn="just"/>
          <a:endParaRPr lang="fr-FR" sz="1000" b="0" baseline="0"/>
        </a:p>
        <a:p>
          <a:pPr algn="just"/>
          <a:endParaRPr lang="fr-FR" sz="1000" baseline="0"/>
        </a:p>
        <a:p>
          <a:pPr algn="just"/>
          <a:endParaRPr lang="fr-FR" sz="1000" baseline="0"/>
        </a:p>
        <a:p>
          <a:pPr algn="just"/>
          <a:endParaRPr lang="fr-FR" sz="1000" baseline="0"/>
        </a:p>
        <a:p>
          <a:pPr algn="just"/>
          <a:endParaRPr lang="fr-FR" sz="1000"/>
        </a:p>
      </xdr:txBody>
    </xdr:sp>
    <xdr:clientData/>
  </xdr:twoCellAnchor>
  <xdr:twoCellAnchor>
    <xdr:from>
      <xdr:col>0</xdr:col>
      <xdr:colOff>104775</xdr:colOff>
      <xdr:row>2</xdr:row>
      <xdr:rowOff>0</xdr:rowOff>
    </xdr:from>
    <xdr:to>
      <xdr:col>13</xdr:col>
      <xdr:colOff>542925</xdr:colOff>
      <xdr:row>4</xdr:row>
      <xdr:rowOff>28575</xdr:rowOff>
    </xdr:to>
    <xdr:sp macro="" textlink="">
      <xdr:nvSpPr>
        <xdr:cNvPr id="8" name="ZoneTexte 7"/>
        <xdr:cNvSpPr txBox="1"/>
      </xdr:nvSpPr>
      <xdr:spPr>
        <a:xfrm>
          <a:off x="104775" y="466725"/>
          <a:ext cx="8429625"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100" baseline="0"/>
            <a:t>Les données affichées dans le tableau ci-dessous sont l'état des lieux des prestations en espèces servies par la sécurité sociale française à ses assurés résidant ou séjournant hors de France.</a:t>
          </a:r>
          <a:endParaRPr lang="fr-F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91</xdr:row>
      <xdr:rowOff>0</xdr:rowOff>
    </xdr:from>
    <xdr:to>
      <xdr:col>5</xdr:col>
      <xdr:colOff>590550</xdr:colOff>
      <xdr:row>106</xdr:row>
      <xdr:rowOff>0</xdr:rowOff>
    </xdr:to>
    <xdr:graphicFrame macro="">
      <xdr:nvGraphicFramePr>
        <xdr:cNvPr id="2" name="EvoluMontant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19051</xdr:colOff>
      <xdr:row>21</xdr:row>
      <xdr:rowOff>0</xdr:rowOff>
    </xdr:from>
    <xdr:to>
      <xdr:col>9</xdr:col>
      <xdr:colOff>19051</xdr:colOff>
      <xdr:row>27</xdr:row>
      <xdr:rowOff>0</xdr:rowOff>
    </xdr:to>
    <xdr:sp macro="" textlink="">
      <xdr:nvSpPr>
        <xdr:cNvPr id="3" name="ZoneTexte 2"/>
        <xdr:cNvSpPr txBox="1"/>
      </xdr:nvSpPr>
      <xdr:spPr>
        <a:xfrm>
          <a:off x="133351" y="4514850"/>
          <a:ext cx="8029575" cy="1143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fr-FR" sz="1200" b="1" i="0" baseline="0">
              <a:solidFill>
                <a:schemeClr val="dk1"/>
              </a:solidFill>
              <a:latin typeface="+mn-lt"/>
              <a:ea typeface="+mn-ea"/>
              <a:cs typeface="+mn-cs"/>
            </a:rPr>
            <a:t>11,75 millions d'€ </a:t>
          </a:r>
          <a:r>
            <a:rPr lang="fr-FR" sz="1200" b="0" i="0" baseline="0">
              <a:solidFill>
                <a:schemeClr val="dk1"/>
              </a:solidFill>
              <a:latin typeface="+mn-lt"/>
              <a:ea typeface="+mn-ea"/>
              <a:cs typeface="+mn-cs"/>
            </a:rPr>
            <a:t> : montant total des prestations familiales transférées en 2021 par la France à l'étranger. </a:t>
          </a:r>
          <a:endParaRPr lang="fr-FR" sz="1200"/>
        </a:p>
        <a:p>
          <a:endParaRPr lang="fr-FR" sz="1200" b="0" i="0" baseline="0">
            <a:solidFill>
              <a:schemeClr val="dk1"/>
            </a:solidFill>
            <a:latin typeface="+mn-lt"/>
            <a:ea typeface="+mn-ea"/>
            <a:cs typeface="+mn-cs"/>
          </a:endParaRPr>
        </a:p>
        <a:p>
          <a:r>
            <a:rPr lang="fr-FR" sz="1200" b="0" i="0" baseline="0">
              <a:solidFill>
                <a:schemeClr val="dk1"/>
              </a:solidFill>
              <a:latin typeface="+mn-lt"/>
              <a:ea typeface="+mn-ea"/>
              <a:cs typeface="+mn-cs"/>
            </a:rPr>
            <a:t>                        </a:t>
          </a:r>
          <a:r>
            <a:rPr lang="fr-FR" sz="1200" b="1" i="0" baseline="0">
              <a:solidFill>
                <a:schemeClr val="dk1"/>
              </a:solidFill>
              <a:latin typeface="+mn-lt"/>
              <a:ea typeface="+mn-ea"/>
              <a:cs typeface="+mn-cs"/>
            </a:rPr>
            <a:t>77,35%</a:t>
          </a:r>
          <a:r>
            <a:rPr lang="fr-FR" sz="1200" b="0" i="0" baseline="0">
              <a:solidFill>
                <a:schemeClr val="dk1"/>
              </a:solidFill>
              <a:latin typeface="+mn-lt"/>
              <a:ea typeface="+mn-ea"/>
              <a:cs typeface="+mn-cs"/>
            </a:rPr>
            <a:t> de cette somme est versée à des pays de l'UE-EEE-Suisse </a:t>
          </a:r>
        </a:p>
        <a:p>
          <a:endParaRPr lang="fr-FR" sz="1200" b="0" i="0" baseline="0">
            <a:solidFill>
              <a:schemeClr val="dk1"/>
            </a:solidFill>
            <a:latin typeface="+mn-lt"/>
            <a:ea typeface="+mn-ea"/>
            <a:cs typeface="+mn-cs"/>
          </a:endParaRPr>
        </a:p>
        <a:p>
          <a:r>
            <a:rPr lang="fr-FR" sz="1200" b="1" i="0" baseline="0">
              <a:solidFill>
                <a:schemeClr val="dk1"/>
              </a:solidFill>
              <a:latin typeface="+mn-lt"/>
              <a:ea typeface="+mn-ea"/>
              <a:cs typeface="+mn-cs"/>
            </a:rPr>
            <a:t>                         5.072 </a:t>
          </a:r>
          <a:r>
            <a:rPr lang="fr-FR" sz="1200" b="0" i="0" baseline="0">
              <a:solidFill>
                <a:schemeClr val="dk1"/>
              </a:solidFill>
              <a:latin typeface="+mn-lt"/>
              <a:ea typeface="+mn-ea"/>
              <a:cs typeface="+mn-cs"/>
            </a:rPr>
            <a:t>familles de bénéficiaires dans les pays de l'UE-EEE-Suisse soit </a:t>
          </a:r>
          <a:r>
            <a:rPr lang="fr-FR" sz="1200" b="1" i="0" baseline="0">
              <a:solidFill>
                <a:schemeClr val="dk1"/>
              </a:solidFill>
              <a:latin typeface="+mn-lt"/>
              <a:ea typeface="+mn-ea"/>
              <a:cs typeface="+mn-cs"/>
            </a:rPr>
            <a:t>47,38 %</a:t>
          </a:r>
          <a:r>
            <a:rPr lang="fr-FR" sz="1200" b="0" i="0" baseline="0">
              <a:solidFill>
                <a:schemeClr val="dk1"/>
              </a:solidFill>
              <a:latin typeface="+mn-lt"/>
              <a:ea typeface="+mn-ea"/>
              <a:cs typeface="+mn-cs"/>
            </a:rPr>
            <a:t> de l'effectif total.</a:t>
          </a:r>
          <a:endParaRPr lang="fr-FR" sz="1200"/>
        </a:p>
      </xdr:txBody>
    </xdr:sp>
    <xdr:clientData/>
  </xdr:twoCellAnchor>
  <xdr:twoCellAnchor>
    <xdr:from>
      <xdr:col>1</xdr:col>
      <xdr:colOff>85725</xdr:colOff>
      <xdr:row>22</xdr:row>
      <xdr:rowOff>142875</xdr:rowOff>
    </xdr:from>
    <xdr:to>
      <xdr:col>1</xdr:col>
      <xdr:colOff>695325</xdr:colOff>
      <xdr:row>24</xdr:row>
      <xdr:rowOff>123825</xdr:rowOff>
    </xdr:to>
    <xdr:sp macro="" textlink="">
      <xdr:nvSpPr>
        <xdr:cNvPr id="4" name="Flèche droite 10"/>
        <xdr:cNvSpPr>
          <a:spLocks noChangeArrowheads="1"/>
        </xdr:cNvSpPr>
      </xdr:nvSpPr>
      <xdr:spPr bwMode="auto">
        <a:xfrm>
          <a:off x="200025" y="4848225"/>
          <a:ext cx="609600" cy="361950"/>
        </a:xfrm>
        <a:prstGeom prst="rightArrow">
          <a:avLst>
            <a:gd name="adj1" fmla="val 50000"/>
            <a:gd name="adj2" fmla="val 50000"/>
          </a:avLst>
        </a:prstGeom>
        <a:solidFill>
          <a:srgbClr val="C45B58"/>
        </a:solidFill>
        <a:ln w="9525" algn="ctr">
          <a:solidFill>
            <a:srgbClr val="000000"/>
          </a:solidFill>
          <a:round/>
          <a:headEnd/>
          <a:tailEnd/>
        </a:ln>
      </xdr:spPr>
    </xdr:sp>
    <xdr:clientData/>
  </xdr:twoCellAnchor>
  <xdr:twoCellAnchor>
    <xdr:from>
      <xdr:col>0</xdr:col>
      <xdr:colOff>95251</xdr:colOff>
      <xdr:row>69</xdr:row>
      <xdr:rowOff>123825</xdr:rowOff>
    </xdr:from>
    <xdr:to>
      <xdr:col>1</xdr:col>
      <xdr:colOff>1219200</xdr:colOff>
      <xdr:row>72</xdr:row>
      <xdr:rowOff>114300</xdr:rowOff>
    </xdr:to>
    <xdr:sp macro="" textlink="">
      <xdr:nvSpPr>
        <xdr:cNvPr id="5" name="Flèche droite rayée 4"/>
        <xdr:cNvSpPr/>
      </xdr:nvSpPr>
      <xdr:spPr bwMode="auto">
        <a:xfrm>
          <a:off x="95251" y="14582775"/>
          <a:ext cx="1238249" cy="590550"/>
        </a:xfrm>
        <a:prstGeom prst="stripedRightArrow">
          <a:avLst/>
        </a:prstGeom>
        <a:solidFill>
          <a:srgbClr val="FFFFFF"/>
        </a:solidFill>
        <a:ln w="9525" cap="flat" cmpd="sng" algn="ctr">
          <a:solidFill>
            <a:srgbClr val="000000"/>
          </a:solidFill>
          <a:prstDash val="solid"/>
          <a:round/>
          <a:headEnd type="none" w="med" len="med"/>
          <a:tailEnd type="none" w="med" len="med"/>
        </a:ln>
        <a:effectLst>
          <a:innerShdw blurRad="63500" dist="50800" dir="8100000">
            <a:prstClr val="black">
              <a:alpha val="50000"/>
            </a:prstClr>
          </a:innerShdw>
        </a:effectLst>
      </xdr:spPr>
      <xdr:txBody>
        <a:bodyPr vertOverflow="clip" wrap="square" lIns="18288" tIns="0" rIns="0" bIns="0" rtlCol="0" anchor="ctr" upright="1"/>
        <a:lstStyle/>
        <a:p>
          <a:endParaRPr lang="fr-FR"/>
        </a:p>
      </xdr:txBody>
    </xdr:sp>
    <xdr:clientData/>
  </xdr:twoCellAnchor>
  <xdr:twoCellAnchor>
    <xdr:from>
      <xdr:col>2</xdr:col>
      <xdr:colOff>0</xdr:colOff>
      <xdr:row>69</xdr:row>
      <xdr:rowOff>0</xdr:rowOff>
    </xdr:from>
    <xdr:to>
      <xdr:col>10</xdr:col>
      <xdr:colOff>552449</xdr:colOff>
      <xdr:row>78</xdr:row>
      <xdr:rowOff>1</xdr:rowOff>
    </xdr:to>
    <xdr:sp macro="" textlink="">
      <xdr:nvSpPr>
        <xdr:cNvPr id="6" name="ZoneTexte 5"/>
        <xdr:cNvSpPr txBox="1"/>
      </xdr:nvSpPr>
      <xdr:spPr>
        <a:xfrm>
          <a:off x="1343025" y="14458950"/>
          <a:ext cx="8267699" cy="1800226"/>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100" b="1" baseline="0"/>
            <a:t>Diminution de 19,1% </a:t>
          </a:r>
          <a:r>
            <a:rPr lang="fr-FR" sz="1100" b="1"/>
            <a:t>en 10 ans </a:t>
          </a:r>
          <a:r>
            <a:rPr lang="fr-FR" sz="1100"/>
            <a:t>du montant des PF versées à l'étranger</a:t>
          </a:r>
          <a:r>
            <a:rPr lang="fr-FR" sz="1100" baseline="0"/>
            <a:t>. </a:t>
          </a:r>
        </a:p>
        <a:p>
          <a:pPr algn="just"/>
          <a:r>
            <a:rPr lang="fr-FR" sz="1100" baseline="0"/>
            <a:t>Sur la période, l'évolution d</a:t>
          </a:r>
          <a:r>
            <a:rPr lang="fr-FR" sz="1100"/>
            <a:t>es PF</a:t>
          </a:r>
          <a:r>
            <a:rPr lang="fr-FR" sz="1100" baseline="0"/>
            <a:t> </a:t>
          </a:r>
          <a:r>
            <a:rPr lang="fr-FR" sz="1100"/>
            <a:t>exportées vers </a:t>
          </a:r>
          <a:r>
            <a:rPr lang="fr-FR" sz="1100" baseline="0"/>
            <a:t>les pays de l'UE-</a:t>
          </a:r>
          <a:r>
            <a:rPr lang="fr-FR" sz="1100"/>
            <a:t>EEE-Suisse</a:t>
          </a:r>
          <a:r>
            <a:rPr lang="fr-FR" sz="1100" baseline="0"/>
            <a:t> baisse moins brutalement </a:t>
          </a:r>
          <a:r>
            <a:rPr lang="fr-FR" sz="1100" baseline="0">
              <a:solidFill>
                <a:schemeClr val="dk1"/>
              </a:solidFill>
              <a:latin typeface="+mn-lt"/>
              <a:ea typeface="+mn-ea"/>
              <a:cs typeface="+mn-cs"/>
            </a:rPr>
            <a:t>(-6,5%) </a:t>
          </a:r>
          <a:r>
            <a:rPr lang="fr-FR" sz="1100" baseline="0"/>
            <a:t>que celle des PF servies dans </a:t>
          </a:r>
          <a:r>
            <a:rPr lang="fr-FR" sz="1100" baseline="0">
              <a:solidFill>
                <a:schemeClr val="dk1"/>
              </a:solidFill>
              <a:latin typeface="+mn-lt"/>
              <a:ea typeface="+mn-ea"/>
              <a:cs typeface="+mn-cs"/>
            </a:rPr>
            <a:t>les pays ayant signé un accord bilatéral de sécurité sociale avec la France (-44,6%)</a:t>
          </a:r>
          <a:r>
            <a:rPr lang="fr-FR" sz="1100"/>
            <a:t>. </a:t>
          </a:r>
          <a:r>
            <a:rPr lang="fr-FR" sz="1100">
              <a:solidFill>
                <a:sysClr val="windowText" lastClr="000000"/>
              </a:solidFill>
            </a:rPr>
            <a:t>La crise sanitaire commencée en 2020 s'est poursuivie</a:t>
          </a:r>
          <a:r>
            <a:rPr lang="fr-FR" sz="1100" baseline="0">
              <a:solidFill>
                <a:sysClr val="windowText" lastClr="000000"/>
              </a:solidFill>
            </a:rPr>
            <a:t> </a:t>
          </a:r>
          <a:r>
            <a:rPr lang="fr-FR" sz="1100">
              <a:solidFill>
                <a:sysClr val="windowText" lastClr="000000"/>
              </a:solidFill>
            </a:rPr>
            <a:t>en 2021.</a:t>
          </a:r>
          <a:r>
            <a:rPr lang="fr-FR" sz="1100" baseline="0">
              <a:solidFill>
                <a:sysClr val="windowText" lastClr="000000"/>
              </a:solidFill>
            </a:rPr>
            <a:t> Son </a:t>
          </a:r>
          <a:r>
            <a:rPr lang="fr-FR" sz="1100">
              <a:solidFill>
                <a:sysClr val="windowText" lastClr="000000"/>
              </a:solidFill>
            </a:rPr>
            <a:t>impact sur le volume de l'ensemble des</a:t>
          </a:r>
          <a:r>
            <a:rPr lang="fr-FR" sz="1100" baseline="0">
              <a:solidFill>
                <a:sysClr val="windowText" lastClr="000000"/>
              </a:solidFill>
            </a:rPr>
            <a:t> </a:t>
          </a:r>
          <a:r>
            <a:rPr lang="fr-FR" sz="1100">
              <a:solidFill>
                <a:sysClr val="windowText" lastClr="000000"/>
              </a:solidFill>
            </a:rPr>
            <a:t>données a continué sur l'exercice 2021, et il</a:t>
          </a:r>
          <a:r>
            <a:rPr lang="fr-FR" sz="1100" baseline="0">
              <a:solidFill>
                <a:sysClr val="windowText" lastClr="000000"/>
              </a:solidFill>
            </a:rPr>
            <a:t> e</a:t>
          </a:r>
          <a:r>
            <a:rPr lang="fr-FR" sz="1100" baseline="0">
              <a:solidFill>
                <a:sysClr val="windowText" lastClr="000000"/>
              </a:solidFill>
              <a:latin typeface="+mn-lt"/>
              <a:ea typeface="+mn-ea"/>
              <a:cs typeface="+mn-cs"/>
            </a:rPr>
            <a:t>xplique, sur la décennie mais aussi par rapport à l'exercice 2020 (-10,7%), </a:t>
          </a:r>
          <a:r>
            <a:rPr lang="fr-FR" sz="1100" baseline="0">
              <a:solidFill>
                <a:schemeClr val="dk1"/>
              </a:solidFill>
              <a:latin typeface="+mn-lt"/>
              <a:ea typeface="+mn-ea"/>
              <a:cs typeface="+mn-cs"/>
            </a:rPr>
            <a:t>la baisse générale décennale en volume et en valeur </a:t>
          </a:r>
          <a:r>
            <a:rPr lang="fr-FR" sz="1100" baseline="0">
              <a:solidFill>
                <a:sysClr val="windowText" lastClr="000000"/>
              </a:solidFill>
              <a:latin typeface="+mn-lt"/>
              <a:ea typeface="+mn-ea"/>
              <a:cs typeface="+mn-cs"/>
            </a:rPr>
            <a:t>des PF versées par la France à des bénéficiaires à l'étrange</a:t>
          </a:r>
          <a:r>
            <a:rPr lang="fr-FR" sz="1100" baseline="0">
              <a:solidFill>
                <a:schemeClr val="dk1"/>
              </a:solidFill>
              <a:latin typeface="+mn-lt"/>
              <a:ea typeface="+mn-ea"/>
              <a:cs typeface="+mn-cs"/>
            </a:rPr>
            <a:t>r.</a:t>
          </a:r>
          <a:r>
            <a:rPr lang="fr-FR" sz="1100" baseline="0">
              <a:solidFill>
                <a:schemeClr val="accent3">
                  <a:lumMod val="60000"/>
                  <a:lumOff val="40000"/>
                </a:schemeClr>
              </a:solidFill>
              <a:latin typeface="+mn-lt"/>
              <a:ea typeface="+mn-ea"/>
              <a:cs typeface="+mn-cs"/>
            </a:rPr>
            <a:t> </a:t>
          </a:r>
          <a:r>
            <a:rPr lang="fr-FR" sz="1100">
              <a:solidFill>
                <a:sysClr val="windowText" lastClr="000000"/>
              </a:solidFill>
              <a:latin typeface="+mn-lt"/>
              <a:ea typeface="+mn-ea"/>
              <a:cs typeface="+mn-cs"/>
            </a:rPr>
            <a:t>Antérieurement à la crise sanitaire, il y a eu également à partir de l'exercice 2019 un</a:t>
          </a:r>
          <a:r>
            <a:rPr lang="fr-FR" sz="1100" baseline="0">
              <a:solidFill>
                <a:sysClr val="windowText" lastClr="000000"/>
              </a:solidFill>
              <a:latin typeface="+mn-lt"/>
              <a:ea typeface="+mn-ea"/>
              <a:cs typeface="+mn-cs"/>
            </a:rPr>
            <a:t> important basculement des données qui a coïncidé avec un changement de méthode dans la gestion des paiements (voir ci-dessous "À SAVOIR"). C</a:t>
          </a:r>
          <a:r>
            <a:rPr lang="fr-FR" sz="1100">
              <a:solidFill>
                <a:sysClr val="windowText" lastClr="000000"/>
              </a:solidFill>
            </a:rPr>
            <a:t>ependant,</a:t>
          </a:r>
          <a:r>
            <a:rPr lang="fr-FR" sz="1100" baseline="0">
              <a:solidFill>
                <a:sysClr val="windowText" lastClr="000000"/>
              </a:solidFill>
            </a:rPr>
            <a:t> la principale r</a:t>
          </a:r>
          <a:r>
            <a:rPr lang="fr-FR" sz="1100">
              <a:solidFill>
                <a:sysClr val="windowText" lastClr="000000"/>
              </a:solidFill>
            </a:rPr>
            <a:t>éduction d</a:t>
          </a:r>
          <a:r>
            <a:rPr lang="fr-FR" sz="1100" baseline="0">
              <a:solidFill>
                <a:sysClr val="windowText" lastClr="000000"/>
              </a:solidFill>
            </a:rPr>
            <a:t>es paiements de PF touche essentiellement les prestations vers les pays de l'UE-EEE-Suisse dont l'évolution entre 2020 et 2021 a contribué pour 7 points de pourcentage à la baisse générale des paiements de 10,7%.</a:t>
          </a:r>
          <a:endParaRPr lang="fr-FR" sz="1100">
            <a:solidFill>
              <a:sysClr val="windowText" lastClr="000000"/>
            </a:solidFill>
          </a:endParaRPr>
        </a:p>
      </xdr:txBody>
    </xdr:sp>
    <xdr:clientData/>
  </xdr:twoCellAnchor>
  <xdr:twoCellAnchor>
    <xdr:from>
      <xdr:col>5</xdr:col>
      <xdr:colOff>942976</xdr:colOff>
      <xdr:row>91</xdr:row>
      <xdr:rowOff>0</xdr:rowOff>
    </xdr:from>
    <xdr:to>
      <xdr:col>10</xdr:col>
      <xdr:colOff>542926</xdr:colOff>
      <xdr:row>106</xdr:row>
      <xdr:rowOff>0</xdr:rowOff>
    </xdr:to>
    <xdr:graphicFrame macro="">
      <xdr:nvGraphicFramePr>
        <xdr:cNvPr id="7" name="EvoluFamille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39</xdr:row>
      <xdr:rowOff>1</xdr:rowOff>
    </xdr:from>
    <xdr:to>
      <xdr:col>5</xdr:col>
      <xdr:colOff>668868</xdr:colOff>
      <xdr:row>53</xdr:row>
      <xdr:rowOff>0</xdr:rowOff>
    </xdr:to>
    <xdr:graphicFrame macro="">
      <xdr:nvGraphicFramePr>
        <xdr:cNvPr id="8" name="GraphPF"/>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79</xdr:row>
      <xdr:rowOff>0</xdr:rowOff>
    </xdr:from>
    <xdr:to>
      <xdr:col>11</xdr:col>
      <xdr:colOff>0</xdr:colOff>
      <xdr:row>88</xdr:row>
      <xdr:rowOff>0</xdr:rowOff>
    </xdr:to>
    <xdr:sp macro="" textlink="">
      <xdr:nvSpPr>
        <xdr:cNvPr id="9" name="ZoneTexte 8"/>
        <xdr:cNvSpPr txBox="1"/>
      </xdr:nvSpPr>
      <xdr:spPr>
        <a:xfrm>
          <a:off x="1343025" y="16449675"/>
          <a:ext cx="8267700" cy="171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1400" b="1"/>
            <a:t>BON À</a:t>
          </a:r>
          <a:r>
            <a:rPr lang="fr-FR" sz="1400" b="1" baseline="0"/>
            <a:t> SAVOIR </a:t>
          </a:r>
          <a:endParaRPr lang="fr-FR" sz="1400" b="1"/>
        </a:p>
        <a:p>
          <a:pPr algn="just"/>
          <a:endParaRPr lang="fr-FR" sz="1100" b="1"/>
        </a:p>
        <a:p>
          <a:pPr algn="just"/>
          <a:r>
            <a:rPr lang="fr-FR" sz="1100" b="1"/>
            <a:t>Jusque l</a:t>
          </a:r>
          <a:r>
            <a:rPr lang="fr-FR" sz="1100" b="1" baseline="0"/>
            <a:t>'exercice 2018</a:t>
          </a:r>
          <a:r>
            <a:rPr lang="fr-FR" sz="1100" baseline="0"/>
            <a:t>, les données annuelles du régime général  étaient transmises par les Caf (Caisses d'allocations familiales). Les nombres de familles bénéficiaires et les montants annuels étaient déterminés en fonction des dates de paiements des PF de l'année considérée, certains pouvant se rapporter à des droits validés pour une période antérieure (exemple : paiements en janvier 2018 des PF au titre de décembre 2017). </a:t>
          </a:r>
        </a:p>
        <a:p>
          <a:pPr algn="just"/>
          <a:r>
            <a:rPr lang="fr-FR" sz="1100" b="1" baseline="0"/>
            <a:t>A partir de l'exercice 2019</a:t>
          </a:r>
          <a:r>
            <a:rPr lang="fr-FR" sz="1100" baseline="0"/>
            <a:t>, la Cnaf centralise l'ensemble des prestations de son réseau, et applique </a:t>
          </a:r>
          <a:r>
            <a:rPr lang="fr-FR" sz="1100" baseline="0">
              <a:solidFill>
                <a:schemeClr val="dk1"/>
              </a:solidFill>
              <a:latin typeface="+mn-lt"/>
              <a:ea typeface="+mn-ea"/>
              <a:cs typeface="+mn-cs"/>
            </a:rPr>
            <a:t>en matière de consolidation des paiements et dénombrements des bénéficiaires, une méthodologie bâtie non plus sur les dates de paiements, mais sur la période de validité des droits au titre de l'année considérée.</a:t>
          </a:r>
          <a:endParaRPr lang="fr-FR"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1419223</xdr:colOff>
      <xdr:row>28</xdr:row>
      <xdr:rowOff>180972</xdr:rowOff>
    </xdr:from>
    <xdr:to>
      <xdr:col>15</xdr:col>
      <xdr:colOff>0</xdr:colOff>
      <xdr:row>55</xdr:row>
      <xdr:rowOff>180974</xdr:rowOff>
    </xdr:to>
    <xdr:sp macro="" textlink="">
      <xdr:nvSpPr>
        <xdr:cNvPr id="2" name="ZoneTexte 1"/>
        <xdr:cNvSpPr txBox="1"/>
      </xdr:nvSpPr>
      <xdr:spPr>
        <a:xfrm>
          <a:off x="6115048" y="5895972"/>
          <a:ext cx="3419477" cy="4886327"/>
        </a:xfrm>
        <a:custGeom>
          <a:avLst/>
          <a:gdLst>
            <a:gd name="connsiteX0" fmla="*/ 0 w 3962400"/>
            <a:gd name="connsiteY0" fmla="*/ 0 h 3762375"/>
            <a:gd name="connsiteX1" fmla="*/ 3962400 w 3962400"/>
            <a:gd name="connsiteY1" fmla="*/ 0 h 3762375"/>
            <a:gd name="connsiteX2" fmla="*/ 3962400 w 3962400"/>
            <a:gd name="connsiteY2" fmla="*/ 3762375 h 3762375"/>
            <a:gd name="connsiteX3" fmla="*/ 0 w 3962400"/>
            <a:gd name="connsiteY3" fmla="*/ 3762375 h 3762375"/>
            <a:gd name="connsiteX4" fmla="*/ 0 w 3962400"/>
            <a:gd name="connsiteY4" fmla="*/ 0 h 37623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962400" h="3762375">
              <a:moveTo>
                <a:pt x="0" y="0"/>
              </a:moveTo>
              <a:lnTo>
                <a:pt x="3962400" y="0"/>
              </a:lnTo>
              <a:lnTo>
                <a:pt x="3962400" y="3762375"/>
              </a:lnTo>
              <a:lnTo>
                <a:pt x="0" y="3762375"/>
              </a:lnTo>
              <a:lnTo>
                <a:pt x="0" y="0"/>
              </a:lnTo>
              <a:close/>
            </a:path>
          </a:pathLst>
        </a:custGeom>
        <a:ln w="3175">
          <a:solidFill>
            <a:srgbClr val="0000FF"/>
          </a:solid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pPr algn="just" eaLnBrk="1" fontAlgn="auto" latinLnBrk="0" hangingPunct="1"/>
          <a:r>
            <a:rPr lang="fr-FR" sz="1100" b="1" baseline="0">
              <a:solidFill>
                <a:schemeClr val="dk1"/>
              </a:solidFill>
              <a:latin typeface="Times New Roman" pitchFamily="18" charset="0"/>
              <a:ea typeface="+mn-ea"/>
              <a:cs typeface="Times New Roman" pitchFamily="18" charset="0"/>
            </a:rPr>
            <a:t>96,5% d</a:t>
          </a:r>
          <a:r>
            <a:rPr lang="fr-FR" sz="1100" b="1">
              <a:solidFill>
                <a:schemeClr val="dk1"/>
              </a:solidFill>
              <a:latin typeface="Times New Roman" pitchFamily="18" charset="0"/>
              <a:ea typeface="+mn-ea"/>
              <a:cs typeface="Times New Roman" pitchFamily="18" charset="0"/>
            </a:rPr>
            <a:t>e ces</a:t>
          </a:r>
          <a:r>
            <a:rPr lang="fr-FR" sz="1100" b="1" baseline="0">
              <a:solidFill>
                <a:schemeClr val="dk1"/>
              </a:solidFill>
              <a:latin typeface="Times New Roman" pitchFamily="18" charset="0"/>
              <a:ea typeface="+mn-ea"/>
              <a:cs typeface="Times New Roman" pitchFamily="18" charset="0"/>
            </a:rPr>
            <a:t> PF o</a:t>
          </a:r>
          <a:r>
            <a:rPr lang="fr-FR" sz="1100" b="1">
              <a:solidFill>
                <a:schemeClr val="dk1"/>
              </a:solidFill>
              <a:latin typeface="Times New Roman" pitchFamily="18" charset="0"/>
              <a:ea typeface="+mn-ea"/>
              <a:cs typeface="Times New Roman" pitchFamily="18" charset="0"/>
            </a:rPr>
            <a:t>nt été versées</a:t>
          </a:r>
          <a:r>
            <a:rPr lang="fr-FR" sz="1100" b="1" baseline="0">
              <a:solidFill>
                <a:schemeClr val="dk1"/>
              </a:solidFill>
              <a:latin typeface="Times New Roman" pitchFamily="18" charset="0"/>
              <a:ea typeface="+mn-ea"/>
              <a:cs typeface="Times New Roman" pitchFamily="18" charset="0"/>
            </a:rPr>
            <a:t> p</a:t>
          </a:r>
          <a:r>
            <a:rPr lang="fr-FR" sz="1100" b="1">
              <a:solidFill>
                <a:schemeClr val="dk1"/>
              </a:solidFill>
              <a:latin typeface="Times New Roman" pitchFamily="18" charset="0"/>
              <a:ea typeface="+mn-ea"/>
              <a:cs typeface="Times New Roman" pitchFamily="18" charset="0"/>
            </a:rPr>
            <a:t>ar le régime général </a:t>
          </a:r>
          <a:r>
            <a:rPr lang="fr-FR" sz="1100" baseline="0">
              <a:solidFill>
                <a:schemeClr val="dk1"/>
              </a:solidFill>
              <a:latin typeface="Times New Roman" pitchFamily="18" charset="0"/>
              <a:ea typeface="+mn-ea"/>
              <a:cs typeface="Times New Roman" pitchFamily="18" charset="0"/>
            </a:rPr>
            <a:t>dont près des </a:t>
          </a:r>
          <a:r>
            <a:rPr lang="fr-FR" sz="1100" b="1" baseline="0">
              <a:solidFill>
                <a:schemeClr val="dk1"/>
              </a:solidFill>
              <a:latin typeface="Times New Roman" pitchFamily="18" charset="0"/>
              <a:ea typeface="+mn-ea"/>
              <a:cs typeface="Times New Roman" pitchFamily="18" charset="0"/>
            </a:rPr>
            <a:t>d</a:t>
          </a:r>
          <a:r>
            <a:rPr lang="fr-FR" sz="1100" b="1">
              <a:solidFill>
                <a:schemeClr val="dk1"/>
              </a:solidFill>
              <a:latin typeface="Times New Roman" pitchFamily="18" charset="0"/>
              <a:ea typeface="+mn-ea"/>
              <a:cs typeface="Times New Roman" pitchFamily="18" charset="0"/>
            </a:rPr>
            <a:t>eux tiers </a:t>
          </a:r>
          <a:r>
            <a:rPr lang="fr-FR" sz="1100" b="0">
              <a:solidFill>
                <a:schemeClr val="dk1"/>
              </a:solidFill>
              <a:latin typeface="Times New Roman" pitchFamily="18" charset="0"/>
              <a:ea typeface="+mn-ea"/>
              <a:cs typeface="Times New Roman" pitchFamily="18" charset="0"/>
            </a:rPr>
            <a:t>(66,9%) </a:t>
          </a:r>
          <a:r>
            <a:rPr lang="fr-FR" sz="1100" baseline="0">
              <a:solidFill>
                <a:schemeClr val="dk1"/>
              </a:solidFill>
              <a:latin typeface="Times New Roman" pitchFamily="18" charset="0"/>
              <a:ea typeface="+mn-ea"/>
              <a:cs typeface="Times New Roman" pitchFamily="18" charset="0"/>
            </a:rPr>
            <a:t>proviennent des principales caisses frontalières : Caf du Nord (50,7% à elle seule), des Pyrénées-Atlantiques (8,4%), des Alpes-Maritimes (4,9%) et du Bas-Rhin (2,9%). </a:t>
          </a:r>
        </a:p>
        <a:p>
          <a:pPr algn="just" eaLnBrk="1" fontAlgn="auto" latinLnBrk="0" hangingPunct="1"/>
          <a:r>
            <a:rPr lang="fr-FR" sz="1100" baseline="0">
              <a:solidFill>
                <a:schemeClr val="dk1"/>
              </a:solidFill>
              <a:latin typeface="Times New Roman" pitchFamily="18" charset="0"/>
              <a:ea typeface="+mn-ea"/>
              <a:cs typeface="Times New Roman" pitchFamily="18" charset="0"/>
            </a:rPr>
            <a:t>À savoir également que plus des trois-quarts (77,4%) des 5.072 familles bénéficiaires sont des familles de deux ou trois enfants, et près de la moitié (47,4%) des paiements exportés sont des allocations familiales (A.F.). </a:t>
          </a:r>
        </a:p>
        <a:p>
          <a:pPr algn="just" eaLnBrk="1" fontAlgn="auto" latinLnBrk="0" hangingPunct="1"/>
          <a:endParaRPr lang="fr-FR">
            <a:latin typeface="Times New Roman" pitchFamily="18" charset="0"/>
            <a:cs typeface="Times New Roman" pitchFamily="18" charset="0"/>
          </a:endParaRPr>
        </a:p>
        <a:p>
          <a:pPr algn="just" eaLnBrk="1" fontAlgn="auto" latinLnBrk="0" hangingPunct="1"/>
          <a:endParaRPr lang="fr-FR">
            <a:latin typeface="Times New Roman" pitchFamily="18" charset="0"/>
            <a:cs typeface="Times New Roman" pitchFamily="18" charset="0"/>
          </a:endParaRPr>
        </a:p>
        <a:p>
          <a:pPr algn="just" eaLnBrk="1" fontAlgn="auto" latinLnBrk="0" hangingPunct="1"/>
          <a:r>
            <a:rPr lang="fr-FR">
              <a:latin typeface="Times New Roman" pitchFamily="18" charset="0"/>
              <a:cs typeface="Times New Roman" pitchFamily="18" charset="0"/>
            </a:rPr>
            <a:t>             </a:t>
          </a:r>
          <a:r>
            <a:rPr lang="fr-FR" b="1">
              <a:latin typeface="Times New Roman" pitchFamily="18" charset="0"/>
              <a:cs typeface="Times New Roman" pitchFamily="18" charset="0"/>
            </a:rPr>
            <a:t>BON À</a:t>
          </a:r>
          <a:r>
            <a:rPr lang="fr-FR" b="1" baseline="0">
              <a:latin typeface="Times New Roman" pitchFamily="18" charset="0"/>
              <a:cs typeface="Times New Roman" pitchFamily="18" charset="0"/>
            </a:rPr>
            <a:t> SAVOIR</a:t>
          </a:r>
          <a:endParaRPr lang="fr-FR" b="1">
            <a:latin typeface="Times New Roman" pitchFamily="18" charset="0"/>
            <a:cs typeface="Times New Roman" pitchFamily="18" charset="0"/>
          </a:endParaRPr>
        </a:p>
        <a:p>
          <a:pPr algn="just" eaLnBrk="1" fontAlgn="auto" latinLnBrk="0" hangingPunct="1"/>
          <a:endParaRPr lang="fr-FR">
            <a:latin typeface="Times New Roman" pitchFamily="18" charset="0"/>
            <a:cs typeface="Times New Roman" pitchFamily="18" charset="0"/>
          </a:endParaRPr>
        </a:p>
        <a:p>
          <a:pPr algn="just" eaLnBrk="1" fontAlgn="auto" latinLnBrk="0" hangingPunct="1"/>
          <a:r>
            <a:rPr lang="fr-FR" sz="1100" baseline="0">
              <a:solidFill>
                <a:schemeClr val="dk1"/>
              </a:solidFill>
              <a:latin typeface="Times New Roman" pitchFamily="18" charset="0"/>
              <a:ea typeface="+mn-ea"/>
              <a:cs typeface="Times New Roman" pitchFamily="18" charset="0"/>
            </a:rPr>
            <a:t>La deuxième prestation en valeur est le complément différentiel. Celle-ci a la particularité d'être </a:t>
          </a:r>
          <a:r>
            <a:rPr lang="fr-FR" sz="1100" b="1" baseline="0">
              <a:solidFill>
                <a:schemeClr val="dk1"/>
              </a:solidFill>
              <a:latin typeface="Times New Roman" pitchFamily="18" charset="0"/>
              <a:ea typeface="+mn-ea"/>
              <a:cs typeface="Times New Roman" pitchFamily="18" charset="0"/>
            </a:rPr>
            <a:t>un droit subsidiaire ou secondaire,</a:t>
          </a:r>
          <a:r>
            <a:rPr lang="fr-FR" sz="1100" baseline="0">
              <a:solidFill>
                <a:schemeClr val="dk1"/>
              </a:solidFill>
              <a:latin typeface="Times New Roman" pitchFamily="18" charset="0"/>
              <a:ea typeface="+mn-ea"/>
              <a:cs typeface="Times New Roman" pitchFamily="18" charset="0"/>
            </a:rPr>
            <a:t> du fait que la famille y ayant droit réside à l'étranger dans un État de l'EEE-Suisse, l'un des deux époux travaillant ou touchant le chômage dans son État de résidence, tandis que l'autre exerce une activité en France. Dans cette situation, le service </a:t>
          </a:r>
          <a:r>
            <a:rPr lang="fr-FR" sz="1100" b="1" baseline="0">
              <a:solidFill>
                <a:schemeClr val="dk1"/>
              </a:solidFill>
              <a:latin typeface="Times New Roman" pitchFamily="18" charset="0"/>
              <a:ea typeface="+mn-ea"/>
              <a:cs typeface="Times New Roman" pitchFamily="18" charset="0"/>
            </a:rPr>
            <a:t>des allocations familiales incombe en priorité au pays de résidence</a:t>
          </a:r>
          <a:r>
            <a:rPr lang="fr-FR" sz="1100" baseline="0">
              <a:solidFill>
                <a:schemeClr val="dk1"/>
              </a:solidFill>
              <a:latin typeface="Times New Roman" pitchFamily="18" charset="0"/>
              <a:ea typeface="+mn-ea"/>
              <a:cs typeface="Times New Roman" pitchFamily="18" charset="0"/>
            </a:rPr>
            <a:t>, et le complément différentiel est distribué par la caisse française à condition que son droit soit fondé : la caisse française étudie les PF que la famille perçoit de l'étranger, qu'elle compare à celles qu'elle aurait pu prétendre de la France, et s'il y a lieu, le versement de la différence est par suite effectué par la caisse française. Ainsi, en 2021 </a:t>
          </a:r>
          <a:r>
            <a:rPr lang="fr-FR" sz="1100" b="1" baseline="0">
              <a:solidFill>
                <a:schemeClr val="dk1"/>
              </a:solidFill>
              <a:latin typeface="Times New Roman" pitchFamily="18" charset="0"/>
              <a:ea typeface="+mn-ea"/>
              <a:cs typeface="Times New Roman" pitchFamily="18" charset="0"/>
            </a:rPr>
            <a:t>le complément différentiel</a:t>
          </a:r>
          <a:r>
            <a:rPr lang="fr-FR" sz="1100" baseline="0">
              <a:solidFill>
                <a:schemeClr val="dk1"/>
              </a:solidFill>
              <a:latin typeface="Times New Roman" pitchFamily="18" charset="0"/>
              <a:ea typeface="+mn-ea"/>
              <a:cs typeface="Times New Roman" pitchFamily="18" charset="0"/>
            </a:rPr>
            <a:t> a été attribué à près d'une famille sur cinq (</a:t>
          </a:r>
          <a:r>
            <a:rPr lang="fr-FR" sz="1100" b="1" baseline="0">
              <a:solidFill>
                <a:schemeClr val="dk1"/>
              </a:solidFill>
              <a:latin typeface="Times New Roman" pitchFamily="18" charset="0"/>
              <a:ea typeface="+mn-ea"/>
              <a:cs typeface="Times New Roman" pitchFamily="18" charset="0"/>
            </a:rPr>
            <a:t>19,7%</a:t>
          </a:r>
          <a:r>
            <a:rPr lang="fr-FR" sz="1100" baseline="0">
              <a:solidFill>
                <a:schemeClr val="dk1"/>
              </a:solidFill>
              <a:latin typeface="Times New Roman" pitchFamily="18" charset="0"/>
              <a:ea typeface="+mn-ea"/>
              <a:cs typeface="Times New Roman" pitchFamily="18" charset="0"/>
            </a:rPr>
            <a:t>).</a:t>
          </a:r>
        </a:p>
        <a:p>
          <a:pPr algn="just" eaLnBrk="1" fontAlgn="auto" latinLnBrk="0" hangingPunct="1"/>
          <a:endParaRPr lang="fr-FR" sz="1100" baseline="0">
            <a:solidFill>
              <a:schemeClr val="dk1"/>
            </a:solidFill>
            <a:latin typeface="Times New Roman" pitchFamily="18" charset="0"/>
            <a:ea typeface="+mn-ea"/>
            <a:cs typeface="Times New Roman" pitchFamily="18" charset="0"/>
          </a:endParaRPr>
        </a:p>
        <a:p>
          <a:pPr algn="just" eaLnBrk="1" fontAlgn="base" latinLnBrk="0" hangingPunct="1"/>
          <a:endParaRPr lang="fr-FR" sz="1100" baseline="0">
            <a:solidFill>
              <a:schemeClr val="dk1"/>
            </a:solidFill>
            <a:latin typeface="Times New Roman" pitchFamily="18" charset="0"/>
            <a:ea typeface="+mn-ea"/>
            <a:cs typeface="Times New Roman" pitchFamily="18" charset="0"/>
          </a:endParaRPr>
        </a:p>
        <a:p>
          <a:endParaRPr lang="fr-FR" sz="1100">
            <a:latin typeface="Times New Roman" pitchFamily="18" charset="0"/>
            <a:cs typeface="Times New Roman" pitchFamily="18" charset="0"/>
          </a:endParaRPr>
        </a:p>
      </xdr:txBody>
    </xdr:sp>
    <xdr:clientData/>
  </xdr:twoCellAnchor>
  <xdr:twoCellAnchor>
    <xdr:from>
      <xdr:col>2</xdr:col>
      <xdr:colOff>0</xdr:colOff>
      <xdr:row>28</xdr:row>
      <xdr:rowOff>180974</xdr:rowOff>
    </xdr:from>
    <xdr:to>
      <xdr:col>10</xdr:col>
      <xdr:colOff>0</xdr:colOff>
      <xdr:row>52</xdr:row>
      <xdr:rowOff>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51</xdr:row>
      <xdr:rowOff>180974</xdr:rowOff>
    </xdr:from>
    <xdr:to>
      <xdr:col>10</xdr:col>
      <xdr:colOff>0</xdr:colOff>
      <xdr:row>56</xdr:row>
      <xdr:rowOff>0</xdr:rowOff>
    </xdr:to>
    <xdr:sp macro="" textlink="">
      <xdr:nvSpPr>
        <xdr:cNvPr id="4" name="ZoneTexte 3"/>
        <xdr:cNvSpPr txBox="1"/>
      </xdr:nvSpPr>
      <xdr:spPr>
        <a:xfrm>
          <a:off x="428625" y="10058399"/>
          <a:ext cx="5686425" cy="7239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fr-FR" sz="900" i="1">
              <a:latin typeface="Times New Roman" pitchFamily="18" charset="0"/>
              <a:cs typeface="Times New Roman" pitchFamily="18" charset="0"/>
            </a:rPr>
            <a:t>A.E.E.H. : Allocation d'éducation de l'enfant handicapé ; A.F. : Allocation familiale ;</a:t>
          </a:r>
          <a:r>
            <a:rPr lang="fr-FR" sz="900" i="1" baseline="0">
              <a:latin typeface="Times New Roman" pitchFamily="18" charset="0"/>
              <a:cs typeface="Times New Roman" pitchFamily="18" charset="0"/>
            </a:rPr>
            <a:t> A.J.P.P. : Allocation journalière de présence parentale ; A.R.S. : Allocation de rentrée scolaire ; A.S.F. : Allocation de soutien familial ; Compl. Diff. : Complément différentiel ; PF orphelins : Prestations familiales pour les orphelins ; P.A.J.E. : Prestation d'accueil du jeune enfant.</a:t>
          </a:r>
          <a:endParaRPr lang="fr-FR" sz="900" i="1">
            <a:latin typeface="Times New Roman" pitchFamily="18" charset="0"/>
            <a:cs typeface="Times New Roman" pitchFamily="18" charset="0"/>
          </a:endParaRPr>
        </a:p>
      </xdr:txBody>
    </xdr:sp>
    <xdr:clientData/>
  </xdr:twoCellAnchor>
  <xdr:twoCellAnchor>
    <xdr:from>
      <xdr:col>15</xdr:col>
      <xdr:colOff>1</xdr:colOff>
      <xdr:row>2</xdr:row>
      <xdr:rowOff>0</xdr:rowOff>
    </xdr:from>
    <xdr:to>
      <xdr:col>26</xdr:col>
      <xdr:colOff>0</xdr:colOff>
      <xdr:row>22</xdr:row>
      <xdr:rowOff>0</xdr:rowOff>
    </xdr:to>
    <xdr:sp macro="" textlink="">
      <xdr:nvSpPr>
        <xdr:cNvPr id="5" name="ZoneTexte 4"/>
        <xdr:cNvSpPr txBox="1"/>
      </xdr:nvSpPr>
      <xdr:spPr>
        <a:xfrm>
          <a:off x="9534526" y="609600"/>
          <a:ext cx="5095874" cy="3962400"/>
        </a:xfrm>
        <a:custGeom>
          <a:avLst/>
          <a:gdLst>
            <a:gd name="connsiteX0" fmla="*/ 0 w 3962400"/>
            <a:gd name="connsiteY0" fmla="*/ 0 h 3762375"/>
            <a:gd name="connsiteX1" fmla="*/ 3962400 w 3962400"/>
            <a:gd name="connsiteY1" fmla="*/ 0 h 3762375"/>
            <a:gd name="connsiteX2" fmla="*/ 3962400 w 3962400"/>
            <a:gd name="connsiteY2" fmla="*/ 3762375 h 3762375"/>
            <a:gd name="connsiteX3" fmla="*/ 0 w 3962400"/>
            <a:gd name="connsiteY3" fmla="*/ 3762375 h 3762375"/>
            <a:gd name="connsiteX4" fmla="*/ 0 w 3962400"/>
            <a:gd name="connsiteY4" fmla="*/ 0 h 37623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962400" h="3762375">
              <a:moveTo>
                <a:pt x="0" y="0"/>
              </a:moveTo>
              <a:lnTo>
                <a:pt x="3962400" y="0"/>
              </a:lnTo>
              <a:lnTo>
                <a:pt x="3962400" y="3762375"/>
              </a:lnTo>
              <a:lnTo>
                <a:pt x="0" y="3762375"/>
              </a:lnTo>
              <a:lnTo>
                <a:pt x="0" y="0"/>
              </a:lnTo>
              <a:close/>
            </a:path>
          </a:pathLst>
        </a:custGeom>
        <a:ln w="19050">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pPr algn="just" eaLnBrk="1" fontAlgn="auto" latinLnBrk="0" hangingPunct="1"/>
          <a:r>
            <a:rPr lang="fr-FR" sz="1300" b="1">
              <a:solidFill>
                <a:schemeClr val="dk1"/>
              </a:solidFill>
              <a:latin typeface="Times New Roman" pitchFamily="18" charset="0"/>
              <a:ea typeface="+mn-ea"/>
              <a:cs typeface="Times New Roman" pitchFamily="18" charset="0"/>
            </a:rPr>
            <a:t>Ce qu'il faut retenir de l'année 2021</a:t>
          </a:r>
        </a:p>
        <a:p>
          <a:pPr algn="just" eaLnBrk="1" fontAlgn="auto" latinLnBrk="0" hangingPunct="1"/>
          <a:endParaRPr lang="fr-FR" sz="1100">
            <a:solidFill>
              <a:schemeClr val="dk1"/>
            </a:solidFill>
            <a:latin typeface="Times New Roman" pitchFamily="18" charset="0"/>
            <a:ea typeface="+mn-ea"/>
            <a:cs typeface="Times New Roman" pitchFamily="18" charset="0"/>
          </a:endParaRPr>
        </a:p>
        <a:p>
          <a:pPr algn="just" eaLnBrk="1" fontAlgn="auto" latinLnBrk="0" hangingPunct="1"/>
          <a:r>
            <a:rPr lang="fr-FR" sz="1100">
              <a:solidFill>
                <a:schemeClr val="dk1"/>
              </a:solidFill>
              <a:latin typeface="Times New Roman" pitchFamily="18" charset="0"/>
              <a:ea typeface="+mn-ea"/>
              <a:cs typeface="Times New Roman" pitchFamily="18" charset="0"/>
            </a:rPr>
            <a:t>Plus</a:t>
          </a:r>
          <a:r>
            <a:rPr lang="fr-FR" sz="1100" baseline="0">
              <a:solidFill>
                <a:schemeClr val="dk1"/>
              </a:solidFill>
              <a:latin typeface="Times New Roman" pitchFamily="18" charset="0"/>
              <a:ea typeface="+mn-ea"/>
              <a:cs typeface="Times New Roman" pitchFamily="18" charset="0"/>
            </a:rPr>
            <a:t> de </a:t>
          </a:r>
          <a:r>
            <a:rPr lang="fr-FR" sz="1100" b="1" baseline="0">
              <a:solidFill>
                <a:schemeClr val="dk1"/>
              </a:solidFill>
              <a:latin typeface="Times New Roman" pitchFamily="18" charset="0"/>
              <a:ea typeface="+mn-ea"/>
              <a:cs typeface="Times New Roman" pitchFamily="18" charset="0"/>
            </a:rPr>
            <a:t>9 millions d'€ de prestations familiales (PF) exportables ont été payés en 2021 vers les États de l'EEE-Suisse </a:t>
          </a:r>
          <a:r>
            <a:rPr lang="fr-FR" sz="1100" baseline="0">
              <a:solidFill>
                <a:schemeClr val="dk1"/>
              </a:solidFill>
              <a:latin typeface="Times New Roman" pitchFamily="18" charset="0"/>
              <a:ea typeface="+mn-ea"/>
              <a:cs typeface="Times New Roman" pitchFamily="18" charset="0"/>
            </a:rPr>
            <a:t>par les caisses du régime général (</a:t>
          </a:r>
          <a:r>
            <a:rPr lang="fr-FR" sz="1100">
              <a:solidFill>
                <a:schemeClr val="dk1"/>
              </a:solidFill>
              <a:latin typeface="Times New Roman" pitchFamily="18" charset="0"/>
              <a:ea typeface="+mn-ea"/>
              <a:cs typeface="Times New Roman" pitchFamily="18" charset="0"/>
            </a:rPr>
            <a:t>les Caf : Caisses d'allocations</a:t>
          </a:r>
          <a:r>
            <a:rPr lang="fr-FR" sz="1100" baseline="0">
              <a:solidFill>
                <a:schemeClr val="dk1"/>
              </a:solidFill>
              <a:latin typeface="Times New Roman" pitchFamily="18" charset="0"/>
              <a:ea typeface="+mn-ea"/>
              <a:cs typeface="Times New Roman" pitchFamily="18" charset="0"/>
            </a:rPr>
            <a:t> familiales) et du régime agricole (les MSA : Mutualités sociales agricoles) à </a:t>
          </a:r>
          <a:r>
            <a:rPr lang="fr-FR" sz="1100" b="0" u="sng" baseline="0">
              <a:solidFill>
                <a:schemeClr val="dk1"/>
              </a:solidFill>
              <a:latin typeface="Times New Roman" pitchFamily="18" charset="0"/>
              <a:ea typeface="+mn-ea"/>
              <a:cs typeface="Times New Roman" pitchFamily="18" charset="0"/>
            </a:rPr>
            <a:t>5.072 familles </a:t>
          </a:r>
          <a:r>
            <a:rPr lang="fr-FR" sz="1100" u="sng" baseline="0">
              <a:solidFill>
                <a:schemeClr val="dk1"/>
              </a:solidFill>
              <a:latin typeface="Times New Roman" pitchFamily="18" charset="0"/>
              <a:ea typeface="+mn-ea"/>
              <a:cs typeface="Times New Roman" pitchFamily="18" charset="0"/>
            </a:rPr>
            <a:t>qui résident à l'étranger</a:t>
          </a:r>
          <a:r>
            <a:rPr lang="fr-FR" sz="1100" baseline="0">
              <a:solidFill>
                <a:schemeClr val="dk1"/>
              </a:solidFill>
              <a:latin typeface="Times New Roman" pitchFamily="18" charset="0"/>
              <a:ea typeface="+mn-ea"/>
              <a:cs typeface="Times New Roman" pitchFamily="18" charset="0"/>
            </a:rPr>
            <a:t>, et dont l'un des membres (travailleur, chômeur, pensionné ou rentier) </a:t>
          </a:r>
          <a:r>
            <a:rPr lang="fr-FR" sz="1100" baseline="0">
              <a:solidFill>
                <a:sysClr val="windowText" lastClr="000000"/>
              </a:solidFill>
              <a:latin typeface="Times New Roman" pitchFamily="18" charset="0"/>
              <a:ea typeface="+mn-ea"/>
              <a:cs typeface="Times New Roman" pitchFamily="18" charset="0"/>
            </a:rPr>
            <a:t>est en </a:t>
          </a:r>
          <a:r>
            <a:rPr lang="fr-FR" sz="1100" baseline="0">
              <a:solidFill>
                <a:schemeClr val="dk1"/>
              </a:solidFill>
              <a:latin typeface="Times New Roman" pitchFamily="18" charset="0"/>
              <a:ea typeface="+mn-ea"/>
              <a:cs typeface="Times New Roman" pitchFamily="18" charset="0"/>
            </a:rPr>
            <a:t>France. Parmi ces familles, sont inclus également les bénéficiaires de PF pour les orphelins (0,26%) et les personnes détachées dans les pays européens qui sont accompagnées des membres de leur famille ayants droit (0,89%). En dix ans, le nombre de familles bénéficiaires et le montant total des PF ont évolué de </a:t>
          </a:r>
          <a:r>
            <a:rPr lang="fr-FR" sz="1100" b="1" baseline="0">
              <a:solidFill>
                <a:schemeClr val="dk1"/>
              </a:solidFill>
              <a:latin typeface="Times New Roman" pitchFamily="18" charset="0"/>
              <a:ea typeface="+mn-ea"/>
              <a:cs typeface="Times New Roman" pitchFamily="18" charset="0"/>
            </a:rPr>
            <a:t>+ 1.876 familles et -627,4 K€</a:t>
          </a:r>
          <a:r>
            <a:rPr lang="fr-FR" sz="1100" b="0" baseline="0">
              <a:solidFill>
                <a:schemeClr val="dk1"/>
              </a:solidFill>
              <a:latin typeface="Times New Roman" pitchFamily="18" charset="0"/>
              <a:ea typeface="+mn-ea"/>
              <a:cs typeface="Times New Roman" pitchFamily="18" charset="0"/>
            </a:rPr>
            <a:t>, l'évolution positive des bénéficiaires ayant été particulièrement affécté, à compter de l'exercice 2018, par la refonte du système de gestion des paiements de la Cnaf (voir "À SAVOIR" dans la synthèse). </a:t>
          </a:r>
          <a:r>
            <a:rPr lang="fr-FR" sz="1100" baseline="0">
              <a:solidFill>
                <a:schemeClr val="dk1"/>
              </a:solidFill>
              <a:latin typeface="Times New Roman" pitchFamily="18" charset="0"/>
              <a:ea typeface="+mn-ea"/>
              <a:cs typeface="Times New Roman" pitchFamily="18" charset="0"/>
            </a:rPr>
            <a:t>En 2021, la Belgique représente à elle seule plus de la moitié des familles bénéficiaires (51,3%) qui y résident et des montants exportés (51,1%). Les quatre pays suivants (Espagne, Portugal, Pologne et Italie) totalisent respectivement 35,5% et 36,3%, soit </a:t>
          </a:r>
          <a:r>
            <a:rPr lang="fr-FR" sz="1100" b="1" baseline="0">
              <a:solidFill>
                <a:schemeClr val="dk1"/>
              </a:solidFill>
              <a:latin typeface="Times New Roman" pitchFamily="18" charset="0"/>
              <a:ea typeface="+mn-ea"/>
              <a:cs typeface="Times New Roman" pitchFamily="18" charset="0"/>
            </a:rPr>
            <a:t>une part globale des cinq premiers pays autour de 87%. </a:t>
          </a:r>
          <a:r>
            <a:rPr lang="fr-FR" sz="1100" baseline="0">
              <a:solidFill>
                <a:schemeClr val="dk1"/>
              </a:solidFill>
              <a:latin typeface="Times New Roman" pitchFamily="18" charset="0"/>
              <a:ea typeface="+mn-ea"/>
              <a:cs typeface="Times New Roman" pitchFamily="18" charset="0"/>
            </a:rPr>
            <a:t>Ils représentaient déjà en 2012</a:t>
          </a:r>
          <a:r>
            <a:rPr lang="fr-FR" sz="1100" baseline="0">
              <a:solidFill>
                <a:schemeClr val="dk1"/>
              </a:solidFill>
              <a:latin typeface="+mn-lt"/>
              <a:ea typeface="+mn-ea"/>
              <a:cs typeface="+mn-cs"/>
            </a:rPr>
            <a:t> </a:t>
          </a:r>
          <a:r>
            <a:rPr lang="fr-FR" sz="1100" baseline="0">
              <a:solidFill>
                <a:schemeClr val="dk1"/>
              </a:solidFill>
              <a:latin typeface="Times New Roman" pitchFamily="18" charset="0"/>
              <a:ea typeface="+mn-ea"/>
              <a:cs typeface="Times New Roman" pitchFamily="18" charset="0"/>
            </a:rPr>
            <a:t>près de 84%. </a:t>
          </a:r>
          <a:endParaRPr lang="fr-FR" sz="1100" b="1" baseline="0">
            <a:solidFill>
              <a:schemeClr val="dk1"/>
            </a:solidFill>
            <a:latin typeface="Times New Roman" pitchFamily="18" charset="0"/>
            <a:ea typeface="+mn-ea"/>
            <a:cs typeface="Times New Roman" pitchFamily="18" charset="0"/>
          </a:endParaRPr>
        </a:p>
        <a:p>
          <a:pPr algn="just" eaLnBrk="1" fontAlgn="auto" latinLnBrk="0" hangingPunct="1"/>
          <a:endParaRPr lang="fr-FR" sz="1100" baseline="0">
            <a:solidFill>
              <a:schemeClr val="dk1"/>
            </a:solidFill>
            <a:latin typeface="Times New Roman" pitchFamily="18" charset="0"/>
            <a:ea typeface="+mn-ea"/>
            <a:cs typeface="Times New Roman" pitchFamily="18" charset="0"/>
          </a:endParaRPr>
        </a:p>
        <a:p>
          <a:pPr algn="just" eaLnBrk="1" fontAlgn="auto" latinLnBrk="0" hangingPunct="1"/>
          <a:r>
            <a:rPr lang="fr-FR" sz="1100" b="0" baseline="0">
              <a:solidFill>
                <a:schemeClr val="dk1"/>
              </a:solidFill>
              <a:latin typeface="Times New Roman" pitchFamily="18" charset="0"/>
              <a:ea typeface="+mn-ea"/>
              <a:cs typeface="Times New Roman" pitchFamily="18" charset="0"/>
            </a:rPr>
            <a:t>Par ailleurs, le montant total des paiements en 2021 est en </a:t>
          </a:r>
          <a:r>
            <a:rPr lang="fr-FR" sz="1100" b="1" baseline="0">
              <a:solidFill>
                <a:schemeClr val="dk1"/>
              </a:solidFill>
              <a:latin typeface="Times New Roman" pitchFamily="18" charset="0"/>
              <a:ea typeface="+mn-ea"/>
              <a:cs typeface="Times New Roman" pitchFamily="18" charset="0"/>
            </a:rPr>
            <a:t>baisse de 9,23% </a:t>
          </a:r>
          <a:r>
            <a:rPr lang="fr-FR" sz="1100" b="0" baseline="0">
              <a:solidFill>
                <a:schemeClr val="dk1"/>
              </a:solidFill>
              <a:latin typeface="Times New Roman" pitchFamily="18" charset="0"/>
              <a:ea typeface="+mn-ea"/>
              <a:cs typeface="Times New Roman" pitchFamily="18" charset="0"/>
            </a:rPr>
            <a:t>par rapport à 2020. Ce sont </a:t>
          </a:r>
          <a:r>
            <a:rPr lang="fr-FR" sz="1100" baseline="0">
              <a:solidFill>
                <a:schemeClr val="dk1"/>
              </a:solidFill>
              <a:latin typeface="Times New Roman" pitchFamily="18" charset="0"/>
              <a:ea typeface="+mn-ea"/>
              <a:cs typeface="Times New Roman" pitchFamily="18" charset="0"/>
            </a:rPr>
            <a:t>principalement les évolutions des prestations exportées entre 2020 et 2021 </a:t>
          </a:r>
          <a:r>
            <a:rPr lang="fr-FR" sz="1100" b="1" baseline="0">
              <a:solidFill>
                <a:schemeClr val="dk1"/>
              </a:solidFill>
              <a:latin typeface="Times New Roman" pitchFamily="18" charset="0"/>
              <a:ea typeface="+mn-ea"/>
              <a:cs typeface="Times New Roman" pitchFamily="18" charset="0"/>
            </a:rPr>
            <a:t>en Belgique et en Pologne </a:t>
          </a:r>
          <a:r>
            <a:rPr lang="fr-FR" sz="1100" b="0" baseline="0">
              <a:solidFill>
                <a:schemeClr val="dk1"/>
              </a:solidFill>
              <a:latin typeface="Times New Roman" pitchFamily="18" charset="0"/>
              <a:ea typeface="+mn-ea"/>
              <a:cs typeface="Times New Roman" pitchFamily="18" charset="0"/>
            </a:rPr>
            <a:t>qui</a:t>
          </a:r>
          <a:r>
            <a:rPr lang="fr-FR" sz="1100" b="1" baseline="0">
              <a:solidFill>
                <a:schemeClr val="dk1"/>
              </a:solidFill>
              <a:latin typeface="Times New Roman" pitchFamily="18" charset="0"/>
              <a:ea typeface="+mn-ea"/>
              <a:cs typeface="Times New Roman" pitchFamily="18" charset="0"/>
            </a:rPr>
            <a:t> </a:t>
          </a:r>
          <a:r>
            <a:rPr lang="fr-FR" sz="1100" b="0" baseline="0">
              <a:solidFill>
                <a:schemeClr val="dk1"/>
              </a:solidFill>
              <a:latin typeface="Times New Roman" pitchFamily="18" charset="0"/>
              <a:ea typeface="+mn-ea"/>
              <a:cs typeface="Times New Roman" pitchFamily="18" charset="0"/>
            </a:rPr>
            <a:t>ont</a:t>
          </a:r>
          <a:r>
            <a:rPr lang="fr-FR" sz="1100" baseline="0">
              <a:solidFill>
                <a:schemeClr val="dk1"/>
              </a:solidFill>
              <a:latin typeface="Times New Roman" pitchFamily="18" charset="0"/>
              <a:ea typeface="+mn-ea"/>
              <a:cs typeface="Times New Roman" pitchFamily="18" charset="0"/>
            </a:rPr>
            <a:t> contribué pour plus de la moitié </a:t>
          </a:r>
          <a:r>
            <a:rPr lang="fr-FR" sz="1100" b="0" baseline="0">
              <a:solidFill>
                <a:schemeClr val="dk1"/>
              </a:solidFill>
              <a:latin typeface="Times New Roman" pitchFamily="18" charset="0"/>
              <a:ea typeface="+mn-ea"/>
              <a:cs typeface="Times New Roman" pitchFamily="18" charset="0"/>
            </a:rPr>
            <a:t>(-4,94 points de pourcentage)</a:t>
          </a:r>
          <a:r>
            <a:rPr lang="fr-FR" sz="1100" b="1" baseline="0">
              <a:solidFill>
                <a:schemeClr val="dk1"/>
              </a:solidFill>
              <a:latin typeface="Times New Roman" pitchFamily="18" charset="0"/>
              <a:ea typeface="+mn-ea"/>
              <a:cs typeface="Times New Roman" pitchFamily="18" charset="0"/>
            </a:rPr>
            <a:t> </a:t>
          </a:r>
          <a:r>
            <a:rPr lang="fr-FR" sz="1100" b="0" baseline="0">
              <a:solidFill>
                <a:schemeClr val="dk1"/>
              </a:solidFill>
              <a:latin typeface="Times New Roman" pitchFamily="18" charset="0"/>
              <a:ea typeface="+mn-ea"/>
              <a:cs typeface="Times New Roman" pitchFamily="18" charset="0"/>
            </a:rPr>
            <a:t>à la baisse annuelle.</a:t>
          </a:r>
        </a:p>
        <a:p>
          <a:pPr algn="just" eaLnBrk="1" fontAlgn="auto" latinLnBrk="0" hangingPunct="1"/>
          <a:endParaRPr lang="fr-FR" sz="1100" baseline="0">
            <a:solidFill>
              <a:schemeClr val="dk1"/>
            </a:solidFill>
            <a:latin typeface="Times New Roman" pitchFamily="18" charset="0"/>
            <a:ea typeface="+mn-ea"/>
            <a:cs typeface="Times New Roman" pitchFamily="18" charset="0"/>
          </a:endParaRPr>
        </a:p>
        <a:p>
          <a:pPr algn="just" eaLnBrk="1" fontAlgn="base" latinLnBrk="0" hangingPunct="1"/>
          <a:endParaRPr lang="fr-FR" sz="1100" baseline="0">
            <a:solidFill>
              <a:schemeClr val="dk1"/>
            </a:solidFill>
            <a:latin typeface="Times New Roman" pitchFamily="18" charset="0"/>
            <a:ea typeface="+mn-ea"/>
            <a:cs typeface="Times New Roman" pitchFamily="18" charset="0"/>
          </a:endParaRPr>
        </a:p>
        <a:p>
          <a:endParaRPr lang="fr-FR" sz="1100">
            <a:latin typeface="Times New Roman" pitchFamily="18" charset="0"/>
            <a:cs typeface="Times New Roman" pitchFamily="18" charset="0"/>
          </a:endParaRPr>
        </a:p>
      </xdr:txBody>
    </xdr:sp>
    <xdr:clientData/>
  </xdr:twoCellAnchor>
  <xdr:twoCellAnchor>
    <xdr:from>
      <xdr:col>15</xdr:col>
      <xdr:colOff>47625</xdr:colOff>
      <xdr:row>25</xdr:row>
      <xdr:rowOff>0</xdr:rowOff>
    </xdr:from>
    <xdr:to>
      <xdr:col>26</xdr:col>
      <xdr:colOff>0</xdr:colOff>
      <xdr:row>39</xdr:row>
      <xdr:rowOff>47626</xdr:rowOff>
    </xdr:to>
    <xdr:sp macro="" textlink="">
      <xdr:nvSpPr>
        <xdr:cNvPr id="6" name="ZoneTexte 5"/>
        <xdr:cNvSpPr txBox="1"/>
      </xdr:nvSpPr>
      <xdr:spPr>
        <a:xfrm>
          <a:off x="9582150" y="5162550"/>
          <a:ext cx="5048250" cy="2590801"/>
        </a:xfrm>
        <a:custGeom>
          <a:avLst/>
          <a:gdLst>
            <a:gd name="connsiteX0" fmla="*/ 0 w 3962400"/>
            <a:gd name="connsiteY0" fmla="*/ 0 h 3762375"/>
            <a:gd name="connsiteX1" fmla="*/ 3962400 w 3962400"/>
            <a:gd name="connsiteY1" fmla="*/ 0 h 3762375"/>
            <a:gd name="connsiteX2" fmla="*/ 3962400 w 3962400"/>
            <a:gd name="connsiteY2" fmla="*/ 3762375 h 3762375"/>
            <a:gd name="connsiteX3" fmla="*/ 0 w 3962400"/>
            <a:gd name="connsiteY3" fmla="*/ 3762375 h 3762375"/>
            <a:gd name="connsiteX4" fmla="*/ 0 w 3962400"/>
            <a:gd name="connsiteY4" fmla="*/ 0 h 37623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962400" h="3762375">
              <a:moveTo>
                <a:pt x="0" y="0"/>
              </a:moveTo>
              <a:lnTo>
                <a:pt x="3962400" y="0"/>
              </a:lnTo>
              <a:lnTo>
                <a:pt x="3962400" y="3762375"/>
              </a:lnTo>
              <a:lnTo>
                <a:pt x="0" y="3762375"/>
              </a:lnTo>
              <a:lnTo>
                <a:pt x="0" y="0"/>
              </a:lnTo>
              <a:close/>
            </a:path>
          </a:pathLst>
        </a:custGeom>
        <a:ln w="19050">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pPr algn="just" eaLnBrk="1" fontAlgn="auto" latinLnBrk="0" hangingPunct="1"/>
          <a:r>
            <a:rPr lang="fr-FR" sz="1100" baseline="0">
              <a:solidFill>
                <a:sysClr val="windowText" lastClr="000000"/>
              </a:solidFill>
              <a:latin typeface="Times New Roman" pitchFamily="18" charset="0"/>
              <a:ea typeface="+mn-ea"/>
              <a:cs typeface="Times New Roman" pitchFamily="18" charset="0"/>
            </a:rPr>
            <a:t>En plus des PF exportables dans les pays de l'UE-EEE-Suisse, </a:t>
          </a:r>
          <a:r>
            <a:rPr lang="fr-FR" sz="1100" b="1" baseline="0">
              <a:solidFill>
                <a:sysClr val="windowText" lastClr="000000"/>
              </a:solidFill>
              <a:latin typeface="Times New Roman" pitchFamily="18" charset="0"/>
              <a:ea typeface="+mn-ea"/>
              <a:cs typeface="Times New Roman" pitchFamily="18" charset="0"/>
            </a:rPr>
            <a:t>les Caf françaises ont versé en 2021 plus de 18,2 millions d'€ d'allocations différentielles (ADI)</a:t>
          </a:r>
          <a:r>
            <a:rPr lang="fr-FR" sz="1100" b="0" baseline="0">
              <a:solidFill>
                <a:sysClr val="windowText" lastClr="000000"/>
              </a:solidFill>
              <a:latin typeface="Times New Roman" pitchFamily="18" charset="0"/>
              <a:ea typeface="+mn-ea"/>
              <a:cs typeface="Times New Roman" pitchFamily="18" charset="0"/>
            </a:rPr>
            <a:t> </a:t>
          </a:r>
          <a:r>
            <a:rPr lang="fr-FR" sz="1100" b="1" baseline="0">
              <a:solidFill>
                <a:sysClr val="windowText" lastClr="000000"/>
              </a:solidFill>
              <a:latin typeface="Times New Roman" pitchFamily="18" charset="0"/>
              <a:ea typeface="+mn-ea"/>
              <a:cs typeface="Times New Roman" pitchFamily="18" charset="0"/>
            </a:rPr>
            <a:t>à plus de 11.800 familles en France</a:t>
          </a:r>
          <a:r>
            <a:rPr lang="fr-FR" sz="1100" b="0" baseline="0">
              <a:solidFill>
                <a:sysClr val="windowText" lastClr="000000"/>
              </a:solidFill>
              <a:latin typeface="Times New Roman" pitchFamily="18" charset="0"/>
              <a:ea typeface="+mn-ea"/>
              <a:cs typeface="Times New Roman" pitchFamily="18" charset="0"/>
            </a:rPr>
            <a:t>, </a:t>
          </a:r>
          <a:r>
            <a:rPr lang="fr-FR" sz="1100" baseline="0">
              <a:solidFill>
                <a:sysClr val="windowText" lastClr="000000"/>
              </a:solidFill>
              <a:latin typeface="Times New Roman" pitchFamily="18" charset="0"/>
              <a:ea typeface="+mn-ea"/>
              <a:cs typeface="Times New Roman" pitchFamily="18" charset="0"/>
            </a:rPr>
            <a:t>principalement des familles de travailleurs frontaliers dans l'une des situations suivantes :</a:t>
          </a:r>
        </a:p>
        <a:p>
          <a:pPr lvl="1" algn="just" eaLnBrk="1" fontAlgn="auto" latinLnBrk="0" hangingPunct="1"/>
          <a:r>
            <a:rPr lang="fr-FR" sz="1100" baseline="0">
              <a:solidFill>
                <a:sysClr val="windowText" lastClr="000000"/>
              </a:solidFill>
              <a:latin typeface="Times New Roman" pitchFamily="18" charset="0"/>
              <a:ea typeface="+mn-ea"/>
              <a:cs typeface="Times New Roman" pitchFamily="18" charset="0"/>
            </a:rPr>
            <a:t>- vivant seuls (séparés des conjoints) </a:t>
          </a:r>
          <a:r>
            <a:rPr lang="fr-FR" sz="1100" u="sng" baseline="0">
              <a:solidFill>
                <a:sysClr val="windowText" lastClr="000000"/>
              </a:solidFill>
              <a:latin typeface="Times New Roman" pitchFamily="18" charset="0"/>
              <a:ea typeface="+mn-ea"/>
              <a:cs typeface="Times New Roman" pitchFamily="18" charset="0"/>
            </a:rPr>
            <a:t>en France</a:t>
          </a:r>
          <a:r>
            <a:rPr lang="fr-FR" sz="1100" u="none" baseline="0">
              <a:solidFill>
                <a:sysClr val="windowText" lastClr="000000"/>
              </a:solidFill>
              <a:latin typeface="Times New Roman" pitchFamily="18" charset="0"/>
              <a:ea typeface="+mn-ea"/>
              <a:cs typeface="Times New Roman" pitchFamily="18" charset="0"/>
            </a:rPr>
            <a:t> </a:t>
          </a:r>
          <a:r>
            <a:rPr lang="fr-FR" sz="1100" baseline="0">
              <a:solidFill>
                <a:sysClr val="windowText" lastClr="000000"/>
              </a:solidFill>
              <a:latin typeface="Times New Roman" pitchFamily="18" charset="0"/>
              <a:ea typeface="+mn-ea"/>
              <a:cs typeface="Times New Roman" pitchFamily="18" charset="0"/>
            </a:rPr>
            <a:t>et travaillant à l'étranger ; </a:t>
          </a:r>
        </a:p>
        <a:p>
          <a:pPr lvl="1" algn="just" eaLnBrk="1" fontAlgn="auto" latinLnBrk="0" hangingPunct="1"/>
          <a:r>
            <a:rPr lang="fr-FR" sz="1100" baseline="0">
              <a:solidFill>
                <a:sysClr val="windowText" lastClr="000000"/>
              </a:solidFill>
              <a:latin typeface="Times New Roman" pitchFamily="18" charset="0"/>
              <a:ea typeface="+mn-ea"/>
              <a:cs typeface="Times New Roman" pitchFamily="18" charset="0"/>
            </a:rPr>
            <a:t>- ou vivant en couple </a:t>
          </a:r>
          <a:r>
            <a:rPr lang="fr-FR" sz="1100" u="sng" baseline="0">
              <a:solidFill>
                <a:sysClr val="windowText" lastClr="000000"/>
              </a:solidFill>
              <a:latin typeface="Times New Roman" pitchFamily="18" charset="0"/>
              <a:ea typeface="+mn-ea"/>
              <a:cs typeface="Times New Roman" pitchFamily="18" charset="0"/>
            </a:rPr>
            <a:t>en France</a:t>
          </a:r>
          <a:r>
            <a:rPr lang="fr-FR" sz="1100" u="none" baseline="0">
              <a:solidFill>
                <a:sysClr val="windowText" lastClr="000000"/>
              </a:solidFill>
              <a:latin typeface="Times New Roman" pitchFamily="18" charset="0"/>
              <a:ea typeface="+mn-ea"/>
              <a:cs typeface="Times New Roman" pitchFamily="18" charset="0"/>
            </a:rPr>
            <a:t>, </a:t>
          </a:r>
          <a:r>
            <a:rPr lang="fr-FR" sz="1100" baseline="0">
              <a:solidFill>
                <a:sysClr val="windowText" lastClr="000000"/>
              </a:solidFill>
              <a:latin typeface="Times New Roman" pitchFamily="18" charset="0"/>
              <a:ea typeface="+mn-ea"/>
              <a:cs typeface="Times New Roman" pitchFamily="18" charset="0"/>
            </a:rPr>
            <a:t>les deux membres travaillant à l'étranger ; </a:t>
          </a:r>
        </a:p>
        <a:p>
          <a:pPr lvl="1" algn="just" eaLnBrk="1" fontAlgn="auto" latinLnBrk="0" hangingPunct="1"/>
          <a:r>
            <a:rPr lang="fr-FR" sz="1100" baseline="0">
              <a:solidFill>
                <a:sysClr val="windowText" lastClr="000000"/>
              </a:solidFill>
              <a:latin typeface="Times New Roman" pitchFamily="18" charset="0"/>
              <a:ea typeface="+mn-ea"/>
              <a:cs typeface="Times New Roman" pitchFamily="18" charset="0"/>
            </a:rPr>
            <a:t>- ou vivant en couple </a:t>
          </a:r>
          <a:r>
            <a:rPr lang="fr-FR" sz="1100" u="sng" baseline="0">
              <a:solidFill>
                <a:sysClr val="windowText" lastClr="000000"/>
              </a:solidFill>
              <a:latin typeface="Times New Roman" pitchFamily="18" charset="0"/>
              <a:ea typeface="+mn-ea"/>
              <a:cs typeface="Times New Roman" pitchFamily="18" charset="0"/>
            </a:rPr>
            <a:t>en France</a:t>
          </a:r>
          <a:r>
            <a:rPr lang="fr-FR" sz="1100" u="none" baseline="0">
              <a:solidFill>
                <a:sysClr val="windowText" lastClr="000000"/>
              </a:solidFill>
              <a:latin typeface="Times New Roman" pitchFamily="18" charset="0"/>
              <a:ea typeface="+mn-ea"/>
              <a:cs typeface="Times New Roman" pitchFamily="18" charset="0"/>
            </a:rPr>
            <a:t> </a:t>
          </a:r>
          <a:r>
            <a:rPr lang="fr-FR" sz="1100" baseline="0">
              <a:solidFill>
                <a:sysClr val="windowText" lastClr="000000"/>
              </a:solidFill>
              <a:latin typeface="Times New Roman" pitchFamily="18" charset="0"/>
              <a:ea typeface="+mn-ea"/>
              <a:cs typeface="Times New Roman" pitchFamily="18" charset="0"/>
            </a:rPr>
            <a:t>et l'un des membres du couple travaillant à l'étranger, l'autre ne travaillant pas et ne percevant pas de revenus de remplacement en France.</a:t>
          </a:r>
        </a:p>
        <a:p>
          <a:pPr lvl="0" algn="just" eaLnBrk="1" fontAlgn="auto" latinLnBrk="0" hangingPunct="1"/>
          <a:endParaRPr lang="fr-FR" sz="1100" baseline="0">
            <a:solidFill>
              <a:sysClr val="windowText" lastClr="000000"/>
            </a:solidFill>
            <a:latin typeface="Times New Roman" pitchFamily="18" charset="0"/>
            <a:ea typeface="+mn-ea"/>
            <a:cs typeface="Times New Roman" pitchFamily="18" charset="0"/>
          </a:endParaRPr>
        </a:p>
        <a:p>
          <a:pPr lvl="0" algn="just" eaLnBrk="1" fontAlgn="auto" latinLnBrk="0" hangingPunct="1"/>
          <a:r>
            <a:rPr lang="fr-FR" sz="1100" baseline="0">
              <a:solidFill>
                <a:sysClr val="windowText" lastClr="000000"/>
              </a:solidFill>
              <a:latin typeface="Times New Roman" pitchFamily="18" charset="0"/>
              <a:ea typeface="+mn-ea"/>
              <a:cs typeface="Times New Roman" pitchFamily="18" charset="0"/>
            </a:rPr>
            <a:t>En fonction de la situation familiale et professionnelle des travailleurs et de la réglementation française et celle en vigueur dans les pays d'emploi, il est possible de recevoir mensuellement des prestations des Caf étrangères, et l'ADI trimestriellement des Caf françaises : 47,3% du paiement des ADI en 2021 concerne des travailleurs en Suisse, 18,3% en Belgique, et 10,7% au Luxembourg.</a:t>
          </a:r>
        </a:p>
        <a:p>
          <a:endParaRPr lang="fr-FR" sz="1100">
            <a:latin typeface="Times New Roman" pitchFamily="18" charset="0"/>
            <a:cs typeface="Times New Roman" pitchFamily="18" charset="0"/>
          </a:endParaRPr>
        </a:p>
      </xdr:txBody>
    </xdr:sp>
    <xdr:clientData/>
  </xdr:twoCellAnchor>
  <xdr:twoCellAnchor editAs="oneCell">
    <xdr:from>
      <xdr:col>15</xdr:col>
      <xdr:colOff>9525</xdr:colOff>
      <xdr:row>21</xdr:row>
      <xdr:rowOff>171450</xdr:rowOff>
    </xdr:from>
    <xdr:to>
      <xdr:col>15</xdr:col>
      <xdr:colOff>549525</xdr:colOff>
      <xdr:row>24</xdr:row>
      <xdr:rowOff>120900</xdr:rowOff>
    </xdr:to>
    <xdr:pic>
      <xdr:nvPicPr>
        <xdr:cNvPr id="7" name="Image 6" descr="Plus1.png"/>
        <xdr:cNvPicPr>
          <a:picLocks noChangeAspect="1"/>
        </xdr:cNvPicPr>
      </xdr:nvPicPr>
      <xdr:blipFill>
        <a:blip xmlns:r="http://schemas.openxmlformats.org/officeDocument/2006/relationships" r:embed="rId2" cstate="print"/>
        <a:stretch>
          <a:fillRect/>
        </a:stretch>
      </xdr:blipFill>
      <xdr:spPr>
        <a:xfrm>
          <a:off x="9544050" y="4562475"/>
          <a:ext cx="540000" cy="540000"/>
        </a:xfrm>
        <a:prstGeom prst="rect">
          <a:avLst/>
        </a:prstGeom>
      </xdr:spPr>
    </xdr:pic>
    <xdr:clientData/>
  </xdr:twoCellAnchor>
  <xdr:twoCellAnchor editAs="oneCell">
    <xdr:from>
      <xdr:col>10</xdr:col>
      <xdr:colOff>57149</xdr:colOff>
      <xdr:row>37</xdr:row>
      <xdr:rowOff>171448</xdr:rowOff>
    </xdr:from>
    <xdr:to>
      <xdr:col>10</xdr:col>
      <xdr:colOff>504824</xdr:colOff>
      <xdr:row>40</xdr:row>
      <xdr:rowOff>66673</xdr:rowOff>
    </xdr:to>
    <xdr:pic>
      <xdr:nvPicPr>
        <xdr:cNvPr id="8" name="Picture 708"/>
        <xdr:cNvPicPr>
          <a:picLocks noChangeAspect="1" noChangeArrowheads="1"/>
        </xdr:cNvPicPr>
      </xdr:nvPicPr>
      <xdr:blipFill>
        <a:blip xmlns:r="http://schemas.openxmlformats.org/officeDocument/2006/relationships" r:embed="rId3" cstate="print">
          <a:clrChange>
            <a:clrFrom>
              <a:srgbClr val="FAFAFA"/>
            </a:clrFrom>
            <a:clrTo>
              <a:srgbClr val="FAFAFA">
                <a:alpha val="0"/>
              </a:srgbClr>
            </a:clrTo>
          </a:clrChange>
        </a:blip>
        <a:srcRect/>
        <a:stretch>
          <a:fillRect/>
        </a:stretch>
      </xdr:blipFill>
      <xdr:spPr bwMode="auto">
        <a:xfrm>
          <a:off x="6172199" y="7515223"/>
          <a:ext cx="447675" cy="438150"/>
        </a:xfrm>
        <a:prstGeom prst="rect">
          <a:avLst/>
        </a:prstGeom>
        <a:noFill/>
        <a:ln w="1">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L&#233;gislation%20applicable/6-Focus%20sur%20l'Europ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4-R&#233;ciprocit&#233;%20des%20accords/1-les-prestations-ue-eee-suisse-versees-en-france.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3-Prestations%20familiales/5-pf.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3-Prestations%20familiales/3-pf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3-Rentes,%20pensions%20et%20allocations/2-Allocations%20de%20retraite%20compl&#233;mentair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Soins%20de%20sant&#233;/2-Les%20remboursement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3-Rentes,%20pensions%20et%20allocations/3-Rentes%20d'AT-MP.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Sommaire%20et%20introduction/6-R&#233;capitulatif%2020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Sommaire%20et%20introduction/5-Introduction%20202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3-Rentes,%20pensions%20et%20allocations/0bis-%20R&#233;capitulatif.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8-Flux%20migratoires/1-%20Flux%20entrant%20-%20Travail%20+%20Famil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Rentes,%20pensions%20et%20allocations/5-Les%20capitaux%20d&#233;c&#232;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L&#233;gislation%20applicable/4-D&#233;tachement%20sortant%20-%20conventions%20bilat&#233;ra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L&#233;gislation%20applicable/3-D&#233;tachement%20sortant%20-%20r&#232;glements%20europ&#233;e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6-L&#233;gislation%20applicable/5-D&#233;tachement%20sortant%20-%20l&#233;gislation%20interne%20fran&#231;ais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Soins%20de%20sant&#233;/4-IJ%20-%20accords%20internationaux.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Soins%20de%20sant&#233;/3-IJ%20-%20r&#232;glements%20europ&#233;en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Rentes,%20pensions%20et%20allocations/4-Pensions%20d'invalidit&#23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Rentes,%20pensions%20et%20allocations/1-Pensions%20de%20vieilless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aramètres"/>
      <sheetName val="Carte Europe "/>
      <sheetName val="Soldes"/>
      <sheetName val="Répartition sectorielle"/>
      <sheetName val="Répartition par pays d'envoi"/>
      <sheetName val="Répartition par pays d'accueil"/>
      <sheetName val="La place de la France"/>
      <sheetName val="Historique sur 10 ans"/>
      <sheetName val="Pluriactivité par pays"/>
      <sheetName val="Historique sur 10 ans bis"/>
      <sheetName val="Source carte"/>
      <sheetName val="Source bis"/>
      <sheetName val="Source graphiques"/>
    </sheetNames>
    <sheetDataSet>
      <sheetData sheetId="0">
        <row r="2">
          <cell r="A2" t="str">
            <v>Allemagne</v>
          </cell>
        </row>
        <row r="3">
          <cell r="A3" t="str">
            <v>Autriche</v>
          </cell>
        </row>
        <row r="4">
          <cell r="A4" t="str">
            <v>Belgique</v>
          </cell>
        </row>
        <row r="5">
          <cell r="A5" t="str">
            <v>Bulgarie</v>
          </cell>
        </row>
        <row r="6">
          <cell r="A6" t="str">
            <v>Chypre</v>
          </cell>
        </row>
        <row r="7">
          <cell r="A7" t="str">
            <v>Croatie</v>
          </cell>
        </row>
        <row r="8">
          <cell r="A8" t="str">
            <v>Danemark</v>
          </cell>
        </row>
        <row r="9">
          <cell r="A9" t="str">
            <v>Espagne</v>
          </cell>
        </row>
        <row r="10">
          <cell r="A10" t="str">
            <v>Estonie</v>
          </cell>
        </row>
        <row r="11">
          <cell r="A11" t="str">
            <v>Finlande</v>
          </cell>
        </row>
        <row r="12">
          <cell r="A12" t="str">
            <v>Grèce</v>
          </cell>
        </row>
        <row r="13">
          <cell r="A13" t="str">
            <v>Hongrie</v>
          </cell>
        </row>
        <row r="14">
          <cell r="A14" t="str">
            <v>Irlande</v>
          </cell>
        </row>
        <row r="15">
          <cell r="A15" t="str">
            <v>Islande</v>
          </cell>
        </row>
        <row r="16">
          <cell r="A16" t="str">
            <v>Italie</v>
          </cell>
        </row>
        <row r="17">
          <cell r="A17" t="str">
            <v>Lettonie</v>
          </cell>
        </row>
        <row r="18">
          <cell r="A18" t="str">
            <v>Liechtenstein</v>
          </cell>
        </row>
        <row r="19">
          <cell r="A19" t="str">
            <v>Lituanie</v>
          </cell>
        </row>
        <row r="20">
          <cell r="A20" t="str">
            <v>Luxembourg</v>
          </cell>
        </row>
        <row r="21">
          <cell r="A21" t="str">
            <v>Malte</v>
          </cell>
        </row>
        <row r="22">
          <cell r="A22" t="str">
            <v>Norvège</v>
          </cell>
        </row>
        <row r="23">
          <cell r="A23" t="str">
            <v>Pays-Bas</v>
          </cell>
        </row>
        <row r="24">
          <cell r="A24" t="str">
            <v>Pologne</v>
          </cell>
        </row>
        <row r="25">
          <cell r="A25" t="str">
            <v>Portugal</v>
          </cell>
        </row>
        <row r="26">
          <cell r="A26" t="str">
            <v>République tchèque</v>
          </cell>
        </row>
        <row r="27">
          <cell r="A27" t="str">
            <v>Roumanie</v>
          </cell>
        </row>
        <row r="28">
          <cell r="A28" t="str">
            <v>Royaume-Uni</v>
          </cell>
        </row>
        <row r="29">
          <cell r="A29" t="str">
            <v>Slovaquie</v>
          </cell>
        </row>
        <row r="30">
          <cell r="A30" t="str">
            <v>Slovénie</v>
          </cell>
        </row>
        <row r="31">
          <cell r="A31" t="str">
            <v>Suède</v>
          </cell>
        </row>
        <row r="32">
          <cell r="A32" t="str">
            <v>Suisse</v>
          </cell>
        </row>
        <row r="34">
          <cell r="A34" t="str">
            <v>Total Général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C2" t="str">
            <v>Allemagne</v>
          </cell>
          <cell r="D2" t="str">
            <v>Pologne</v>
          </cell>
          <cell r="E2" t="str">
            <v>Slovaquie</v>
          </cell>
          <cell r="F2" t="str">
            <v>Slovénie</v>
          </cell>
          <cell r="G2" t="str">
            <v>France</v>
          </cell>
          <cell r="H2" t="str">
            <v>Autres pays d'envoi</v>
          </cell>
        </row>
        <row r="3">
          <cell r="B3" t="str">
            <v>Agriculture</v>
          </cell>
          <cell r="C3">
            <v>0.26964712257632251</v>
          </cell>
          <cell r="D3">
            <v>0.50508369877527737</v>
          </cell>
          <cell r="E3">
            <v>7.1648541772575944E-2</v>
          </cell>
          <cell r="H3">
            <v>0.15362063687582417</v>
          </cell>
        </row>
        <row r="4">
          <cell r="B4" t="str">
            <v>Industrie</v>
          </cell>
          <cell r="C4">
            <v>0.41079701187432993</v>
          </cell>
          <cell r="D4">
            <v>0.15061787543340496</v>
          </cell>
          <cell r="F4">
            <v>7.4097238572552709E-2</v>
          </cell>
          <cell r="H4">
            <v>0.3644878741197124</v>
          </cell>
        </row>
        <row r="5">
          <cell r="B5" t="str">
            <v>Services</v>
          </cell>
          <cell r="C5">
            <v>0.5861322188646384</v>
          </cell>
          <cell r="D5">
            <v>0.10855520014019066</v>
          </cell>
          <cell r="G5">
            <v>6.8449582435461703E-2</v>
          </cell>
          <cell r="H5">
            <v>0.23686299855970916</v>
          </cell>
        </row>
        <row r="7">
          <cell r="C7" t="str">
            <v>Allemagne</v>
          </cell>
          <cell r="D7" t="str">
            <v>Pays-Bas</v>
          </cell>
          <cell r="E7" t="str">
            <v>France</v>
          </cell>
          <cell r="F7" t="str">
            <v>Autriche</v>
          </cell>
          <cell r="G7" t="str">
            <v>Belgique</v>
          </cell>
          <cell r="H7" t="str">
            <v>Autres pays d'accueil</v>
          </cell>
        </row>
        <row r="8">
          <cell r="B8" t="str">
            <v>Agriculture</v>
          </cell>
          <cell r="C8">
            <v>0.31632811412221828</v>
          </cell>
          <cell r="D8">
            <v>0.25304458311531419</v>
          </cell>
          <cell r="F8">
            <v>5.9653645533105641E-2</v>
          </cell>
          <cell r="H8">
            <v>0.37097365722936193</v>
          </cell>
        </row>
        <row r="9">
          <cell r="B9" t="str">
            <v>Industrie</v>
          </cell>
          <cell r="C9">
            <v>0.24838506521663425</v>
          </cell>
          <cell r="E9">
            <v>0.10971126591828169</v>
          </cell>
          <cell r="G9">
            <v>0.10711064383847264</v>
          </cell>
          <cell r="H9">
            <v>0.53479302502661141</v>
          </cell>
        </row>
        <row r="10">
          <cell r="B10" t="str">
            <v>Services</v>
          </cell>
          <cell r="C10">
            <v>0.12850898665694621</v>
          </cell>
          <cell r="E10">
            <v>0.12524644076519048</v>
          </cell>
          <cell r="F10">
            <v>0.12394147730365349</v>
          </cell>
          <cell r="H10">
            <v>0.62230309527420979</v>
          </cell>
        </row>
      </sheetData>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Accueil"/>
      <sheetName val="Synthèse"/>
      <sheetName val="Sources détail bis"/>
    </sheetNames>
    <sheetDataSet>
      <sheetData sheetId="0" refreshError="1"/>
      <sheetData sheetId="1" refreshError="1"/>
      <sheetData sheetId="2">
        <row r="2">
          <cell r="A2" t="str">
            <v>Allemagne</v>
          </cell>
        </row>
        <row r="3">
          <cell r="A3" t="str">
            <v>Autriche</v>
          </cell>
        </row>
        <row r="4">
          <cell r="A4" t="str">
            <v>Belgique</v>
          </cell>
        </row>
        <row r="5">
          <cell r="A5" t="str">
            <v>Bulgarie</v>
          </cell>
        </row>
        <row r="6">
          <cell r="A6" t="str">
            <v>Chypre</v>
          </cell>
        </row>
        <row r="7">
          <cell r="A7" t="str">
            <v>Croatie</v>
          </cell>
        </row>
        <row r="8">
          <cell r="A8" t="str">
            <v>Danemark</v>
          </cell>
        </row>
        <row r="9">
          <cell r="A9" t="str">
            <v>Espagne</v>
          </cell>
        </row>
        <row r="10">
          <cell r="A10" t="str">
            <v>Estonie</v>
          </cell>
        </row>
        <row r="11">
          <cell r="A11" t="str">
            <v>Finlande</v>
          </cell>
        </row>
        <row r="12">
          <cell r="A12" t="str">
            <v>Grèce</v>
          </cell>
        </row>
        <row r="13">
          <cell r="A13" t="str">
            <v>Hongrie</v>
          </cell>
        </row>
        <row r="14">
          <cell r="A14" t="str">
            <v>Irlande</v>
          </cell>
        </row>
        <row r="15">
          <cell r="A15" t="str">
            <v>Islande</v>
          </cell>
        </row>
        <row r="16">
          <cell r="A16" t="str">
            <v>Italie</v>
          </cell>
        </row>
        <row r="17">
          <cell r="A17" t="str">
            <v>Lettonie</v>
          </cell>
        </row>
        <row r="18">
          <cell r="A18" t="str">
            <v>Liechtenstein</v>
          </cell>
        </row>
        <row r="19">
          <cell r="A19" t="str">
            <v>Lituanie</v>
          </cell>
        </row>
        <row r="20">
          <cell r="A20" t="str">
            <v>Luxembourg</v>
          </cell>
        </row>
        <row r="21">
          <cell r="A21" t="str">
            <v>Malte</v>
          </cell>
        </row>
        <row r="22">
          <cell r="A22" t="str">
            <v>Norvège</v>
          </cell>
        </row>
        <row r="23">
          <cell r="A23" t="str">
            <v>Pays-Bas</v>
          </cell>
        </row>
        <row r="24">
          <cell r="A24" t="str">
            <v>Pologne</v>
          </cell>
        </row>
        <row r="25">
          <cell r="A25" t="str">
            <v>Portugal</v>
          </cell>
        </row>
        <row r="26">
          <cell r="A26" t="str">
            <v>République-tchèque</v>
          </cell>
        </row>
        <row r="27">
          <cell r="A27" t="str">
            <v>Roumanie</v>
          </cell>
        </row>
        <row r="28">
          <cell r="A28" t="str">
            <v>Royaume-Uni</v>
          </cell>
        </row>
        <row r="29">
          <cell r="A29" t="str">
            <v>Slovaquie</v>
          </cell>
        </row>
        <row r="30">
          <cell r="A30" t="str">
            <v>Slovénie</v>
          </cell>
        </row>
        <row r="31">
          <cell r="A31" t="str">
            <v>Suède</v>
          </cell>
        </row>
        <row r="32">
          <cell r="A32" t="str">
            <v>Suisse</v>
          </cell>
        </row>
      </sheetData>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Bilatéraux"/>
      <sheetName val="Paramètres"/>
      <sheetName val="Evolution"/>
      <sheetName val="VentilationPF"/>
    </sheetNames>
    <sheetDataSet>
      <sheetData sheetId="0"/>
      <sheetData sheetId="1">
        <row r="2">
          <cell r="A2" t="str">
            <v>Allemagne</v>
          </cell>
        </row>
        <row r="3">
          <cell r="A3" t="str">
            <v>Autriche</v>
          </cell>
        </row>
        <row r="4">
          <cell r="A4" t="str">
            <v>Belgique</v>
          </cell>
        </row>
        <row r="5">
          <cell r="A5" t="str">
            <v>Bulgarie</v>
          </cell>
        </row>
        <row r="6">
          <cell r="A6" t="str">
            <v>Chypre</v>
          </cell>
        </row>
        <row r="7">
          <cell r="A7" t="str">
            <v>Croatie</v>
          </cell>
        </row>
        <row r="8">
          <cell r="A8" t="str">
            <v>Danemark</v>
          </cell>
        </row>
        <row r="9">
          <cell r="A9" t="str">
            <v>Espagne</v>
          </cell>
        </row>
        <row r="10">
          <cell r="A10" t="str">
            <v>Estonie</v>
          </cell>
        </row>
        <row r="11">
          <cell r="A11" t="str">
            <v>Finlande</v>
          </cell>
        </row>
        <row r="12">
          <cell r="A12" t="str">
            <v>Grèce</v>
          </cell>
        </row>
        <row r="13">
          <cell r="A13" t="str">
            <v>Hongrie</v>
          </cell>
        </row>
        <row r="14">
          <cell r="A14" t="str">
            <v>Irlande</v>
          </cell>
        </row>
        <row r="15">
          <cell r="A15" t="str">
            <v>Islande</v>
          </cell>
        </row>
        <row r="16">
          <cell r="A16" t="str">
            <v>Italie</v>
          </cell>
        </row>
        <row r="17">
          <cell r="A17" t="str">
            <v>Lettonie</v>
          </cell>
        </row>
        <row r="18">
          <cell r="A18" t="str">
            <v>Liechtenstein</v>
          </cell>
        </row>
        <row r="19">
          <cell r="A19" t="str">
            <v>Lituanie</v>
          </cell>
        </row>
        <row r="20">
          <cell r="A20" t="str">
            <v>Luxembourg</v>
          </cell>
        </row>
        <row r="21">
          <cell r="A21" t="str">
            <v>Malte</v>
          </cell>
        </row>
        <row r="22">
          <cell r="A22" t="str">
            <v>Norvège</v>
          </cell>
        </row>
        <row r="23">
          <cell r="A23" t="str">
            <v>Pays-Bas</v>
          </cell>
        </row>
        <row r="24">
          <cell r="A24" t="str">
            <v>Pologne</v>
          </cell>
        </row>
        <row r="25">
          <cell r="A25" t="str">
            <v>Portugal</v>
          </cell>
        </row>
        <row r="26">
          <cell r="A26" t="str">
            <v>République tchèque</v>
          </cell>
        </row>
        <row r="27">
          <cell r="A27" t="str">
            <v>Roumanie</v>
          </cell>
        </row>
        <row r="28">
          <cell r="A28" t="str">
            <v>Royaume-Uni</v>
          </cell>
        </row>
        <row r="29">
          <cell r="A29" t="str">
            <v>Slovaquie</v>
          </cell>
        </row>
        <row r="30">
          <cell r="A30" t="str">
            <v>Slovenie</v>
          </cell>
        </row>
        <row r="31">
          <cell r="A31" t="str">
            <v>Suède</v>
          </cell>
        </row>
        <row r="32">
          <cell r="A32" t="str">
            <v>Suisse</v>
          </cell>
        </row>
      </sheetData>
      <sheetData sheetId="2">
        <row r="4">
          <cell r="A4" t="str">
            <v>Totaux</v>
          </cell>
          <cell r="B4">
            <v>58</v>
          </cell>
          <cell r="C4">
            <v>71524.06</v>
          </cell>
          <cell r="D4">
            <v>5574</v>
          </cell>
          <cell r="E4">
            <v>2591078.5099999998</v>
          </cell>
          <cell r="F4">
            <v>123</v>
          </cell>
          <cell r="G4">
            <v>205560</v>
          </cell>
          <cell r="H4">
            <v>6414</v>
          </cell>
          <cell r="I4">
            <v>2936113.43</v>
          </cell>
          <cell r="J4">
            <v>-0.1384427107235735</v>
          </cell>
          <cell r="K4">
            <v>-0.15248907013228308</v>
          </cell>
        </row>
        <row r="5">
          <cell r="A5" t="str">
            <v>ALGERIE</v>
          </cell>
          <cell r="B5">
            <v>0</v>
          </cell>
          <cell r="C5">
            <v>0</v>
          </cell>
          <cell r="D5">
            <v>121</v>
          </cell>
          <cell r="E5">
            <v>14204.1</v>
          </cell>
          <cell r="F5">
            <v>0</v>
          </cell>
          <cell r="G5">
            <v>0</v>
          </cell>
          <cell r="H5">
            <v>184</v>
          </cell>
          <cell r="I5">
            <v>21111.63</v>
          </cell>
          <cell r="J5">
            <v>-0.34239130434782605</v>
          </cell>
          <cell r="K5">
            <v>-0.3271907474695227</v>
          </cell>
        </row>
        <row r="6">
          <cell r="A6" t="str">
            <v>ANDORRE</v>
          </cell>
          <cell r="B6">
            <v>0</v>
          </cell>
          <cell r="C6">
            <v>0</v>
          </cell>
          <cell r="D6">
            <v>0</v>
          </cell>
          <cell r="E6">
            <v>0</v>
          </cell>
          <cell r="F6">
            <v>0</v>
          </cell>
          <cell r="G6">
            <v>0</v>
          </cell>
          <cell r="H6">
            <v>0</v>
          </cell>
          <cell r="I6">
            <v>0</v>
          </cell>
          <cell r="J6" t="str">
            <v/>
          </cell>
          <cell r="K6" t="str">
            <v/>
          </cell>
        </row>
        <row r="7">
          <cell r="A7" t="str">
            <v>ARGENTINE</v>
          </cell>
          <cell r="B7">
            <v>0</v>
          </cell>
          <cell r="C7">
            <v>0</v>
          </cell>
          <cell r="D7" t="str">
            <v>-</v>
          </cell>
          <cell r="E7" t="str">
            <v>-</v>
          </cell>
          <cell r="F7">
            <v>0</v>
          </cell>
          <cell r="G7">
            <v>0</v>
          </cell>
          <cell r="H7" t="str">
            <v>-</v>
          </cell>
          <cell r="I7" t="str">
            <v>-</v>
          </cell>
          <cell r="J7" t="str">
            <v/>
          </cell>
          <cell r="K7" t="str">
            <v/>
          </cell>
        </row>
        <row r="8">
          <cell r="A8" t="str">
            <v>BENIN</v>
          </cell>
          <cell r="B8">
            <v>0</v>
          </cell>
          <cell r="C8">
            <v>0</v>
          </cell>
          <cell r="D8">
            <v>0</v>
          </cell>
          <cell r="E8">
            <v>0</v>
          </cell>
          <cell r="F8">
            <v>0</v>
          </cell>
          <cell r="G8">
            <v>0</v>
          </cell>
          <cell r="H8">
            <v>0</v>
          </cell>
          <cell r="I8">
            <v>0</v>
          </cell>
          <cell r="J8" t="str">
            <v/>
          </cell>
          <cell r="K8" t="str">
            <v/>
          </cell>
        </row>
        <row r="9">
          <cell r="A9" t="str">
            <v>BOSNIE- HERZEGOVINE</v>
          </cell>
          <cell r="B9">
            <v>0</v>
          </cell>
          <cell r="C9">
            <v>0</v>
          </cell>
          <cell r="D9">
            <v>0</v>
          </cell>
          <cell r="E9">
            <v>0</v>
          </cell>
          <cell r="F9">
            <v>0</v>
          </cell>
          <cell r="G9">
            <v>0</v>
          </cell>
          <cell r="H9">
            <v>0</v>
          </cell>
          <cell r="I9">
            <v>0</v>
          </cell>
          <cell r="J9" t="str">
            <v/>
          </cell>
          <cell r="K9" t="str">
            <v/>
          </cell>
        </row>
        <row r="10">
          <cell r="A10" t="str">
            <v>BRESIL</v>
          </cell>
          <cell r="B10">
            <v>0</v>
          </cell>
          <cell r="C10">
            <v>0</v>
          </cell>
          <cell r="D10" t="str">
            <v>-</v>
          </cell>
          <cell r="E10" t="str">
            <v>-</v>
          </cell>
          <cell r="F10">
            <v>0</v>
          </cell>
          <cell r="G10">
            <v>0</v>
          </cell>
          <cell r="H10" t="str">
            <v>-</v>
          </cell>
          <cell r="I10" t="str">
            <v>-</v>
          </cell>
          <cell r="J10" t="str">
            <v/>
          </cell>
          <cell r="K10" t="str">
            <v/>
          </cell>
        </row>
        <row r="11">
          <cell r="A11" t="str">
            <v>CAMEROUN</v>
          </cell>
          <cell r="B11">
            <v>0</v>
          </cell>
          <cell r="C11">
            <v>0</v>
          </cell>
          <cell r="D11" t="str">
            <v>-</v>
          </cell>
          <cell r="E11" t="str">
            <v>-</v>
          </cell>
          <cell r="F11">
            <v>0</v>
          </cell>
          <cell r="G11">
            <v>0</v>
          </cell>
          <cell r="H11" t="str">
            <v>-</v>
          </cell>
          <cell r="I11" t="str">
            <v>-</v>
          </cell>
          <cell r="J11" t="str">
            <v/>
          </cell>
          <cell r="K11" t="str">
            <v/>
          </cell>
        </row>
        <row r="12">
          <cell r="A12" t="str">
            <v>CANADA</v>
          </cell>
          <cell r="B12">
            <v>1</v>
          </cell>
          <cell r="C12">
            <v>66</v>
          </cell>
          <cell r="D12" t="str">
            <v>-</v>
          </cell>
          <cell r="E12" t="str">
            <v>-</v>
          </cell>
          <cell r="F12">
            <v>0</v>
          </cell>
          <cell r="G12">
            <v>0</v>
          </cell>
          <cell r="H12" t="str">
            <v>-</v>
          </cell>
          <cell r="I12" t="str">
            <v>-</v>
          </cell>
          <cell r="J12" t="str">
            <v/>
          </cell>
          <cell r="K12" t="str">
            <v/>
          </cell>
        </row>
        <row r="13">
          <cell r="A13" t="str">
            <v>CAP-VERT</v>
          </cell>
          <cell r="B13">
            <v>0</v>
          </cell>
          <cell r="C13">
            <v>0</v>
          </cell>
          <cell r="D13">
            <v>0</v>
          </cell>
          <cell r="E13">
            <v>0</v>
          </cell>
          <cell r="F13">
            <v>0</v>
          </cell>
          <cell r="G13">
            <v>0</v>
          </cell>
          <cell r="H13">
            <v>0</v>
          </cell>
          <cell r="I13">
            <v>0</v>
          </cell>
          <cell r="J13" t="str">
            <v/>
          </cell>
          <cell r="K13" t="str">
            <v/>
          </cell>
        </row>
        <row r="14">
          <cell r="A14" t="str">
            <v>CONGO</v>
          </cell>
          <cell r="B14">
            <v>0</v>
          </cell>
          <cell r="C14">
            <v>0</v>
          </cell>
          <cell r="D14">
            <v>0</v>
          </cell>
          <cell r="E14">
            <v>0</v>
          </cell>
          <cell r="F14">
            <v>0</v>
          </cell>
          <cell r="G14">
            <v>0</v>
          </cell>
          <cell r="H14">
            <v>0</v>
          </cell>
          <cell r="I14">
            <v>0</v>
          </cell>
          <cell r="J14" t="str">
            <v/>
          </cell>
          <cell r="K14" t="str">
            <v/>
          </cell>
        </row>
        <row r="15">
          <cell r="A15" t="str">
            <v>COTE D'IVOIRE</v>
          </cell>
          <cell r="B15">
            <v>0</v>
          </cell>
          <cell r="C15">
            <v>0</v>
          </cell>
          <cell r="D15">
            <v>0</v>
          </cell>
          <cell r="E15">
            <v>0</v>
          </cell>
          <cell r="F15">
            <v>0</v>
          </cell>
          <cell r="G15">
            <v>0</v>
          </cell>
          <cell r="H15">
            <v>0</v>
          </cell>
          <cell r="I15">
            <v>0</v>
          </cell>
          <cell r="J15" t="str">
            <v/>
          </cell>
          <cell r="K15" t="str">
            <v/>
          </cell>
        </row>
        <row r="16">
          <cell r="A16" t="str">
            <v>GABON</v>
          </cell>
          <cell r="B16">
            <v>0</v>
          </cell>
          <cell r="C16">
            <v>0</v>
          </cell>
          <cell r="D16">
            <v>0</v>
          </cell>
          <cell r="E16">
            <v>0</v>
          </cell>
          <cell r="F16">
            <v>0</v>
          </cell>
          <cell r="G16">
            <v>0</v>
          </cell>
          <cell r="H16">
            <v>0</v>
          </cell>
          <cell r="I16">
            <v>0</v>
          </cell>
          <cell r="J16" t="str">
            <v/>
          </cell>
          <cell r="K16" t="str">
            <v/>
          </cell>
        </row>
        <row r="17">
          <cell r="A17" t="str">
            <v>INDE</v>
          </cell>
          <cell r="B17">
            <v>0</v>
          </cell>
          <cell r="C17">
            <v>0</v>
          </cell>
          <cell r="D17" t="str">
            <v>-</v>
          </cell>
          <cell r="E17" t="str">
            <v>-</v>
          </cell>
          <cell r="F17">
            <v>0</v>
          </cell>
          <cell r="G17">
            <v>0</v>
          </cell>
          <cell r="H17" t="str">
            <v>-</v>
          </cell>
          <cell r="I17" t="str">
            <v>-</v>
          </cell>
          <cell r="J17" t="str">
            <v/>
          </cell>
          <cell r="K17" t="str">
            <v/>
          </cell>
        </row>
        <row r="18">
          <cell r="A18" t="str">
            <v>JAPON</v>
          </cell>
          <cell r="B18">
            <v>0</v>
          </cell>
          <cell r="C18">
            <v>0</v>
          </cell>
          <cell r="D18" t="str">
            <v>-</v>
          </cell>
          <cell r="E18" t="str">
            <v>-</v>
          </cell>
          <cell r="F18">
            <v>0</v>
          </cell>
          <cell r="G18">
            <v>0</v>
          </cell>
          <cell r="H18" t="str">
            <v>-</v>
          </cell>
          <cell r="I18" t="str">
            <v>-</v>
          </cell>
          <cell r="J18" t="str">
            <v/>
          </cell>
          <cell r="K18" t="str">
            <v/>
          </cell>
        </row>
        <row r="19">
          <cell r="A19" t="str">
            <v>JERSEY</v>
          </cell>
          <cell r="B19">
            <v>0</v>
          </cell>
          <cell r="C19">
            <v>0</v>
          </cell>
          <cell r="D19" t="str">
            <v>-</v>
          </cell>
          <cell r="E19" t="str">
            <v>-</v>
          </cell>
          <cell r="F19">
            <v>0</v>
          </cell>
          <cell r="G19">
            <v>0</v>
          </cell>
          <cell r="H19" t="str">
            <v>-</v>
          </cell>
          <cell r="I19" t="str">
            <v>-</v>
          </cell>
          <cell r="J19" t="str">
            <v/>
          </cell>
          <cell r="K19" t="str">
            <v/>
          </cell>
        </row>
        <row r="20">
          <cell r="A20" t="str">
            <v>KOSOVO</v>
          </cell>
          <cell r="B20">
            <v>0</v>
          </cell>
          <cell r="C20">
            <v>0</v>
          </cell>
          <cell r="D20">
            <v>0</v>
          </cell>
          <cell r="E20">
            <v>0</v>
          </cell>
          <cell r="F20">
            <v>0</v>
          </cell>
          <cell r="G20">
            <v>0</v>
          </cell>
          <cell r="H20">
            <v>0</v>
          </cell>
          <cell r="I20">
            <v>0</v>
          </cell>
          <cell r="J20" t="str">
            <v/>
          </cell>
          <cell r="K20" t="str">
            <v/>
          </cell>
        </row>
        <row r="21">
          <cell r="A21" t="str">
            <v>MADAGASCAR</v>
          </cell>
          <cell r="B21">
            <v>0</v>
          </cell>
          <cell r="C21">
            <v>0</v>
          </cell>
          <cell r="D21">
            <v>0</v>
          </cell>
          <cell r="E21">
            <v>0</v>
          </cell>
          <cell r="F21">
            <v>0</v>
          </cell>
          <cell r="G21">
            <v>0</v>
          </cell>
          <cell r="H21">
            <v>0</v>
          </cell>
          <cell r="I21">
            <v>0</v>
          </cell>
          <cell r="J21" t="str">
            <v/>
          </cell>
          <cell r="K21" t="str">
            <v/>
          </cell>
        </row>
        <row r="22">
          <cell r="A22" t="str">
            <v>MALI</v>
          </cell>
          <cell r="B22">
            <v>0</v>
          </cell>
          <cell r="C22">
            <v>0</v>
          </cell>
          <cell r="D22">
            <v>2267</v>
          </cell>
          <cell r="E22">
            <v>1048505.33</v>
          </cell>
          <cell r="F22">
            <v>0</v>
          </cell>
          <cell r="G22">
            <v>0</v>
          </cell>
          <cell r="H22">
            <v>2610</v>
          </cell>
          <cell r="I22">
            <v>1365167.45</v>
          </cell>
          <cell r="J22">
            <v>-0.13141762452107275</v>
          </cell>
          <cell r="K22">
            <v>-0.23195844583021663</v>
          </cell>
        </row>
        <row r="23">
          <cell r="A23" t="str">
            <v>MAROC</v>
          </cell>
          <cell r="B23">
            <v>21</v>
          </cell>
          <cell r="C23">
            <v>37788.769999999997</v>
          </cell>
          <cell r="D23">
            <v>2184</v>
          </cell>
          <cell r="E23">
            <v>1138915.01</v>
          </cell>
          <cell r="F23">
            <v>0</v>
          </cell>
          <cell r="G23">
            <v>0</v>
          </cell>
          <cell r="H23">
            <v>2412</v>
          </cell>
          <cell r="I23">
            <v>1135784.6599999999</v>
          </cell>
          <cell r="J23">
            <v>-8.582089552238803E-2</v>
          </cell>
          <cell r="K23">
            <v>3.6027181420111853E-2</v>
          </cell>
        </row>
        <row r="24">
          <cell r="A24" t="str">
            <v>MAURITANIE</v>
          </cell>
          <cell r="B24">
            <v>0</v>
          </cell>
          <cell r="C24">
            <v>0</v>
          </cell>
          <cell r="D24">
            <v>15</v>
          </cell>
          <cell r="E24">
            <v>2020.49</v>
          </cell>
          <cell r="F24">
            <v>0</v>
          </cell>
          <cell r="G24">
            <v>0</v>
          </cell>
          <cell r="H24">
            <v>17</v>
          </cell>
          <cell r="I24">
            <v>1302.49</v>
          </cell>
          <cell r="J24">
            <v>-0.11764705882352944</v>
          </cell>
          <cell r="K24">
            <v>0.55125183302750891</v>
          </cell>
        </row>
        <row r="25">
          <cell r="A25" t="str">
            <v>MONACO</v>
          </cell>
          <cell r="B25" t="str">
            <v>-</v>
          </cell>
          <cell r="C25" t="str">
            <v>-</v>
          </cell>
          <cell r="D25">
            <v>0</v>
          </cell>
          <cell r="E25">
            <v>0</v>
          </cell>
          <cell r="F25" t="str">
            <v>-</v>
          </cell>
          <cell r="G25" t="str">
            <v>-</v>
          </cell>
          <cell r="H25">
            <v>0</v>
          </cell>
          <cell r="I25">
            <v>0</v>
          </cell>
          <cell r="J25" t="str">
            <v/>
          </cell>
          <cell r="K25" t="str">
            <v/>
          </cell>
        </row>
        <row r="26">
          <cell r="A26" t="str">
            <v>MONTENEGRO</v>
          </cell>
          <cell r="B26">
            <v>0</v>
          </cell>
          <cell r="C26">
            <v>0</v>
          </cell>
          <cell r="D26">
            <v>0</v>
          </cell>
          <cell r="E26">
            <v>0</v>
          </cell>
          <cell r="F26">
            <v>0</v>
          </cell>
          <cell r="G26">
            <v>0</v>
          </cell>
          <cell r="H26">
            <v>0</v>
          </cell>
          <cell r="I26">
            <v>0</v>
          </cell>
          <cell r="J26" t="str">
            <v/>
          </cell>
          <cell r="K26" t="str">
            <v/>
          </cell>
        </row>
        <row r="27">
          <cell r="A27" t="str">
            <v>NIGER</v>
          </cell>
          <cell r="B27">
            <v>0</v>
          </cell>
          <cell r="C27">
            <v>0</v>
          </cell>
          <cell r="D27">
            <v>0</v>
          </cell>
          <cell r="E27">
            <v>0</v>
          </cell>
          <cell r="F27">
            <v>0</v>
          </cell>
          <cell r="G27">
            <v>0</v>
          </cell>
          <cell r="H27">
            <v>0</v>
          </cell>
          <cell r="I27">
            <v>0</v>
          </cell>
          <cell r="J27" t="str">
            <v/>
          </cell>
          <cell r="K27" t="str">
            <v/>
          </cell>
        </row>
        <row r="28">
          <cell r="A28" t="str">
            <v>NOUVELLE CALEDONIE</v>
          </cell>
          <cell r="B28">
            <v>0</v>
          </cell>
          <cell r="C28">
            <v>0</v>
          </cell>
          <cell r="D28" t="str">
            <v>-</v>
          </cell>
          <cell r="E28" t="str">
            <v>-</v>
          </cell>
          <cell r="F28">
            <v>0</v>
          </cell>
          <cell r="G28">
            <v>0</v>
          </cell>
          <cell r="H28" t="str">
            <v>-</v>
          </cell>
          <cell r="I28" t="str">
            <v>-</v>
          </cell>
          <cell r="J28" t="str">
            <v/>
          </cell>
          <cell r="K28" t="str">
            <v/>
          </cell>
        </row>
        <row r="29">
          <cell r="A29" t="str">
            <v>PHILIPPINES</v>
          </cell>
          <cell r="B29">
            <v>0</v>
          </cell>
          <cell r="C29">
            <v>0</v>
          </cell>
          <cell r="D29" t="str">
            <v>-</v>
          </cell>
          <cell r="E29" t="str">
            <v>-</v>
          </cell>
          <cell r="F29">
            <v>0</v>
          </cell>
          <cell r="G29">
            <v>0</v>
          </cell>
          <cell r="H29" t="str">
            <v>-</v>
          </cell>
          <cell r="I29" t="str">
            <v>-</v>
          </cell>
          <cell r="J29" t="str">
            <v/>
          </cell>
          <cell r="K29" t="str">
            <v/>
          </cell>
        </row>
        <row r="30">
          <cell r="A30" t="str">
            <v>POLYNESIE FRANCAISE</v>
          </cell>
          <cell r="B30">
            <v>0</v>
          </cell>
          <cell r="C30">
            <v>0</v>
          </cell>
          <cell r="D30" t="str">
            <v>-</v>
          </cell>
          <cell r="E30" t="str">
            <v>-</v>
          </cell>
          <cell r="F30">
            <v>0</v>
          </cell>
          <cell r="G30">
            <v>0</v>
          </cell>
          <cell r="H30" t="str">
            <v>-</v>
          </cell>
          <cell r="I30" t="str">
            <v>-</v>
          </cell>
          <cell r="J30" t="str">
            <v/>
          </cell>
          <cell r="K30" t="str">
            <v/>
          </cell>
        </row>
        <row r="31">
          <cell r="A31" t="str">
            <v>QUEBEC</v>
          </cell>
          <cell r="B31">
            <v>0</v>
          </cell>
          <cell r="C31">
            <v>0</v>
          </cell>
          <cell r="D31" t="str">
            <v>-</v>
          </cell>
          <cell r="E31" t="str">
            <v>-</v>
          </cell>
          <cell r="F31">
            <v>0</v>
          </cell>
          <cell r="G31">
            <v>0</v>
          </cell>
          <cell r="H31" t="str">
            <v>-</v>
          </cell>
          <cell r="I31" t="str">
            <v>-</v>
          </cell>
          <cell r="J31" t="str">
            <v/>
          </cell>
          <cell r="K31" t="str">
            <v/>
          </cell>
        </row>
        <row r="32">
          <cell r="A32" t="str">
            <v>REPUBLIQUE DE COREE</v>
          </cell>
          <cell r="B32">
            <v>0</v>
          </cell>
          <cell r="C32">
            <v>0</v>
          </cell>
          <cell r="D32" t="str">
            <v>-</v>
          </cell>
          <cell r="E32" t="str">
            <v>-</v>
          </cell>
          <cell r="F32">
            <v>0</v>
          </cell>
          <cell r="G32">
            <v>0</v>
          </cell>
          <cell r="H32" t="str">
            <v>-</v>
          </cell>
          <cell r="I32" t="str">
            <v>-</v>
          </cell>
          <cell r="J32" t="str">
            <v/>
          </cell>
          <cell r="K32" t="str">
            <v/>
          </cell>
        </row>
        <row r="33">
          <cell r="A33" t="str">
            <v>REPUBLIQUE DE MACEDOINE DU NORD</v>
          </cell>
          <cell r="B33">
            <v>0</v>
          </cell>
          <cell r="C33">
            <v>0</v>
          </cell>
          <cell r="D33">
            <v>0</v>
          </cell>
          <cell r="E33">
            <v>0</v>
          </cell>
          <cell r="F33">
            <v>0</v>
          </cell>
          <cell r="G33">
            <v>0</v>
          </cell>
          <cell r="H33">
            <v>0</v>
          </cell>
          <cell r="I33">
            <v>0</v>
          </cell>
          <cell r="J33" t="str">
            <v/>
          </cell>
          <cell r="K33" t="str">
            <v/>
          </cell>
        </row>
        <row r="34">
          <cell r="A34" t="str">
            <v>SAINT PIERRE ET MIQUELON</v>
          </cell>
          <cell r="B34">
            <v>0</v>
          </cell>
          <cell r="C34">
            <v>0</v>
          </cell>
          <cell r="D34" t="str">
            <v>-</v>
          </cell>
          <cell r="E34" t="str">
            <v>-</v>
          </cell>
          <cell r="F34">
            <v>0</v>
          </cell>
          <cell r="G34">
            <v>0</v>
          </cell>
          <cell r="H34" t="str">
            <v>-</v>
          </cell>
          <cell r="I34" t="str">
            <v>-</v>
          </cell>
          <cell r="J34" t="str">
            <v/>
          </cell>
          <cell r="K34" t="str">
            <v/>
          </cell>
        </row>
        <row r="35">
          <cell r="A35" t="str">
            <v>SENEGAL</v>
          </cell>
          <cell r="B35">
            <v>0</v>
          </cell>
          <cell r="C35">
            <v>0</v>
          </cell>
          <cell r="D35">
            <v>403</v>
          </cell>
          <cell r="E35">
            <v>110831.03999999999</v>
          </cell>
          <cell r="F35">
            <v>0</v>
          </cell>
          <cell r="G35">
            <v>0</v>
          </cell>
          <cell r="H35">
            <v>465</v>
          </cell>
          <cell r="I35">
            <v>134294.26999999999</v>
          </cell>
          <cell r="J35">
            <v>-0.1333333333333333</v>
          </cell>
          <cell r="K35">
            <v>-0.17471504927202031</v>
          </cell>
        </row>
        <row r="36">
          <cell r="A36" t="str">
            <v>SERBIE</v>
          </cell>
          <cell r="B36">
            <v>0</v>
          </cell>
          <cell r="C36">
            <v>0</v>
          </cell>
          <cell r="D36">
            <v>0</v>
          </cell>
          <cell r="E36">
            <v>0</v>
          </cell>
          <cell r="F36">
            <v>0</v>
          </cell>
          <cell r="G36">
            <v>0</v>
          </cell>
          <cell r="H36">
            <v>0</v>
          </cell>
          <cell r="I36">
            <v>0</v>
          </cell>
          <cell r="J36" t="str">
            <v/>
          </cell>
          <cell r="K36" t="str">
            <v/>
          </cell>
        </row>
        <row r="37">
          <cell r="A37" t="str">
            <v>TOGO</v>
          </cell>
          <cell r="B37">
            <v>0</v>
          </cell>
          <cell r="C37">
            <v>0</v>
          </cell>
          <cell r="D37">
            <v>0</v>
          </cell>
          <cell r="E37">
            <v>0</v>
          </cell>
          <cell r="F37">
            <v>0</v>
          </cell>
          <cell r="G37">
            <v>0</v>
          </cell>
          <cell r="H37">
            <v>0</v>
          </cell>
          <cell r="I37">
            <v>0</v>
          </cell>
          <cell r="J37" t="str">
            <v/>
          </cell>
          <cell r="K37" t="str">
            <v/>
          </cell>
        </row>
        <row r="38">
          <cell r="A38" t="str">
            <v>TUNISIE</v>
          </cell>
          <cell r="B38">
            <v>0</v>
          </cell>
          <cell r="C38">
            <v>0</v>
          </cell>
          <cell r="D38">
            <v>572</v>
          </cell>
          <cell r="E38">
            <v>269052.28000000003</v>
          </cell>
          <cell r="F38">
            <v>0</v>
          </cell>
          <cell r="G38">
            <v>0</v>
          </cell>
          <cell r="H38">
            <v>708</v>
          </cell>
          <cell r="I38">
            <v>267462.78999999998</v>
          </cell>
          <cell r="J38">
            <v>-0.19209039548022599</v>
          </cell>
          <cell r="K38">
            <v>5.9428453580403495E-3</v>
          </cell>
        </row>
        <row r="39">
          <cell r="A39" t="str">
            <v>TURQUIE</v>
          </cell>
          <cell r="B39">
            <v>5</v>
          </cell>
          <cell r="C39">
            <v>5952.2</v>
          </cell>
          <cell r="D39">
            <v>11</v>
          </cell>
          <cell r="E39">
            <v>7107.37</v>
          </cell>
          <cell r="F39">
            <v>0</v>
          </cell>
          <cell r="G39">
            <v>0</v>
          </cell>
          <cell r="H39">
            <v>11</v>
          </cell>
          <cell r="I39">
            <v>8994.68</v>
          </cell>
          <cell r="J39">
            <v>0.45454545454545459</v>
          </cell>
          <cell r="K39">
            <v>0.45192158031191765</v>
          </cell>
        </row>
        <row r="40">
          <cell r="A40" t="str">
            <v>URUGUAY</v>
          </cell>
          <cell r="B40">
            <v>0</v>
          </cell>
          <cell r="C40">
            <v>0</v>
          </cell>
          <cell r="D40" t="str">
            <v>-</v>
          </cell>
          <cell r="E40" t="str">
            <v>-</v>
          </cell>
          <cell r="F40">
            <v>0</v>
          </cell>
          <cell r="G40">
            <v>0</v>
          </cell>
          <cell r="H40" t="str">
            <v>-</v>
          </cell>
          <cell r="I40" t="str">
            <v>-</v>
          </cell>
          <cell r="J40" t="str">
            <v/>
          </cell>
          <cell r="K40" t="str">
            <v/>
          </cell>
        </row>
        <row r="41">
          <cell r="A41" t="str">
            <v>z.Pays hors EEE non distinguées</v>
          </cell>
          <cell r="B41">
            <v>31</v>
          </cell>
          <cell r="C41">
            <v>27717.09</v>
          </cell>
          <cell r="D41">
            <v>1</v>
          </cell>
          <cell r="E41">
            <v>442.89</v>
          </cell>
          <cell r="F41">
            <v>123</v>
          </cell>
          <cell r="G41">
            <v>205560</v>
          </cell>
          <cell r="H41">
            <v>7</v>
          </cell>
          <cell r="I41">
            <v>1995.46</v>
          </cell>
          <cell r="J41">
            <v>-0.75384615384615383</v>
          </cell>
          <cell r="K41">
            <v>-0.86432551569590121</v>
          </cell>
        </row>
      </sheetData>
      <sheetData sheetId="3">
        <row r="13">
          <cell r="A13" t="str">
            <v>Régime général (Caf)</v>
          </cell>
          <cell r="D13">
            <v>1507989.4100000001</v>
          </cell>
        </row>
        <row r="14">
          <cell r="A14" t="str">
            <v>Régime agricole (CMSA)</v>
          </cell>
          <cell r="D14">
            <v>1154613.1599999999</v>
          </cell>
        </row>
        <row r="15">
          <cell r="A15" t="str">
            <v>Participation aux AF</v>
          </cell>
          <cell r="B15">
            <v>1175560.96</v>
          </cell>
        </row>
        <row r="16">
          <cell r="A16" t="str">
            <v>ICF</v>
          </cell>
          <cell r="B16">
            <v>1415074.6600000001</v>
          </cell>
        </row>
        <row r="17">
          <cell r="A17" t="str">
            <v>PF aux détachés</v>
          </cell>
          <cell r="B17">
            <v>71524</v>
          </cell>
        </row>
        <row r="18">
          <cell r="A18" t="str">
            <v>Prestations non ventilées = 443 €</v>
          </cell>
          <cell r="B18">
            <v>442.89</v>
          </cell>
        </row>
        <row r="19">
          <cell r="B19">
            <v>2662602.5100000002</v>
          </cell>
        </row>
      </sheetData>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EEE-Suisse"/>
      <sheetName val="Paramètres"/>
      <sheetName val="Evolution"/>
      <sheetName val="VentilationPF"/>
    </sheetNames>
    <sheetDataSet>
      <sheetData sheetId="0"/>
      <sheetData sheetId="1">
        <row r="2">
          <cell r="A2" t="str">
            <v>Allemagne</v>
          </cell>
        </row>
        <row r="3">
          <cell r="A3" t="str">
            <v>Autriche</v>
          </cell>
        </row>
        <row r="4">
          <cell r="A4" t="str">
            <v>Belgique</v>
          </cell>
        </row>
        <row r="5">
          <cell r="A5" t="str">
            <v>Bulgarie</v>
          </cell>
        </row>
        <row r="6">
          <cell r="A6" t="str">
            <v>Chypre</v>
          </cell>
        </row>
        <row r="7">
          <cell r="A7" t="str">
            <v>Croatie</v>
          </cell>
        </row>
        <row r="8">
          <cell r="A8" t="str">
            <v>Danemark</v>
          </cell>
        </row>
        <row r="9">
          <cell r="A9" t="str">
            <v>Espagne</v>
          </cell>
        </row>
        <row r="10">
          <cell r="A10" t="str">
            <v>Estonie</v>
          </cell>
        </row>
        <row r="11">
          <cell r="A11" t="str">
            <v>Finlande</v>
          </cell>
        </row>
        <row r="12">
          <cell r="A12" t="str">
            <v>Grèce</v>
          </cell>
        </row>
        <row r="13">
          <cell r="A13" t="str">
            <v>Hongrie</v>
          </cell>
        </row>
        <row r="14">
          <cell r="A14" t="str">
            <v>Irlande</v>
          </cell>
        </row>
        <row r="15">
          <cell r="A15" t="str">
            <v>Islande</v>
          </cell>
        </row>
        <row r="16">
          <cell r="A16" t="str">
            <v>Italie</v>
          </cell>
        </row>
        <row r="17">
          <cell r="A17" t="str">
            <v>Lettonie</v>
          </cell>
        </row>
        <row r="18">
          <cell r="A18" t="str">
            <v>Liechtenstein</v>
          </cell>
        </row>
        <row r="19">
          <cell r="A19" t="str">
            <v>Lituanie</v>
          </cell>
        </row>
        <row r="20">
          <cell r="A20" t="str">
            <v>Luxembourg</v>
          </cell>
        </row>
        <row r="21">
          <cell r="A21" t="str">
            <v>Malte</v>
          </cell>
        </row>
        <row r="22">
          <cell r="A22" t="str">
            <v>Norvège</v>
          </cell>
        </row>
        <row r="23">
          <cell r="A23" t="str">
            <v>Pays-Bas</v>
          </cell>
        </row>
        <row r="24">
          <cell r="A24" t="str">
            <v>Pologne</v>
          </cell>
        </row>
        <row r="25">
          <cell r="A25" t="str">
            <v>Portugal</v>
          </cell>
        </row>
        <row r="26">
          <cell r="A26" t="str">
            <v>République tchèque</v>
          </cell>
        </row>
        <row r="27">
          <cell r="A27" t="str">
            <v>Roumanie</v>
          </cell>
        </row>
        <row r="28">
          <cell r="A28" t="str">
            <v>Royaume-Uni</v>
          </cell>
        </row>
        <row r="29">
          <cell r="A29" t="str">
            <v>Slovaquie</v>
          </cell>
        </row>
        <row r="30">
          <cell r="A30" t="str">
            <v>Slovenie</v>
          </cell>
        </row>
        <row r="31">
          <cell r="A31" t="str">
            <v>Suède</v>
          </cell>
        </row>
        <row r="32">
          <cell r="A32" t="str">
            <v>Suisse</v>
          </cell>
        </row>
      </sheetData>
      <sheetData sheetId="2">
        <row r="1">
          <cell r="A1" t="str">
            <v>Pays</v>
          </cell>
          <cell r="B1">
            <v>2021</v>
          </cell>
          <cell r="D1">
            <v>2020</v>
          </cell>
          <cell r="F1" t="str">
            <v>Evolution</v>
          </cell>
        </row>
        <row r="2">
          <cell r="B2" t="str">
            <v>Nbre</v>
          </cell>
          <cell r="C2" t="str">
            <v>Montants</v>
          </cell>
          <cell r="D2" t="str">
            <v>Nbre</v>
          </cell>
          <cell r="E2" t="str">
            <v>Montants</v>
          </cell>
          <cell r="F2" t="str">
            <v>Nbre</v>
          </cell>
          <cell r="G2" t="str">
            <v>Montants</v>
          </cell>
        </row>
        <row r="3">
          <cell r="A3" t="str">
            <v>Totaux</v>
          </cell>
          <cell r="B3">
            <v>5072</v>
          </cell>
          <cell r="C3">
            <v>9091472.9199999981</v>
          </cell>
          <cell r="D3">
            <v>5535</v>
          </cell>
          <cell r="E3">
            <v>10016197.709999999</v>
          </cell>
          <cell r="F3">
            <v>-8.364950316169828E-2</v>
          </cell>
          <cell r="G3">
            <v>-9.2322936984038484E-2</v>
          </cell>
        </row>
        <row r="4">
          <cell r="A4" t="str">
            <v>ALLEMAGNE</v>
          </cell>
          <cell r="B4">
            <v>272</v>
          </cell>
          <cell r="C4">
            <v>403046.83999999991</v>
          </cell>
          <cell r="D4">
            <v>298</v>
          </cell>
          <cell r="E4">
            <v>458396.73</v>
          </cell>
          <cell r="F4">
            <v>-8.7248322147650992E-2</v>
          </cell>
          <cell r="G4">
            <v>-0.12074669468082833</v>
          </cell>
        </row>
        <row r="5">
          <cell r="A5" t="str">
            <v>AUTRICHE</v>
          </cell>
          <cell r="B5">
            <v>6</v>
          </cell>
          <cell r="C5">
            <v>9525.56</v>
          </cell>
          <cell r="D5">
            <v>9</v>
          </cell>
          <cell r="E5">
            <v>4326.09</v>
          </cell>
          <cell r="F5">
            <v>-0.33333333333333337</v>
          </cell>
          <cell r="G5">
            <v>1.2018866921400155</v>
          </cell>
        </row>
        <row r="6">
          <cell r="A6" t="str">
            <v>BELGIQUE</v>
          </cell>
          <cell r="B6">
            <v>2602</v>
          </cell>
          <cell r="C6">
            <v>4649208.9499999993</v>
          </cell>
          <cell r="D6">
            <v>2695</v>
          </cell>
          <cell r="E6">
            <v>4930922.8599999994</v>
          </cell>
          <cell r="F6">
            <v>-3.450834879406306E-2</v>
          </cell>
          <cell r="G6">
            <v>-5.7132086223713574E-2</v>
          </cell>
        </row>
        <row r="7">
          <cell r="A7" t="str">
            <v>BULGARIE</v>
          </cell>
          <cell r="B7">
            <v>30</v>
          </cell>
          <cell r="C7">
            <v>31633.89</v>
          </cell>
          <cell r="D7">
            <v>25</v>
          </cell>
          <cell r="E7">
            <v>41981.900000000009</v>
          </cell>
          <cell r="F7">
            <v>0.19999999999999996</v>
          </cell>
          <cell r="G7">
            <v>-0.24648741481447978</v>
          </cell>
        </row>
        <row r="8">
          <cell r="A8" t="str">
            <v>CHYPRE</v>
          </cell>
          <cell r="B8">
            <v>0</v>
          </cell>
          <cell r="C8">
            <v>0</v>
          </cell>
          <cell r="D8">
            <v>0</v>
          </cell>
          <cell r="E8">
            <v>0</v>
          </cell>
          <cell r="F8" t="str">
            <v/>
          </cell>
          <cell r="G8" t="str">
            <v/>
          </cell>
        </row>
        <row r="9">
          <cell r="A9" t="str">
            <v>CROATIE</v>
          </cell>
          <cell r="B9">
            <v>2</v>
          </cell>
          <cell r="C9">
            <v>3744.11</v>
          </cell>
          <cell r="D9">
            <v>5</v>
          </cell>
          <cell r="E9">
            <v>3477.3599999999992</v>
          </cell>
          <cell r="F9">
            <v>-0.6</v>
          </cell>
          <cell r="G9">
            <v>7.6710493017691839E-2</v>
          </cell>
        </row>
        <row r="10">
          <cell r="A10" t="str">
            <v>DANEMARK</v>
          </cell>
          <cell r="B10">
            <v>11</v>
          </cell>
          <cell r="C10">
            <v>5528.1600000000008</v>
          </cell>
          <cell r="D10">
            <v>0</v>
          </cell>
          <cell r="E10">
            <v>0</v>
          </cell>
          <cell r="F10" t="str">
            <v/>
          </cell>
          <cell r="G10" t="str">
            <v/>
          </cell>
        </row>
        <row r="11">
          <cell r="A11" t="str">
            <v>ESPAGNE</v>
          </cell>
          <cell r="B11">
            <v>592</v>
          </cell>
          <cell r="C11">
            <v>1209819.53</v>
          </cell>
          <cell r="D11">
            <v>573</v>
          </cell>
          <cell r="E11">
            <v>1040543.25</v>
          </cell>
          <cell r="F11">
            <v>3.3158813263525211E-2</v>
          </cell>
          <cell r="G11">
            <v>0.16268067665616015</v>
          </cell>
        </row>
        <row r="12">
          <cell r="A12" t="str">
            <v>ESTONIE</v>
          </cell>
          <cell r="B12">
            <v>5</v>
          </cell>
          <cell r="C12">
            <v>1101.7</v>
          </cell>
          <cell r="D12">
            <v>5</v>
          </cell>
          <cell r="E12">
            <v>2423.06</v>
          </cell>
          <cell r="F12">
            <v>0</v>
          </cell>
          <cell r="G12">
            <v>-0.54532698323607343</v>
          </cell>
        </row>
        <row r="13">
          <cell r="A13" t="str">
            <v>FINLANDE</v>
          </cell>
          <cell r="B13">
            <v>11</v>
          </cell>
          <cell r="C13">
            <v>12501.36</v>
          </cell>
          <cell r="D13">
            <v>14</v>
          </cell>
          <cell r="E13">
            <v>21122.5</v>
          </cell>
          <cell r="F13">
            <v>-0.2142857142857143</v>
          </cell>
          <cell r="G13">
            <v>-0.40814960350337315</v>
          </cell>
        </row>
        <row r="14">
          <cell r="A14" t="str">
            <v>GRECE</v>
          </cell>
          <cell r="B14">
            <v>3</v>
          </cell>
          <cell r="C14">
            <v>4598.51</v>
          </cell>
          <cell r="D14">
            <v>5</v>
          </cell>
          <cell r="E14">
            <v>7782.57</v>
          </cell>
          <cell r="F14">
            <v>-0.4</v>
          </cell>
          <cell r="G14">
            <v>-0.40912706214014127</v>
          </cell>
        </row>
        <row r="15">
          <cell r="A15" t="str">
            <v>HONGRIE</v>
          </cell>
          <cell r="B15">
            <v>36</v>
          </cell>
          <cell r="C15">
            <v>106426.38</v>
          </cell>
          <cell r="D15">
            <v>54</v>
          </cell>
          <cell r="E15">
            <v>135049.96</v>
          </cell>
          <cell r="F15">
            <v>-0.33333333333333337</v>
          </cell>
          <cell r="G15">
            <v>-0.21194808202831006</v>
          </cell>
        </row>
        <row r="16">
          <cell r="A16" t="str">
            <v>IRLANDE</v>
          </cell>
          <cell r="B16">
            <v>3</v>
          </cell>
          <cell r="C16">
            <v>6121.52</v>
          </cell>
          <cell r="D16">
            <v>11</v>
          </cell>
          <cell r="E16">
            <v>19302.810000000001</v>
          </cell>
          <cell r="F16">
            <v>-0.72727272727272729</v>
          </cell>
          <cell r="G16">
            <v>-0.6828689708907667</v>
          </cell>
        </row>
        <row r="17">
          <cell r="A17" t="str">
            <v>ISLANDE</v>
          </cell>
          <cell r="B17">
            <v>0</v>
          </cell>
          <cell r="C17">
            <v>0</v>
          </cell>
          <cell r="D17">
            <v>0</v>
          </cell>
          <cell r="E17">
            <v>0</v>
          </cell>
          <cell r="F17" t="str">
            <v/>
          </cell>
          <cell r="G17" t="str">
            <v/>
          </cell>
        </row>
        <row r="18">
          <cell r="A18" t="str">
            <v>ITALIE</v>
          </cell>
          <cell r="B18">
            <v>289</v>
          </cell>
          <cell r="C18">
            <v>503917.21</v>
          </cell>
          <cell r="D18">
            <v>386</v>
          </cell>
          <cell r="E18">
            <v>690376.58000000007</v>
          </cell>
          <cell r="F18">
            <v>-0.25129533678756477</v>
          </cell>
          <cell r="G18">
            <v>-0.27008356801443067</v>
          </cell>
        </row>
        <row r="19">
          <cell r="A19" t="str">
            <v>LETTONIE</v>
          </cell>
          <cell r="B19">
            <v>5</v>
          </cell>
          <cell r="C19">
            <v>4571.13</v>
          </cell>
          <cell r="D19">
            <v>3</v>
          </cell>
          <cell r="E19">
            <v>3462.46</v>
          </cell>
          <cell r="F19">
            <v>0.66666666666666674</v>
          </cell>
          <cell r="G19">
            <v>0.32019720083408898</v>
          </cell>
        </row>
        <row r="20">
          <cell r="A20" t="str">
            <v>LIECHTENSTEIN</v>
          </cell>
          <cell r="B20">
            <v>0</v>
          </cell>
          <cell r="C20">
            <v>0</v>
          </cell>
          <cell r="D20">
            <v>0</v>
          </cell>
          <cell r="E20">
            <v>0</v>
          </cell>
          <cell r="F20" t="str">
            <v/>
          </cell>
          <cell r="G20" t="str">
            <v/>
          </cell>
        </row>
        <row r="21">
          <cell r="A21" t="str">
            <v>LITUANIE</v>
          </cell>
          <cell r="B21">
            <v>7</v>
          </cell>
          <cell r="C21">
            <v>14886.32</v>
          </cell>
          <cell r="D21">
            <v>7</v>
          </cell>
          <cell r="E21">
            <v>47522.25</v>
          </cell>
          <cell r="F21">
            <v>0</v>
          </cell>
          <cell r="G21">
            <v>-0.68675052212384724</v>
          </cell>
        </row>
        <row r="22">
          <cell r="A22" t="str">
            <v>LUXEMBOURG</v>
          </cell>
          <cell r="B22">
            <v>47</v>
          </cell>
          <cell r="C22">
            <v>40453.379999999997</v>
          </cell>
          <cell r="D22">
            <v>42</v>
          </cell>
          <cell r="E22">
            <v>41081.49</v>
          </cell>
          <cell r="F22">
            <v>0.11904761904761907</v>
          </cell>
          <cell r="G22">
            <v>-1.5289367547282273E-2</v>
          </cell>
        </row>
        <row r="23">
          <cell r="A23" t="str">
            <v>MALTE</v>
          </cell>
          <cell r="B23">
            <v>0</v>
          </cell>
          <cell r="C23">
            <v>0</v>
          </cell>
          <cell r="D23">
            <v>0</v>
          </cell>
          <cell r="E23">
            <v>0</v>
          </cell>
          <cell r="F23" t="str">
            <v/>
          </cell>
          <cell r="G23" t="str">
            <v/>
          </cell>
        </row>
        <row r="24">
          <cell r="A24" t="str">
            <v>NORVEGE</v>
          </cell>
          <cell r="B24">
            <v>0</v>
          </cell>
          <cell r="C24">
            <v>0</v>
          </cell>
          <cell r="D24">
            <v>7</v>
          </cell>
          <cell r="E24">
            <v>5366.34</v>
          </cell>
          <cell r="F24">
            <v>-1</v>
          </cell>
          <cell r="G24">
            <v>-1</v>
          </cell>
        </row>
        <row r="25">
          <cell r="A25" t="str">
            <v>Pays AELE non distinguées</v>
          </cell>
          <cell r="B25">
            <v>1</v>
          </cell>
          <cell r="C25">
            <v>354.3</v>
          </cell>
          <cell r="D25">
            <v>0</v>
          </cell>
          <cell r="E25">
            <v>0</v>
          </cell>
          <cell r="F25" t="str">
            <v/>
          </cell>
          <cell r="G25" t="str">
            <v/>
          </cell>
        </row>
        <row r="26">
          <cell r="A26" t="str">
            <v>Pays UE non distinguées</v>
          </cell>
          <cell r="B26">
            <v>31</v>
          </cell>
          <cell r="C26">
            <v>53542.2</v>
          </cell>
          <cell r="D26">
            <v>7</v>
          </cell>
          <cell r="E26">
            <v>18915</v>
          </cell>
          <cell r="F26">
            <v>3.4285714285714288</v>
          </cell>
          <cell r="G26">
            <v>1.830674068199841</v>
          </cell>
        </row>
        <row r="27">
          <cell r="A27" t="str">
            <v>PAYS-BAS</v>
          </cell>
          <cell r="B27">
            <v>18</v>
          </cell>
          <cell r="C27">
            <v>42752.539999999994</v>
          </cell>
          <cell r="D27">
            <v>15</v>
          </cell>
          <cell r="E27">
            <v>51708.01</v>
          </cell>
          <cell r="F27">
            <v>0.19999999999999996</v>
          </cell>
          <cell r="G27">
            <v>-0.17319308942657063</v>
          </cell>
        </row>
        <row r="28">
          <cell r="A28" t="str">
            <v>POLOGNE</v>
          </cell>
          <cell r="B28">
            <v>382</v>
          </cell>
          <cell r="C28">
            <v>625360.41</v>
          </cell>
          <cell r="D28">
            <v>478</v>
          </cell>
          <cell r="E28">
            <v>837963.52000000014</v>
          </cell>
          <cell r="F28">
            <v>-0.20083682008368198</v>
          </cell>
          <cell r="G28">
            <v>-0.25371403996202613</v>
          </cell>
        </row>
        <row r="29">
          <cell r="A29" t="str">
            <v>PORTUGAL</v>
          </cell>
          <cell r="B29">
            <v>537</v>
          </cell>
          <cell r="C29">
            <v>965559.8600000001</v>
          </cell>
          <cell r="D29">
            <v>621</v>
          </cell>
          <cell r="E29">
            <v>1109057.6000000001</v>
          </cell>
          <cell r="F29">
            <v>-0.13526570048309183</v>
          </cell>
          <cell r="G29">
            <v>-0.12938709405174265</v>
          </cell>
        </row>
        <row r="30">
          <cell r="A30" t="str">
            <v>REPUBLIQUE TCHEQUE</v>
          </cell>
          <cell r="B30">
            <v>6</v>
          </cell>
          <cell r="C30">
            <v>18255.11</v>
          </cell>
          <cell r="D30">
            <v>7</v>
          </cell>
          <cell r="E30">
            <v>24694.02</v>
          </cell>
          <cell r="F30">
            <v>-0.1428571428571429</v>
          </cell>
          <cell r="G30">
            <v>-0.2607477437857425</v>
          </cell>
        </row>
        <row r="31">
          <cell r="A31" t="str">
            <v>ROUMANIE</v>
          </cell>
          <cell r="B31">
            <v>99</v>
          </cell>
          <cell r="C31">
            <v>255881.53</v>
          </cell>
          <cell r="D31">
            <v>148</v>
          </cell>
          <cell r="E31">
            <v>330342.78000000003</v>
          </cell>
          <cell r="F31">
            <v>-0.33108108108108103</v>
          </cell>
          <cell r="G31">
            <v>-0.22540601613875144</v>
          </cell>
        </row>
        <row r="32">
          <cell r="A32" t="str">
            <v>ROYAUME-UNI</v>
          </cell>
          <cell r="B32">
            <v>23</v>
          </cell>
          <cell r="C32">
            <v>33203.25</v>
          </cell>
          <cell r="D32">
            <v>31</v>
          </cell>
          <cell r="E32">
            <v>59918.74</v>
          </cell>
          <cell r="F32">
            <v>-0.25806451612903225</v>
          </cell>
          <cell r="G32">
            <v>-0.4458620124521977</v>
          </cell>
        </row>
        <row r="33">
          <cell r="A33" t="str">
            <v>SLOVAQUIE</v>
          </cell>
          <cell r="B33">
            <v>23</v>
          </cell>
          <cell r="C33">
            <v>30017.68</v>
          </cell>
          <cell r="D33">
            <v>26</v>
          </cell>
          <cell r="E33">
            <v>42628.219999999987</v>
          </cell>
          <cell r="F33">
            <v>-0.11538461538461542</v>
          </cell>
          <cell r="G33">
            <v>-0.29582609829826323</v>
          </cell>
        </row>
        <row r="34">
          <cell r="A34" t="str">
            <v>SLOVENIE</v>
          </cell>
          <cell r="B34">
            <v>0</v>
          </cell>
          <cell r="C34">
            <v>0</v>
          </cell>
          <cell r="D34">
            <v>0</v>
          </cell>
          <cell r="E34">
            <v>0</v>
          </cell>
          <cell r="F34" t="str">
            <v/>
          </cell>
          <cell r="G34" t="str">
            <v/>
          </cell>
        </row>
        <row r="35">
          <cell r="A35" t="str">
            <v>SUEDE</v>
          </cell>
          <cell r="B35">
            <v>11</v>
          </cell>
          <cell r="C35">
            <v>12785.71</v>
          </cell>
          <cell r="D35">
            <v>9</v>
          </cell>
          <cell r="E35">
            <v>15951.32</v>
          </cell>
          <cell r="F35">
            <v>0.22222222222222232</v>
          </cell>
          <cell r="G35">
            <v>-0.19845442258070178</v>
          </cell>
        </row>
        <row r="36">
          <cell r="A36" t="str">
            <v>SUISSE</v>
          </cell>
          <cell r="B36">
            <v>20</v>
          </cell>
          <cell r="C36">
            <v>46675.779999999992</v>
          </cell>
          <cell r="D36">
            <v>54</v>
          </cell>
          <cell r="E36">
            <v>71880.290000000008</v>
          </cell>
          <cell r="F36">
            <v>-0.62962962962962965</v>
          </cell>
          <cell r="G36">
            <v>-0.35064563595945442</v>
          </cell>
        </row>
      </sheetData>
      <sheetData sheetId="3">
        <row r="13">
          <cell r="A13" t="str">
            <v>Régime général (Caf)</v>
          </cell>
          <cell r="D13">
            <v>8776593.6600000001</v>
          </cell>
        </row>
        <row r="14">
          <cell r="A14" t="str">
            <v>Régime agricole (CMSA)</v>
          </cell>
          <cell r="D14">
            <v>314879.26</v>
          </cell>
        </row>
        <row r="15">
          <cell r="A15" t="str">
            <v>A.E.E.H. + A.J.P.P. + A.S.F. + PF orphelins + Prestations non ventilées</v>
          </cell>
          <cell r="B15">
            <v>525144.87</v>
          </cell>
        </row>
        <row r="16">
          <cell r="A16" t="str">
            <v>A.F.</v>
          </cell>
          <cell r="B16">
            <v>4306460.26</v>
          </cell>
        </row>
        <row r="17">
          <cell r="A17" t="str">
            <v>A.R.S.</v>
          </cell>
          <cell r="B17">
            <v>591790.3400000002</v>
          </cell>
        </row>
        <row r="18">
          <cell r="A18" t="str">
            <v>C.F.</v>
          </cell>
          <cell r="B18">
            <v>583537.0199999999</v>
          </cell>
        </row>
        <row r="19">
          <cell r="A19" t="str">
            <v>Compl. Diff.</v>
          </cell>
          <cell r="B19">
            <v>1794539.74</v>
          </cell>
        </row>
        <row r="20">
          <cell r="A20" t="str">
            <v>P.A.J.E.</v>
          </cell>
          <cell r="B20">
            <v>1290000.69</v>
          </cell>
        </row>
        <row r="21">
          <cell r="B21">
            <v>9091472.9199999999</v>
          </cell>
        </row>
      </sheetData>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Paramètres"/>
      <sheetName val="Tableau par pays 2021"/>
      <sheetName val="Historique 2021"/>
      <sheetName val="Sources"/>
    </sheetNames>
    <sheetDataSet>
      <sheetData sheetId="0">
        <row r="2">
          <cell r="A2" t="str">
            <v>Allemagne</v>
          </cell>
        </row>
        <row r="3">
          <cell r="A3" t="str">
            <v>Autriche</v>
          </cell>
        </row>
        <row r="4">
          <cell r="A4" t="str">
            <v>Belgique</v>
          </cell>
        </row>
        <row r="5">
          <cell r="A5" t="str">
            <v>Bulgarie</v>
          </cell>
        </row>
        <row r="6">
          <cell r="A6" t="str">
            <v>Chypre</v>
          </cell>
        </row>
        <row r="7">
          <cell r="A7" t="str">
            <v>Croatie</v>
          </cell>
        </row>
        <row r="8">
          <cell r="A8" t="str">
            <v>Danemark</v>
          </cell>
        </row>
        <row r="9">
          <cell r="A9" t="str">
            <v>Espagne</v>
          </cell>
        </row>
        <row r="10">
          <cell r="A10" t="str">
            <v>Estonie</v>
          </cell>
        </row>
        <row r="11">
          <cell r="A11" t="str">
            <v>Finlande</v>
          </cell>
        </row>
        <row r="12">
          <cell r="A12" t="str">
            <v>Grèce</v>
          </cell>
        </row>
        <row r="13">
          <cell r="A13" t="str">
            <v>Hongrie</v>
          </cell>
        </row>
        <row r="14">
          <cell r="A14" t="str">
            <v>Irlande</v>
          </cell>
        </row>
        <row r="15">
          <cell r="A15" t="str">
            <v>Islande</v>
          </cell>
        </row>
        <row r="16">
          <cell r="A16" t="str">
            <v>Italie</v>
          </cell>
        </row>
        <row r="17">
          <cell r="A17" t="str">
            <v>Lettonie</v>
          </cell>
        </row>
        <row r="18">
          <cell r="A18" t="str">
            <v>Liechtenstein</v>
          </cell>
        </row>
        <row r="19">
          <cell r="A19" t="str">
            <v>Lituanie</v>
          </cell>
        </row>
        <row r="20">
          <cell r="A20" t="str">
            <v>Luxembourg</v>
          </cell>
        </row>
        <row r="21">
          <cell r="A21" t="str">
            <v>Malte</v>
          </cell>
        </row>
        <row r="22">
          <cell r="A22" t="str">
            <v>Norvège</v>
          </cell>
        </row>
        <row r="23">
          <cell r="A23" t="str">
            <v>Pays-Bas</v>
          </cell>
        </row>
        <row r="24">
          <cell r="A24" t="str">
            <v>Pologne</v>
          </cell>
        </row>
        <row r="25">
          <cell r="A25" t="str">
            <v>Portugal</v>
          </cell>
        </row>
        <row r="26">
          <cell r="A26" t="str">
            <v>République tchèque</v>
          </cell>
        </row>
        <row r="27">
          <cell r="A27" t="str">
            <v>Roumanie</v>
          </cell>
        </row>
        <row r="28">
          <cell r="A28" t="str">
            <v>Royaume-Uni</v>
          </cell>
        </row>
        <row r="29">
          <cell r="A29" t="str">
            <v>Slovaquie</v>
          </cell>
        </row>
        <row r="30">
          <cell r="A30" t="str">
            <v>Slovénie</v>
          </cell>
        </row>
        <row r="31">
          <cell r="A31" t="str">
            <v>Suède</v>
          </cell>
        </row>
        <row r="32">
          <cell r="A32" t="str">
            <v>Suisse</v>
          </cell>
        </row>
        <row r="34">
          <cell r="A34" t="str">
            <v>Total Général</v>
          </cell>
        </row>
      </sheetData>
      <sheetData sheetId="1"/>
      <sheetData sheetId="2" refreshError="1"/>
      <sheetData sheetId="3">
        <row r="2">
          <cell r="C2" t="str">
            <v>Allocation de retraite</v>
          </cell>
          <cell r="D2" t="str">
            <v>Allocation de réversion</v>
          </cell>
        </row>
        <row r="3">
          <cell r="B3">
            <v>2012</v>
          </cell>
          <cell r="C3">
            <v>712383</v>
          </cell>
          <cell r="D3">
            <v>330600</v>
          </cell>
          <cell r="E3">
            <v>1042983</v>
          </cell>
        </row>
        <row r="4">
          <cell r="B4">
            <v>2013</v>
          </cell>
          <cell r="C4">
            <v>717506</v>
          </cell>
          <cell r="D4">
            <v>338577</v>
          </cell>
          <cell r="E4">
            <v>1056083</v>
          </cell>
        </row>
        <row r="5">
          <cell r="B5">
            <v>2014</v>
          </cell>
          <cell r="C5">
            <v>722694</v>
          </cell>
          <cell r="D5">
            <v>346547</v>
          </cell>
          <cell r="E5">
            <v>1069241</v>
          </cell>
        </row>
        <row r="6">
          <cell r="B6">
            <v>2015</v>
          </cell>
          <cell r="C6">
            <v>711211</v>
          </cell>
          <cell r="D6">
            <v>352043</v>
          </cell>
          <cell r="E6">
            <v>1063254</v>
          </cell>
        </row>
        <row r="7">
          <cell r="B7">
            <v>2016</v>
          </cell>
          <cell r="C7">
            <v>692918</v>
          </cell>
          <cell r="D7">
            <v>342182</v>
          </cell>
          <cell r="E7">
            <v>1035100</v>
          </cell>
        </row>
        <row r="8">
          <cell r="B8">
            <v>2017</v>
          </cell>
          <cell r="C8">
            <v>667309</v>
          </cell>
          <cell r="D8">
            <v>335154</v>
          </cell>
          <cell r="E8">
            <v>1002463</v>
          </cell>
        </row>
        <row r="9">
          <cell r="B9">
            <v>2018</v>
          </cell>
          <cell r="C9">
            <v>655019</v>
          </cell>
          <cell r="D9">
            <v>334613</v>
          </cell>
          <cell r="E9">
            <v>989632</v>
          </cell>
        </row>
        <row r="10">
          <cell r="B10">
            <v>2019</v>
          </cell>
          <cell r="C10">
            <v>639395</v>
          </cell>
          <cell r="D10">
            <v>322944</v>
          </cell>
          <cell r="E10">
            <v>962339</v>
          </cell>
        </row>
        <row r="11">
          <cell r="B11">
            <v>2020</v>
          </cell>
          <cell r="C11">
            <v>625264</v>
          </cell>
          <cell r="D11">
            <v>326840</v>
          </cell>
          <cell r="E11">
            <v>952104</v>
          </cell>
        </row>
        <row r="12">
          <cell r="B12">
            <v>2021</v>
          </cell>
          <cell r="C12">
            <v>605967</v>
          </cell>
          <cell r="D12">
            <v>319847</v>
          </cell>
          <cell r="E12">
            <v>925814</v>
          </cell>
        </row>
        <row r="14">
          <cell r="C14" t="str">
            <v>Allocation de retraite</v>
          </cell>
          <cell r="D14" t="str">
            <v>Allocation de réversion</v>
          </cell>
        </row>
        <row r="15">
          <cell r="B15">
            <v>2012</v>
          </cell>
          <cell r="C15">
            <v>1210387880</v>
          </cell>
          <cell r="D15">
            <v>325105214</v>
          </cell>
          <cell r="E15">
            <v>1535493094</v>
          </cell>
        </row>
        <row r="16">
          <cell r="B16">
            <v>2013</v>
          </cell>
          <cell r="C16">
            <v>1211954464</v>
          </cell>
          <cell r="D16">
            <v>333312960</v>
          </cell>
          <cell r="E16">
            <v>1545267424</v>
          </cell>
        </row>
        <row r="17">
          <cell r="B17">
            <v>2014</v>
          </cell>
          <cell r="C17">
            <v>1361882982</v>
          </cell>
          <cell r="D17">
            <v>368748301</v>
          </cell>
          <cell r="E17">
            <v>1730631283</v>
          </cell>
        </row>
        <row r="18">
          <cell r="B18">
            <v>2015</v>
          </cell>
          <cell r="C18">
            <v>1412072070</v>
          </cell>
          <cell r="D18">
            <v>381730846</v>
          </cell>
          <cell r="E18">
            <v>1793802916</v>
          </cell>
        </row>
        <row r="19">
          <cell r="B19">
            <v>2016</v>
          </cell>
          <cell r="C19">
            <v>1425905454</v>
          </cell>
          <cell r="D19">
            <v>374536829</v>
          </cell>
          <cell r="E19">
            <v>1800442283</v>
          </cell>
        </row>
        <row r="20">
          <cell r="B20">
            <v>2017</v>
          </cell>
          <cell r="C20">
            <v>1404375428</v>
          </cell>
          <cell r="D20">
            <v>376251088</v>
          </cell>
          <cell r="E20">
            <v>1780626516</v>
          </cell>
        </row>
        <row r="21">
          <cell r="B21">
            <v>2018</v>
          </cell>
          <cell r="C21">
            <v>1505231732.1600001</v>
          </cell>
          <cell r="D21">
            <v>405140339.37000012</v>
          </cell>
          <cell r="E21">
            <v>1910372071.5300002</v>
          </cell>
        </row>
        <row r="22">
          <cell r="B22">
            <v>2019</v>
          </cell>
          <cell r="C22">
            <v>1609502317.53</v>
          </cell>
          <cell r="D22">
            <v>418208865.86999989</v>
          </cell>
          <cell r="E22">
            <v>2027711183.3999999</v>
          </cell>
        </row>
        <row r="23">
          <cell r="B23">
            <v>2020</v>
          </cell>
          <cell r="C23">
            <v>1595714715.910001</v>
          </cell>
          <cell r="D23">
            <v>408914178.0200001</v>
          </cell>
          <cell r="E23">
            <v>2004628893.9300013</v>
          </cell>
        </row>
        <row r="24">
          <cell r="B24">
            <v>2021</v>
          </cell>
          <cell r="C24">
            <v>1600111451.8100021</v>
          </cell>
          <cell r="D24">
            <v>411784078.65999979</v>
          </cell>
          <cell r="E24">
            <v>2011895530.4700019</v>
          </cell>
        </row>
      </sheetData>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aramètres"/>
      <sheetName val="Tableau par pays"/>
      <sheetName val="Historique 10ans"/>
      <sheetName val="Sources"/>
    </sheetNames>
    <sheetDataSet>
      <sheetData sheetId="0">
        <row r="2">
          <cell r="A2" t="str">
            <v>Allemagne</v>
          </cell>
        </row>
        <row r="3">
          <cell r="A3" t="str">
            <v>Autriche</v>
          </cell>
        </row>
        <row r="4">
          <cell r="A4" t="str">
            <v>Belgique</v>
          </cell>
        </row>
        <row r="5">
          <cell r="A5" t="str">
            <v>Bulgarie</v>
          </cell>
        </row>
        <row r="6">
          <cell r="A6" t="str">
            <v>Chypre</v>
          </cell>
        </row>
        <row r="7">
          <cell r="A7" t="str">
            <v>Croatie</v>
          </cell>
        </row>
        <row r="8">
          <cell r="A8" t="str">
            <v>Danemark</v>
          </cell>
        </row>
        <row r="9">
          <cell r="A9" t="str">
            <v>Espagne</v>
          </cell>
        </row>
        <row r="10">
          <cell r="A10" t="str">
            <v>Estonie</v>
          </cell>
        </row>
        <row r="11">
          <cell r="A11" t="str">
            <v>Finlande</v>
          </cell>
        </row>
        <row r="12">
          <cell r="A12" t="str">
            <v>Grèce</v>
          </cell>
        </row>
        <row r="13">
          <cell r="A13" t="str">
            <v>Hongrie</v>
          </cell>
        </row>
        <row r="14">
          <cell r="A14" t="str">
            <v>Irlande</v>
          </cell>
        </row>
        <row r="15">
          <cell r="A15" t="str">
            <v>Islande</v>
          </cell>
        </row>
        <row r="16">
          <cell r="A16" t="str">
            <v>Italie</v>
          </cell>
        </row>
        <row r="17">
          <cell r="A17" t="str">
            <v>Lettonie</v>
          </cell>
        </row>
        <row r="18">
          <cell r="A18" t="str">
            <v>Liechtenstein</v>
          </cell>
        </row>
        <row r="19">
          <cell r="A19" t="str">
            <v>Lituanie</v>
          </cell>
        </row>
        <row r="20">
          <cell r="A20" t="str">
            <v>Luxembourg</v>
          </cell>
        </row>
        <row r="21">
          <cell r="A21" t="str">
            <v>Malte</v>
          </cell>
        </row>
        <row r="22">
          <cell r="A22" t="str">
            <v>Norvège</v>
          </cell>
        </row>
        <row r="23">
          <cell r="A23" t="str">
            <v>Pays-Bas</v>
          </cell>
        </row>
        <row r="24">
          <cell r="A24" t="str">
            <v>Pologne</v>
          </cell>
        </row>
        <row r="25">
          <cell r="A25" t="str">
            <v>Portugal</v>
          </cell>
        </row>
        <row r="26">
          <cell r="A26" t="str">
            <v>République tchèque</v>
          </cell>
        </row>
        <row r="27">
          <cell r="A27" t="str">
            <v>Roumanie</v>
          </cell>
        </row>
        <row r="28">
          <cell r="A28" t="str">
            <v>Royaume-Uni</v>
          </cell>
        </row>
        <row r="29">
          <cell r="A29" t="str">
            <v>Slovaquie</v>
          </cell>
        </row>
        <row r="30">
          <cell r="A30" t="str">
            <v>Slovénie</v>
          </cell>
        </row>
        <row r="31">
          <cell r="A31" t="str">
            <v>Suède</v>
          </cell>
        </row>
        <row r="32">
          <cell r="A32" t="str">
            <v>Suisse</v>
          </cell>
        </row>
        <row r="34">
          <cell r="A34" t="str">
            <v>Total Général</v>
          </cell>
        </row>
      </sheetData>
      <sheetData sheetId="1" refreshError="1"/>
      <sheetData sheetId="2" refreshError="1"/>
      <sheetData sheetId="3">
        <row r="15">
          <cell r="D15" t="str">
            <v>1er circuit</v>
          </cell>
          <cell r="E15" t="str">
            <v>2ème circuit</v>
          </cell>
          <cell r="F15" t="str">
            <v>Pays de l'UE-EEE-Suisse</v>
          </cell>
          <cell r="G15" t="str">
            <v>Accords bilatéraux</v>
          </cell>
          <cell r="H15" t="str">
            <v>Pays sans accord</v>
          </cell>
        </row>
        <row r="16">
          <cell r="B16">
            <v>2012</v>
          </cell>
          <cell r="C16" t="str">
            <v>Zone des soins</v>
          </cell>
          <cell r="F16">
            <v>472842805.66999996</v>
          </cell>
          <cell r="G16">
            <v>87551287.89000006</v>
          </cell>
          <cell r="H16">
            <v>11712723.529999999</v>
          </cell>
        </row>
        <row r="17">
          <cell r="C17" t="str">
            <v>Circuit</v>
          </cell>
          <cell r="D17">
            <v>444572825.64999998</v>
          </cell>
          <cell r="E17">
            <v>127533991.44</v>
          </cell>
          <cell r="I17">
            <v>572106817.08999991</v>
          </cell>
        </row>
        <row r="18">
          <cell r="B18" t="str">
            <v>_</v>
          </cell>
        </row>
        <row r="19">
          <cell r="B19">
            <v>2013</v>
          </cell>
          <cell r="C19" t="str">
            <v>Zone des soins</v>
          </cell>
          <cell r="F19">
            <v>411672117.40999985</v>
          </cell>
          <cell r="G19">
            <v>102825522.19</v>
          </cell>
          <cell r="H19">
            <v>10355475.36999999</v>
          </cell>
        </row>
        <row r="20">
          <cell r="C20" t="str">
            <v>Circuit</v>
          </cell>
          <cell r="D20">
            <v>450420973.06999981</v>
          </cell>
          <cell r="E20">
            <v>74432141.900000006</v>
          </cell>
          <cell r="I20">
            <v>524853114.96999979</v>
          </cell>
        </row>
        <row r="21">
          <cell r="B21" t="str">
            <v>_</v>
          </cell>
        </row>
        <row r="22">
          <cell r="B22">
            <v>2014</v>
          </cell>
          <cell r="C22" t="str">
            <v>Zone des soins</v>
          </cell>
          <cell r="F22">
            <v>551353116.2700001</v>
          </cell>
          <cell r="G22">
            <v>261479298.9499999</v>
          </cell>
          <cell r="H22">
            <v>8008138.0900000017</v>
          </cell>
        </row>
        <row r="23">
          <cell r="C23" t="str">
            <v>Circuit</v>
          </cell>
          <cell r="D23">
            <v>476364626.76000005</v>
          </cell>
          <cell r="E23">
            <v>344475926.54999989</v>
          </cell>
          <cell r="I23">
            <v>820840553.30999994</v>
          </cell>
        </row>
        <row r="24">
          <cell r="B24" t="str">
            <v>_</v>
          </cell>
        </row>
        <row r="25">
          <cell r="B25">
            <v>2015</v>
          </cell>
          <cell r="C25" t="str">
            <v>Zone des soins</v>
          </cell>
          <cell r="F25">
            <v>473599653.03999996</v>
          </cell>
          <cell r="G25">
            <v>187568995.94999999</v>
          </cell>
          <cell r="H25">
            <v>11041007.520000011</v>
          </cell>
        </row>
        <row r="26">
          <cell r="C26" t="str">
            <v>Circuit</v>
          </cell>
          <cell r="D26">
            <v>174007539.97999993</v>
          </cell>
          <cell r="E26">
            <v>498202116.53000003</v>
          </cell>
          <cell r="I26">
            <v>672209656.50999999</v>
          </cell>
        </row>
        <row r="27">
          <cell r="B27" t="str">
            <v>_</v>
          </cell>
        </row>
        <row r="28">
          <cell r="B28">
            <v>2016</v>
          </cell>
          <cell r="C28" t="str">
            <v>Zone des soins</v>
          </cell>
          <cell r="F28">
            <v>409942505.21000004</v>
          </cell>
          <cell r="G28">
            <v>180709246.97</v>
          </cell>
          <cell r="H28">
            <v>9202788.7100000028</v>
          </cell>
        </row>
        <row r="29">
          <cell r="C29" t="str">
            <v>Circuit</v>
          </cell>
          <cell r="D29">
            <v>199734985.80000001</v>
          </cell>
          <cell r="E29">
            <v>400119555.09000003</v>
          </cell>
          <cell r="I29">
            <v>599854540.8900001</v>
          </cell>
        </row>
        <row r="30">
          <cell r="B30" t="str">
            <v>_</v>
          </cell>
        </row>
        <row r="31">
          <cell r="B31">
            <v>2017</v>
          </cell>
          <cell r="C31" t="str">
            <v>Zone des soins</v>
          </cell>
          <cell r="F31">
            <v>510251970.98619866</v>
          </cell>
          <cell r="G31">
            <v>211981030.39247644</v>
          </cell>
          <cell r="H31">
            <v>10222850.57</v>
          </cell>
        </row>
        <row r="32">
          <cell r="C32" t="str">
            <v>Circuit</v>
          </cell>
          <cell r="D32">
            <v>283024642.1899997</v>
          </cell>
          <cell r="E32">
            <v>449431209.75867534</v>
          </cell>
          <cell r="I32">
            <v>732455851.94867504</v>
          </cell>
        </row>
        <row r="33">
          <cell r="B33" t="str">
            <v>_</v>
          </cell>
        </row>
        <row r="34">
          <cell r="B34">
            <v>2018</v>
          </cell>
          <cell r="C34" t="str">
            <v>Zone des soins</v>
          </cell>
          <cell r="F34">
            <v>656130241.73499942</v>
          </cell>
          <cell r="G34">
            <v>148028092.64286482</v>
          </cell>
          <cell r="H34">
            <v>9619003.0300000105</v>
          </cell>
        </row>
        <row r="35">
          <cell r="C35" t="str">
            <v>Circuit</v>
          </cell>
          <cell r="D35">
            <v>299607177.16999942</v>
          </cell>
          <cell r="E35">
            <v>514170160.23786485</v>
          </cell>
          <cell r="I35">
            <v>813777337.40786433</v>
          </cell>
        </row>
        <row r="36">
          <cell r="B36" t="str">
            <v>_</v>
          </cell>
        </row>
        <row r="37">
          <cell r="B37">
            <v>2019</v>
          </cell>
          <cell r="C37" t="str">
            <v>Zone des soins</v>
          </cell>
          <cell r="F37">
            <v>650240643.51300025</v>
          </cell>
          <cell r="G37">
            <v>184845431.20770001</v>
          </cell>
          <cell r="H37">
            <v>9409840.7599999979</v>
          </cell>
        </row>
        <row r="38">
          <cell r="C38" t="str">
            <v>Circuit</v>
          </cell>
          <cell r="D38">
            <v>332527904.41000003</v>
          </cell>
          <cell r="E38">
            <v>511968011.07070023</v>
          </cell>
          <cell r="I38">
            <v>844495915.48070025</v>
          </cell>
        </row>
        <row r="39">
          <cell r="B39" t="str">
            <v>_</v>
          </cell>
        </row>
        <row r="40">
          <cell r="B40">
            <v>2020</v>
          </cell>
          <cell r="C40" t="str">
            <v>Zone des soins</v>
          </cell>
          <cell r="F40">
            <v>563011485.86000001</v>
          </cell>
          <cell r="G40">
            <v>17734658.831038114</v>
          </cell>
          <cell r="H40">
            <v>6808488.9900000086</v>
          </cell>
        </row>
        <row r="41">
          <cell r="C41" t="str">
            <v>Circuit</v>
          </cell>
          <cell r="D41">
            <v>328850876.2899999</v>
          </cell>
          <cell r="E41">
            <v>258703757.39103824</v>
          </cell>
          <cell r="I41">
            <v>587554633.68103814</v>
          </cell>
        </row>
        <row r="42">
          <cell r="B42" t="str">
            <v>_</v>
          </cell>
        </row>
        <row r="43">
          <cell r="B43">
            <v>2021</v>
          </cell>
          <cell r="C43" t="str">
            <v>Zone des soins</v>
          </cell>
          <cell r="F43">
            <v>386798188.63999999</v>
          </cell>
          <cell r="G43">
            <v>29332233.169999998</v>
          </cell>
          <cell r="H43">
            <v>4386151.120000001</v>
          </cell>
        </row>
        <row r="44">
          <cell r="C44" t="str">
            <v>Circuit</v>
          </cell>
          <cell r="D44">
            <v>326919049.68000001</v>
          </cell>
          <cell r="E44">
            <v>93597523.25</v>
          </cell>
          <cell r="I44">
            <v>420516572.93000001</v>
          </cell>
        </row>
        <row r="53">
          <cell r="B53" t="str">
            <v>ALLEMAGNE</v>
          </cell>
          <cell r="C53">
            <v>0</v>
          </cell>
          <cell r="D53">
            <v>913708.57999999984</v>
          </cell>
          <cell r="E53">
            <v>643593.68000000005</v>
          </cell>
          <cell r="F53">
            <v>114112.34</v>
          </cell>
          <cell r="G53">
            <v>32972048.449999999</v>
          </cell>
          <cell r="H53">
            <v>0</v>
          </cell>
          <cell r="I53">
            <v>0</v>
          </cell>
          <cell r="J53">
            <v>1010026.34</v>
          </cell>
          <cell r="K53">
            <v>1115266.6299999999</v>
          </cell>
          <cell r="L53">
            <v>308981.98</v>
          </cell>
          <cell r="M53">
            <v>45473142.700000003</v>
          </cell>
          <cell r="N53">
            <v>2748.4</v>
          </cell>
          <cell r="O53">
            <v>2</v>
          </cell>
          <cell r="Q53">
            <v>-0.27690792038455403</v>
          </cell>
          <cell r="R53">
            <v>-13266705.000000007</v>
          </cell>
          <cell r="S53">
            <v>47910168.050000004</v>
          </cell>
          <cell r="T53">
            <v>3</v>
          </cell>
        </row>
        <row r="54">
          <cell r="B54" t="str">
            <v>AUTRICHE</v>
          </cell>
          <cell r="C54">
            <v>0</v>
          </cell>
          <cell r="D54">
            <v>89907.08</v>
          </cell>
          <cell r="E54">
            <v>1792.8</v>
          </cell>
          <cell r="F54">
            <v>17024.03</v>
          </cell>
          <cell r="G54">
            <v>1764027.66</v>
          </cell>
          <cell r="H54">
            <v>0</v>
          </cell>
          <cell r="I54">
            <v>0</v>
          </cell>
          <cell r="J54">
            <v>176736.35</v>
          </cell>
          <cell r="K54">
            <v>0</v>
          </cell>
          <cell r="L54">
            <v>9867.3200000000015</v>
          </cell>
          <cell r="M54">
            <v>3489623.8</v>
          </cell>
          <cell r="N54">
            <v>0</v>
          </cell>
          <cell r="O54">
            <v>0</v>
          </cell>
          <cell r="Q54">
            <v>-0.4905778858129255</v>
          </cell>
          <cell r="R54">
            <v>-1803475.9</v>
          </cell>
          <cell r="S54">
            <v>3676227.4699999997</v>
          </cell>
          <cell r="T54">
            <v>9</v>
          </cell>
        </row>
        <row r="55">
          <cell r="B55" t="str">
            <v>BELGIQUE</v>
          </cell>
          <cell r="C55">
            <v>0</v>
          </cell>
          <cell r="D55">
            <v>2361819.7200000002</v>
          </cell>
          <cell r="E55">
            <v>276784308.68000001</v>
          </cell>
          <cell r="F55">
            <v>285435.3</v>
          </cell>
          <cell r="G55">
            <v>3790459.7</v>
          </cell>
          <cell r="H55">
            <v>0</v>
          </cell>
          <cell r="I55">
            <v>7371</v>
          </cell>
          <cell r="J55">
            <v>2177340.2400000002</v>
          </cell>
          <cell r="K55">
            <v>272376233.86000001</v>
          </cell>
          <cell r="L55">
            <v>710529.24</v>
          </cell>
          <cell r="M55">
            <v>75722440.400000006</v>
          </cell>
          <cell r="N55">
            <v>21482.799999999999</v>
          </cell>
          <cell r="O55">
            <v>14581.55</v>
          </cell>
          <cell r="P55">
            <v>6059509.5999999996</v>
          </cell>
          <cell r="Q55">
            <v>-0.20682279966233164</v>
          </cell>
          <cell r="R55">
            <v>-73852723.290000021</v>
          </cell>
          <cell r="S55">
            <v>357082117.69000006</v>
          </cell>
          <cell r="T55">
            <v>1</v>
          </cell>
        </row>
        <row r="56">
          <cell r="B56" t="str">
            <v>BULGARIE</v>
          </cell>
          <cell r="C56">
            <v>0</v>
          </cell>
          <cell r="D56">
            <v>179936.44</v>
          </cell>
          <cell r="E56">
            <v>0</v>
          </cell>
          <cell r="F56">
            <v>11300.89</v>
          </cell>
          <cell r="G56">
            <v>97328.61</v>
          </cell>
          <cell r="H56">
            <v>0</v>
          </cell>
          <cell r="I56">
            <v>0</v>
          </cell>
          <cell r="J56">
            <v>153390.07999999999</v>
          </cell>
          <cell r="K56">
            <v>1539.76</v>
          </cell>
          <cell r="L56">
            <v>9529.17</v>
          </cell>
          <cell r="M56">
            <v>82591.399999999994</v>
          </cell>
          <cell r="N56">
            <v>0</v>
          </cell>
          <cell r="O56">
            <v>0</v>
          </cell>
          <cell r="Q56">
            <v>0.16804477272472451</v>
          </cell>
          <cell r="R56">
            <v>41515.53</v>
          </cell>
          <cell r="S56">
            <v>247050.41</v>
          </cell>
          <cell r="T56">
            <v>39</v>
          </cell>
        </row>
        <row r="57">
          <cell r="B57" t="str">
            <v>CHYPRE</v>
          </cell>
          <cell r="C57">
            <v>0</v>
          </cell>
          <cell r="D57">
            <v>28098.47</v>
          </cell>
          <cell r="E57">
            <v>0</v>
          </cell>
          <cell r="F57">
            <v>18411.810000000001</v>
          </cell>
          <cell r="G57">
            <v>41208.449999999997</v>
          </cell>
          <cell r="H57">
            <v>40077.160000000003</v>
          </cell>
          <cell r="I57">
            <v>0</v>
          </cell>
          <cell r="J57">
            <v>35729.899999999987</v>
          </cell>
          <cell r="K57">
            <v>5427.55</v>
          </cell>
          <cell r="L57">
            <v>16759.88</v>
          </cell>
          <cell r="M57">
            <v>32339.3</v>
          </cell>
          <cell r="N57">
            <v>29827.599999999999</v>
          </cell>
          <cell r="O57">
            <v>0</v>
          </cell>
          <cell r="Q57">
            <v>6.4218757117400216E-2</v>
          </cell>
          <cell r="R57">
            <v>7711.660000000018</v>
          </cell>
          <cell r="S57">
            <v>120084.22999999998</v>
          </cell>
          <cell r="T57">
            <v>57</v>
          </cell>
        </row>
        <row r="58">
          <cell r="B58" t="str">
            <v>CROATIE</v>
          </cell>
          <cell r="C58">
            <v>0</v>
          </cell>
          <cell r="D58">
            <v>117907.1</v>
          </cell>
          <cell r="E58">
            <v>1229.0899999999999</v>
          </cell>
          <cell r="F58">
            <v>3859.68</v>
          </cell>
          <cell r="G58">
            <v>568300.4</v>
          </cell>
          <cell r="H58">
            <v>0</v>
          </cell>
          <cell r="I58">
            <v>0</v>
          </cell>
          <cell r="J58">
            <v>41259.339999999997</v>
          </cell>
          <cell r="K58">
            <v>0</v>
          </cell>
          <cell r="L58">
            <v>6188.92</v>
          </cell>
          <cell r="M58">
            <v>447863.2</v>
          </cell>
          <cell r="N58">
            <v>0</v>
          </cell>
          <cell r="O58">
            <v>0</v>
          </cell>
          <cell r="Q58">
            <v>0.39567994247498328</v>
          </cell>
          <cell r="R58">
            <v>195984.81</v>
          </cell>
          <cell r="S58">
            <v>495311.46</v>
          </cell>
          <cell r="T58">
            <v>24</v>
          </cell>
        </row>
        <row r="59">
          <cell r="B59" t="str">
            <v>DANEMARK</v>
          </cell>
          <cell r="C59">
            <v>0</v>
          </cell>
          <cell r="D59">
            <v>9818.3599999999988</v>
          </cell>
          <cell r="E59">
            <v>4853.12</v>
          </cell>
          <cell r="F59">
            <v>1525.11</v>
          </cell>
          <cell r="G59">
            <v>49633.07</v>
          </cell>
          <cell r="H59">
            <v>0</v>
          </cell>
          <cell r="I59">
            <v>0</v>
          </cell>
          <cell r="J59">
            <v>3361.4</v>
          </cell>
          <cell r="K59">
            <v>0</v>
          </cell>
          <cell r="L59">
            <v>1205.45</v>
          </cell>
          <cell r="M59">
            <v>188186.90000000002</v>
          </cell>
          <cell r="N59">
            <v>0</v>
          </cell>
          <cell r="O59">
            <v>0</v>
          </cell>
          <cell r="Q59">
            <v>-0.65847792844497199</v>
          </cell>
          <cell r="R59">
            <v>-126924.09000000003</v>
          </cell>
          <cell r="S59">
            <v>192753.75000000003</v>
          </cell>
          <cell r="T59">
            <v>44</v>
          </cell>
        </row>
        <row r="60">
          <cell r="B60" t="str">
            <v>ESPAGNE</v>
          </cell>
          <cell r="C60">
            <v>0</v>
          </cell>
          <cell r="D60">
            <v>6248496.2699999996</v>
          </cell>
          <cell r="E60">
            <v>9854999.0299999993</v>
          </cell>
          <cell r="F60">
            <v>311654.74</v>
          </cell>
          <cell r="G60">
            <v>2867549.62</v>
          </cell>
          <cell r="H60">
            <v>258382.12</v>
          </cell>
          <cell r="I60">
            <v>47609.22</v>
          </cell>
          <cell r="J60">
            <v>2842975.35</v>
          </cell>
          <cell r="K60">
            <v>11763725.050000001</v>
          </cell>
          <cell r="L60">
            <v>309472.68</v>
          </cell>
          <cell r="M60">
            <v>12994127.01</v>
          </cell>
          <cell r="N60">
            <v>73430595.310000002</v>
          </cell>
          <cell r="O60">
            <v>52033.35</v>
          </cell>
          <cell r="Q60">
            <v>-0.80680417025630102</v>
          </cell>
          <cell r="R60">
            <v>-81804237.75</v>
          </cell>
          <cell r="S60">
            <v>101392928.75</v>
          </cell>
          <cell r="T60">
            <v>2</v>
          </cell>
        </row>
        <row r="61">
          <cell r="B61" t="str">
            <v>ESTONIE</v>
          </cell>
          <cell r="C61">
            <v>0</v>
          </cell>
          <cell r="D61">
            <v>7338.83</v>
          </cell>
          <cell r="E61">
            <v>0</v>
          </cell>
          <cell r="F61">
            <v>419.24</v>
          </cell>
          <cell r="G61">
            <v>34498.51</v>
          </cell>
          <cell r="H61">
            <v>0</v>
          </cell>
          <cell r="I61">
            <v>0</v>
          </cell>
          <cell r="J61">
            <v>3162.349999999999</v>
          </cell>
          <cell r="K61">
            <v>0</v>
          </cell>
          <cell r="L61">
            <v>757.38</v>
          </cell>
          <cell r="M61">
            <v>65113.929999999993</v>
          </cell>
          <cell r="N61">
            <v>0</v>
          </cell>
          <cell r="O61">
            <v>0</v>
          </cell>
          <cell r="Q61">
            <v>-0.38788440305787053</v>
          </cell>
          <cell r="R61">
            <v>-26777.079999999987</v>
          </cell>
          <cell r="S61">
            <v>69033.659999999989</v>
          </cell>
          <cell r="T61">
            <v>69</v>
          </cell>
        </row>
        <row r="62">
          <cell r="B62" t="str">
            <v>FINLANDE</v>
          </cell>
          <cell r="C62">
            <v>0</v>
          </cell>
          <cell r="D62">
            <v>26683.81</v>
          </cell>
          <cell r="E62">
            <v>0</v>
          </cell>
          <cell r="F62">
            <v>3715.56</v>
          </cell>
          <cell r="G62">
            <v>261601.65</v>
          </cell>
          <cell r="H62">
            <v>50516.800000000003</v>
          </cell>
          <cell r="I62">
            <v>0</v>
          </cell>
          <cell r="J62">
            <v>25580.41</v>
          </cell>
          <cell r="K62">
            <v>0</v>
          </cell>
          <cell r="L62">
            <v>4511.32</v>
          </cell>
          <cell r="M62">
            <v>491988.8</v>
          </cell>
          <cell r="N62">
            <v>0</v>
          </cell>
          <cell r="O62">
            <v>0</v>
          </cell>
          <cell r="Q62">
            <v>-0.34393680607089483</v>
          </cell>
          <cell r="R62">
            <v>-179562.70999999996</v>
          </cell>
          <cell r="S62">
            <v>522080.52999999997</v>
          </cell>
          <cell r="T62">
            <v>23</v>
          </cell>
        </row>
        <row r="63">
          <cell r="B63" t="str">
            <v>GRECE</v>
          </cell>
          <cell r="C63">
            <v>0</v>
          </cell>
          <cell r="D63">
            <v>704347.60999999987</v>
          </cell>
          <cell r="E63">
            <v>8129.05</v>
          </cell>
          <cell r="F63">
            <v>89108.540000000008</v>
          </cell>
          <cell r="G63">
            <v>3780408.09</v>
          </cell>
          <cell r="H63">
            <v>0</v>
          </cell>
          <cell r="I63">
            <v>0</v>
          </cell>
          <cell r="J63">
            <v>553857.15</v>
          </cell>
          <cell r="K63">
            <v>63341.21</v>
          </cell>
          <cell r="L63">
            <v>102877.54</v>
          </cell>
          <cell r="M63">
            <v>1159187.2</v>
          </cell>
          <cell r="N63">
            <v>0</v>
          </cell>
          <cell r="O63">
            <v>132.80000000000001</v>
          </cell>
          <cell r="Q63">
            <v>1.4380138798855526</v>
          </cell>
          <cell r="R63">
            <v>2702597.3899999997</v>
          </cell>
          <cell r="S63">
            <v>1879395.9000000001</v>
          </cell>
          <cell r="T63">
            <v>13</v>
          </cell>
        </row>
        <row r="64">
          <cell r="B64" t="str">
            <v>HONGRIE</v>
          </cell>
          <cell r="C64">
            <v>0</v>
          </cell>
          <cell r="D64">
            <v>537903.17000000004</v>
          </cell>
          <cell r="E64">
            <v>0</v>
          </cell>
          <cell r="F64">
            <v>14829.61</v>
          </cell>
          <cell r="G64">
            <v>308089.56</v>
          </cell>
          <cell r="H64">
            <v>0</v>
          </cell>
          <cell r="I64">
            <v>0</v>
          </cell>
          <cell r="J64">
            <v>862021.00999999989</v>
          </cell>
          <cell r="K64">
            <v>0</v>
          </cell>
          <cell r="L64">
            <v>23793.8</v>
          </cell>
          <cell r="M64">
            <v>247828.91</v>
          </cell>
          <cell r="N64">
            <v>0</v>
          </cell>
          <cell r="O64">
            <v>0</v>
          </cell>
          <cell r="Q64">
            <v>-0.24065883768138363</v>
          </cell>
          <cell r="R64">
            <v>-272821.37999999989</v>
          </cell>
          <cell r="S64">
            <v>1133643.72</v>
          </cell>
          <cell r="T64">
            <v>19</v>
          </cell>
        </row>
        <row r="65">
          <cell r="B65" t="str">
            <v>IRLANDE</v>
          </cell>
          <cell r="C65">
            <v>0</v>
          </cell>
          <cell r="D65">
            <v>36409.06</v>
          </cell>
          <cell r="E65">
            <v>0</v>
          </cell>
          <cell r="F65">
            <v>13038.04</v>
          </cell>
          <cell r="G65">
            <v>574644.68999999994</v>
          </cell>
          <cell r="H65">
            <v>152048.19</v>
          </cell>
          <cell r="I65">
            <v>0</v>
          </cell>
          <cell r="J65">
            <v>27488.97</v>
          </cell>
          <cell r="K65">
            <v>0</v>
          </cell>
          <cell r="L65">
            <v>12461.38</v>
          </cell>
          <cell r="M65">
            <v>216837.1</v>
          </cell>
          <cell r="N65">
            <v>121152.6</v>
          </cell>
          <cell r="O65">
            <v>0</v>
          </cell>
          <cell r="Q65">
            <v>1.05360606794649</v>
          </cell>
          <cell r="R65">
            <v>398199.92999999993</v>
          </cell>
          <cell r="S65">
            <v>377940.05000000005</v>
          </cell>
          <cell r="T65">
            <v>30</v>
          </cell>
        </row>
        <row r="66">
          <cell r="B66" t="str">
            <v>ISLANDE</v>
          </cell>
          <cell r="C66">
            <v>0</v>
          </cell>
          <cell r="D66">
            <v>5360.48</v>
          </cell>
          <cell r="E66">
            <v>0</v>
          </cell>
          <cell r="F66">
            <v>504.51</v>
          </cell>
          <cell r="G66">
            <v>91003.02</v>
          </cell>
          <cell r="H66">
            <v>0</v>
          </cell>
          <cell r="I66">
            <v>0</v>
          </cell>
          <cell r="J66">
            <v>5981.33</v>
          </cell>
          <cell r="K66">
            <v>0</v>
          </cell>
          <cell r="L66">
            <v>263.79000000000002</v>
          </cell>
          <cell r="M66">
            <v>254825.5</v>
          </cell>
          <cell r="N66">
            <v>0</v>
          </cell>
          <cell r="O66">
            <v>0</v>
          </cell>
          <cell r="Q66">
            <v>-0.62895859365561702</v>
          </cell>
          <cell r="R66">
            <v>-164202.60999999999</v>
          </cell>
          <cell r="S66">
            <v>261070.62</v>
          </cell>
          <cell r="T66">
            <v>38</v>
          </cell>
        </row>
        <row r="67">
          <cell r="B67" t="str">
            <v>ITALIE</v>
          </cell>
          <cell r="C67">
            <v>0</v>
          </cell>
          <cell r="D67">
            <v>884771.19</v>
          </cell>
          <cell r="E67">
            <v>10817.79</v>
          </cell>
          <cell r="F67">
            <v>93147.510000000009</v>
          </cell>
          <cell r="G67">
            <v>4694738.6900000004</v>
          </cell>
          <cell r="H67">
            <v>0</v>
          </cell>
          <cell r="I67">
            <v>0</v>
          </cell>
          <cell r="J67">
            <v>500958.66999999993</v>
          </cell>
          <cell r="K67">
            <v>31104.95</v>
          </cell>
          <cell r="L67">
            <v>82940.13</v>
          </cell>
          <cell r="M67">
            <v>10677983.289999999</v>
          </cell>
          <cell r="N67">
            <v>0</v>
          </cell>
          <cell r="O67">
            <v>816.87</v>
          </cell>
          <cell r="Q67">
            <v>-0.49676165574580078</v>
          </cell>
          <cell r="R67">
            <v>-5610328.7299999977</v>
          </cell>
          <cell r="S67">
            <v>11293803.909999998</v>
          </cell>
          <cell r="T67">
            <v>5</v>
          </cell>
        </row>
        <row r="68">
          <cell r="B68" t="str">
            <v>LETTONIE</v>
          </cell>
          <cell r="C68">
            <v>0</v>
          </cell>
          <cell r="D68">
            <v>7541.96</v>
          </cell>
          <cell r="E68">
            <v>371.41</v>
          </cell>
          <cell r="F68">
            <v>2418.7600000000002</v>
          </cell>
          <cell r="G68">
            <v>22914.91</v>
          </cell>
          <cell r="H68">
            <v>0</v>
          </cell>
          <cell r="I68">
            <v>0</v>
          </cell>
          <cell r="J68">
            <v>2705.579999999999</v>
          </cell>
          <cell r="K68">
            <v>0</v>
          </cell>
          <cell r="L68">
            <v>218.32</v>
          </cell>
          <cell r="M68">
            <v>11329.4</v>
          </cell>
          <cell r="N68">
            <v>0</v>
          </cell>
          <cell r="O68">
            <v>0</v>
          </cell>
          <cell r="Q68">
            <v>1.3325854363550897</v>
          </cell>
          <cell r="R68">
            <v>18993.740000000002</v>
          </cell>
          <cell r="S68">
            <v>14253.3</v>
          </cell>
          <cell r="T68">
            <v>107</v>
          </cell>
        </row>
        <row r="69">
          <cell r="B69" t="str">
            <v>LIECHTENSTEIN</v>
          </cell>
          <cell r="C69">
            <v>0</v>
          </cell>
          <cell r="D69">
            <v>25124.99</v>
          </cell>
          <cell r="E69">
            <v>0</v>
          </cell>
          <cell r="F69">
            <v>82.38000000000001</v>
          </cell>
          <cell r="G69">
            <v>0</v>
          </cell>
          <cell r="H69">
            <v>0</v>
          </cell>
          <cell r="I69">
            <v>0</v>
          </cell>
          <cell r="J69">
            <v>9073.7400000000016</v>
          </cell>
          <cell r="K69">
            <v>0</v>
          </cell>
          <cell r="L69">
            <v>78.240000000000009</v>
          </cell>
          <cell r="M69">
            <v>56394.7</v>
          </cell>
          <cell r="N69">
            <v>0</v>
          </cell>
          <cell r="O69">
            <v>0</v>
          </cell>
          <cell r="Q69">
            <v>-0.61542872957104766</v>
          </cell>
          <cell r="R69">
            <v>-40339.30999999999</v>
          </cell>
          <cell r="S69">
            <v>65546.679999999993</v>
          </cell>
          <cell r="T69">
            <v>74</v>
          </cell>
        </row>
        <row r="70">
          <cell r="B70" t="str">
            <v>LITUANIE</v>
          </cell>
          <cell r="C70">
            <v>0</v>
          </cell>
          <cell r="D70">
            <v>12973.57</v>
          </cell>
          <cell r="E70">
            <v>0</v>
          </cell>
          <cell r="F70">
            <v>2982.72</v>
          </cell>
          <cell r="G70">
            <v>23352.94</v>
          </cell>
          <cell r="H70">
            <v>0</v>
          </cell>
          <cell r="I70">
            <v>0</v>
          </cell>
          <cell r="J70">
            <v>10021.959999999999</v>
          </cell>
          <cell r="K70">
            <v>0</v>
          </cell>
          <cell r="L70">
            <v>2088.7600000000002</v>
          </cell>
          <cell r="M70">
            <v>28724.600000000002</v>
          </cell>
          <cell r="N70">
            <v>0</v>
          </cell>
          <cell r="O70">
            <v>0</v>
          </cell>
          <cell r="Q70">
            <v>-3.7371814399887238E-2</v>
          </cell>
          <cell r="R70">
            <v>-1526.0900000000038</v>
          </cell>
          <cell r="S70">
            <v>40835.32</v>
          </cell>
          <cell r="T70">
            <v>82</v>
          </cell>
        </row>
        <row r="71">
          <cell r="B71" t="str">
            <v>LUXEMBOURG</v>
          </cell>
          <cell r="C71">
            <v>0</v>
          </cell>
          <cell r="D71">
            <v>515972.83</v>
          </cell>
          <cell r="E71">
            <v>1109.5</v>
          </cell>
          <cell r="F71">
            <v>12888.24</v>
          </cell>
          <cell r="G71">
            <v>7160644.3600000003</v>
          </cell>
          <cell r="H71">
            <v>0</v>
          </cell>
          <cell r="I71">
            <v>0</v>
          </cell>
          <cell r="J71">
            <v>447752.91000000009</v>
          </cell>
          <cell r="K71">
            <v>78302.94</v>
          </cell>
          <cell r="L71">
            <v>18649.990000000002</v>
          </cell>
          <cell r="M71">
            <v>3173173.5</v>
          </cell>
          <cell r="N71">
            <v>1258.4000000000001</v>
          </cell>
          <cell r="O71">
            <v>0</v>
          </cell>
          <cell r="Q71">
            <v>1.0678489122051182</v>
          </cell>
          <cell r="R71">
            <v>3971477.1900000009</v>
          </cell>
          <cell r="S71">
            <v>3719137.7399999998</v>
          </cell>
          <cell r="T71">
            <v>8</v>
          </cell>
        </row>
        <row r="72">
          <cell r="B72" t="str">
            <v>MALTE</v>
          </cell>
          <cell r="C72">
            <v>0</v>
          </cell>
          <cell r="D72">
            <v>36858.839999999997</v>
          </cell>
          <cell r="E72">
            <v>0</v>
          </cell>
          <cell r="F72">
            <v>5180.42</v>
          </cell>
          <cell r="G72">
            <v>187271.58</v>
          </cell>
          <cell r="H72">
            <v>0</v>
          </cell>
          <cell r="I72">
            <v>0</v>
          </cell>
          <cell r="J72">
            <v>25481.89</v>
          </cell>
          <cell r="K72">
            <v>419.33</v>
          </cell>
          <cell r="L72">
            <v>5156.2299999999996</v>
          </cell>
          <cell r="M72">
            <v>100341.4</v>
          </cell>
          <cell r="N72">
            <v>0</v>
          </cell>
          <cell r="O72">
            <v>0</v>
          </cell>
          <cell r="Q72">
            <v>0.74515104203727778</v>
          </cell>
          <cell r="R72">
            <v>97911.989999999962</v>
          </cell>
          <cell r="S72">
            <v>131398.85</v>
          </cell>
          <cell r="T72">
            <v>54</v>
          </cell>
        </row>
        <row r="73">
          <cell r="B73" t="str">
            <v>NORVEGE</v>
          </cell>
          <cell r="C73">
            <v>0</v>
          </cell>
          <cell r="D73">
            <v>3340.8500000000008</v>
          </cell>
          <cell r="E73">
            <v>0</v>
          </cell>
          <cell r="F73">
            <v>2515.66</v>
          </cell>
          <cell r="G73">
            <v>565362.78</v>
          </cell>
          <cell r="H73">
            <v>90919.07</v>
          </cell>
          <cell r="I73">
            <v>0</v>
          </cell>
          <cell r="J73">
            <v>8193.5099999999984</v>
          </cell>
          <cell r="K73">
            <v>0</v>
          </cell>
          <cell r="L73">
            <v>1761.83</v>
          </cell>
          <cell r="M73">
            <v>303591.40000000002</v>
          </cell>
          <cell r="N73">
            <v>32156.799999999999</v>
          </cell>
          <cell r="O73">
            <v>0</v>
          </cell>
          <cell r="Q73">
            <v>0.91533578163532847</v>
          </cell>
          <cell r="R73">
            <v>316434.82000000007</v>
          </cell>
          <cell r="S73">
            <v>345703.54000000004</v>
          </cell>
          <cell r="T73">
            <v>32</v>
          </cell>
        </row>
        <row r="74">
          <cell r="B74" t="str">
            <v>PAYS-BAS</v>
          </cell>
          <cell r="C74">
            <v>0</v>
          </cell>
          <cell r="D74">
            <v>142062.07999999999</v>
          </cell>
          <cell r="E74">
            <v>0</v>
          </cell>
          <cell r="F74">
            <v>11745.04</v>
          </cell>
          <cell r="G74">
            <v>2100375.0299999998</v>
          </cell>
          <cell r="H74">
            <v>280499.98</v>
          </cell>
          <cell r="I74">
            <v>0</v>
          </cell>
          <cell r="J74">
            <v>90880.559999999983</v>
          </cell>
          <cell r="K74">
            <v>0</v>
          </cell>
          <cell r="L74">
            <v>12612.28</v>
          </cell>
          <cell r="M74">
            <v>3926802.3000000003</v>
          </cell>
          <cell r="N74">
            <v>238131.4</v>
          </cell>
          <cell r="O74">
            <v>0</v>
          </cell>
          <cell r="Q74">
            <v>-0.40617880939330875</v>
          </cell>
          <cell r="R74">
            <v>-1733744.4100000001</v>
          </cell>
          <cell r="S74">
            <v>4268426.54</v>
          </cell>
          <cell r="T74">
            <v>7</v>
          </cell>
        </row>
        <row r="75">
          <cell r="B75" t="str">
            <v>POLOGNE</v>
          </cell>
          <cell r="C75">
            <v>0</v>
          </cell>
          <cell r="D75">
            <v>297849.18</v>
          </cell>
          <cell r="E75">
            <v>2225.0300000000002</v>
          </cell>
          <cell r="F75">
            <v>22358.62</v>
          </cell>
          <cell r="G75">
            <v>678198.66</v>
          </cell>
          <cell r="H75">
            <v>0</v>
          </cell>
          <cell r="I75">
            <v>579.58000000000004</v>
          </cell>
          <cell r="J75">
            <v>132825.45000000001</v>
          </cell>
          <cell r="K75">
            <v>2881.18</v>
          </cell>
          <cell r="L75">
            <v>19012.64</v>
          </cell>
          <cell r="M75">
            <v>1200832.2</v>
          </cell>
          <cell r="N75">
            <v>0</v>
          </cell>
          <cell r="O75">
            <v>0</v>
          </cell>
          <cell r="Q75">
            <v>-0.26139944357848699</v>
          </cell>
          <cell r="R75">
            <v>-354340.4</v>
          </cell>
          <cell r="S75">
            <v>1355551.47</v>
          </cell>
          <cell r="T75">
            <v>17</v>
          </cell>
        </row>
        <row r="76">
          <cell r="B76" t="str">
            <v>PORTUGAL</v>
          </cell>
          <cell r="C76">
            <v>0</v>
          </cell>
          <cell r="D76">
            <v>3203506.310000001</v>
          </cell>
          <cell r="E76">
            <v>54083.94</v>
          </cell>
          <cell r="F76">
            <v>117555.78</v>
          </cell>
          <cell r="G76">
            <v>0</v>
          </cell>
          <cell r="H76">
            <v>0</v>
          </cell>
          <cell r="I76">
            <v>0</v>
          </cell>
          <cell r="J76">
            <v>2033477.26</v>
          </cell>
          <cell r="K76">
            <v>217067.42</v>
          </cell>
          <cell r="L76">
            <v>184623.82</v>
          </cell>
          <cell r="M76">
            <v>0</v>
          </cell>
          <cell r="N76">
            <v>0</v>
          </cell>
          <cell r="O76">
            <v>0</v>
          </cell>
          <cell r="Q76">
            <v>0.38600102210586273</v>
          </cell>
          <cell r="R76">
            <v>939977.53000000073</v>
          </cell>
          <cell r="S76">
            <v>2435168.5</v>
          </cell>
          <cell r="T76">
            <v>11</v>
          </cell>
        </row>
        <row r="77">
          <cell r="B77" t="str">
            <v>REPUBLIQUE TCHEQUE</v>
          </cell>
          <cell r="C77">
            <v>0</v>
          </cell>
          <cell r="D77">
            <v>90480.98000000001</v>
          </cell>
          <cell r="E77">
            <v>553678.75</v>
          </cell>
          <cell r="F77">
            <v>5333.87</v>
          </cell>
          <cell r="G77">
            <v>296181.74</v>
          </cell>
          <cell r="H77">
            <v>0</v>
          </cell>
          <cell r="I77">
            <v>0</v>
          </cell>
          <cell r="J77">
            <v>65658.94</v>
          </cell>
          <cell r="K77">
            <v>1107106.5</v>
          </cell>
          <cell r="L77">
            <v>6498.18</v>
          </cell>
          <cell r="M77">
            <v>265118.40999999997</v>
          </cell>
          <cell r="N77">
            <v>0</v>
          </cell>
          <cell r="O77">
            <v>0</v>
          </cell>
          <cell r="Q77">
            <v>-0.34527339695579007</v>
          </cell>
          <cell r="R77">
            <v>-498706.68999999983</v>
          </cell>
          <cell r="S77">
            <v>1444382.0299999998</v>
          </cell>
          <cell r="T77">
            <v>15</v>
          </cell>
        </row>
        <row r="78">
          <cell r="B78" t="str">
            <v>ROUMANIE</v>
          </cell>
          <cell r="C78">
            <v>0</v>
          </cell>
          <cell r="D78">
            <v>233650.77</v>
          </cell>
          <cell r="E78">
            <v>0</v>
          </cell>
          <cell r="F78">
            <v>16515.63</v>
          </cell>
          <cell r="G78">
            <v>35752.18</v>
          </cell>
          <cell r="H78">
            <v>0</v>
          </cell>
          <cell r="I78">
            <v>0</v>
          </cell>
          <cell r="J78">
            <v>127102</v>
          </cell>
          <cell r="K78">
            <v>250.67</v>
          </cell>
          <cell r="L78">
            <v>18715.060000000001</v>
          </cell>
          <cell r="M78">
            <v>58954.409999999989</v>
          </cell>
          <cell r="N78">
            <v>0</v>
          </cell>
          <cell r="O78">
            <v>0</v>
          </cell>
          <cell r="Q78">
            <v>0.39457416647782528</v>
          </cell>
          <cell r="R78">
            <v>80896.44</v>
          </cell>
          <cell r="S78">
            <v>205022.14</v>
          </cell>
          <cell r="T78">
            <v>41</v>
          </cell>
        </row>
        <row r="79">
          <cell r="B79" t="str">
            <v>ROYAUME-UNI</v>
          </cell>
          <cell r="C79">
            <v>0</v>
          </cell>
          <cell r="D79">
            <v>78943.86</v>
          </cell>
          <cell r="E79">
            <v>0</v>
          </cell>
          <cell r="F79">
            <v>52420.63</v>
          </cell>
          <cell r="G79">
            <v>0</v>
          </cell>
          <cell r="H79">
            <v>0</v>
          </cell>
          <cell r="I79">
            <v>0</v>
          </cell>
          <cell r="J79">
            <v>5558.8099999999986</v>
          </cell>
          <cell r="K79">
            <v>0</v>
          </cell>
          <cell r="L79">
            <v>35220.980000000003</v>
          </cell>
          <cell r="M79">
            <v>0</v>
          </cell>
          <cell r="N79">
            <v>0</v>
          </cell>
          <cell r="O79">
            <v>0</v>
          </cell>
          <cell r="Q79">
            <v>2.2213135477156696</v>
          </cell>
          <cell r="R79">
            <v>90584.699999999983</v>
          </cell>
          <cell r="S79">
            <v>40779.79</v>
          </cell>
          <cell r="T79">
            <v>83</v>
          </cell>
        </row>
        <row r="80">
          <cell r="B80" t="str">
            <v>SLOVAQUIE</v>
          </cell>
          <cell r="C80">
            <v>0</v>
          </cell>
          <cell r="D80">
            <v>13226.01</v>
          </cell>
          <cell r="E80">
            <v>1881.93</v>
          </cell>
          <cell r="F80">
            <v>5784.27</v>
          </cell>
          <cell r="G80">
            <v>152582.94</v>
          </cell>
          <cell r="H80">
            <v>0</v>
          </cell>
          <cell r="I80">
            <v>0</v>
          </cell>
          <cell r="J80">
            <v>6439.76</v>
          </cell>
          <cell r="K80">
            <v>0</v>
          </cell>
          <cell r="L80">
            <v>3948.26</v>
          </cell>
          <cell r="M80">
            <v>279261.05</v>
          </cell>
          <cell r="N80">
            <v>22475.99</v>
          </cell>
          <cell r="O80">
            <v>0</v>
          </cell>
          <cell r="Q80">
            <v>-0.44421268192948049</v>
          </cell>
          <cell r="R80">
            <v>-138649.91</v>
          </cell>
          <cell r="S80">
            <v>312125.06</v>
          </cell>
          <cell r="T80">
            <v>35</v>
          </cell>
        </row>
        <row r="81">
          <cell r="B81" t="str">
            <v>SLOVENIE</v>
          </cell>
          <cell r="C81">
            <v>0</v>
          </cell>
          <cell r="D81">
            <v>9906.4600000000009</v>
          </cell>
          <cell r="E81">
            <v>0</v>
          </cell>
          <cell r="F81">
            <v>2029.4</v>
          </cell>
          <cell r="G81">
            <v>237270.94</v>
          </cell>
          <cell r="H81">
            <v>0</v>
          </cell>
          <cell r="I81">
            <v>0</v>
          </cell>
          <cell r="J81">
            <v>3249.55</v>
          </cell>
          <cell r="K81">
            <v>0</v>
          </cell>
          <cell r="L81">
            <v>972.55</v>
          </cell>
          <cell r="M81">
            <v>301833.59999999998</v>
          </cell>
          <cell r="N81">
            <v>0</v>
          </cell>
          <cell r="O81">
            <v>0</v>
          </cell>
          <cell r="Q81">
            <v>-0.18574690816083472</v>
          </cell>
          <cell r="R81">
            <v>-56848.899999999965</v>
          </cell>
          <cell r="S81">
            <v>306055.69999999995</v>
          </cell>
          <cell r="T81">
            <v>36</v>
          </cell>
        </row>
        <row r="82">
          <cell r="B82" t="str">
            <v>SUEDE</v>
          </cell>
          <cell r="C82">
            <v>0</v>
          </cell>
          <cell r="D82">
            <v>109441.73</v>
          </cell>
          <cell r="E82">
            <v>0</v>
          </cell>
          <cell r="F82">
            <v>18009.349999999999</v>
          </cell>
          <cell r="G82">
            <v>968353.87</v>
          </cell>
          <cell r="H82">
            <v>56557.25</v>
          </cell>
          <cell r="I82">
            <v>0</v>
          </cell>
          <cell r="J82">
            <v>18928.09</v>
          </cell>
          <cell r="K82">
            <v>47.5</v>
          </cell>
          <cell r="L82">
            <v>2963.07</v>
          </cell>
          <cell r="M82">
            <v>1241854.9000000001</v>
          </cell>
          <cell r="N82">
            <v>33170.199999999997</v>
          </cell>
          <cell r="O82">
            <v>0</v>
          </cell>
          <cell r="Q82">
            <v>-0.11149236737347235</v>
          </cell>
          <cell r="R82">
            <v>-144601.56000000006</v>
          </cell>
          <cell r="S82">
            <v>1296963.76</v>
          </cell>
          <cell r="T82">
            <v>18</v>
          </cell>
        </row>
        <row r="83">
          <cell r="B83" t="str">
            <v>SUISSE</v>
          </cell>
          <cell r="C83">
            <v>0</v>
          </cell>
          <cell r="D83">
            <v>1467316.4</v>
          </cell>
          <cell r="E83">
            <v>5210493.2</v>
          </cell>
          <cell r="F83">
            <v>77216.070000000007</v>
          </cell>
          <cell r="G83">
            <v>8622432.4299999997</v>
          </cell>
          <cell r="H83">
            <v>0</v>
          </cell>
          <cell r="I83">
            <v>0</v>
          </cell>
          <cell r="J83">
            <v>2190670.6400000011</v>
          </cell>
          <cell r="K83">
            <v>4501550.97</v>
          </cell>
          <cell r="L83">
            <v>65578.09</v>
          </cell>
          <cell r="M83">
            <v>13478323.24</v>
          </cell>
          <cell r="N83">
            <v>140402.29999999999</v>
          </cell>
          <cell r="O83">
            <v>0</v>
          </cell>
          <cell r="Q83">
            <v>-0.24533462310770326</v>
          </cell>
          <cell r="R83">
            <v>-4999067.1400000025</v>
          </cell>
          <cell r="S83">
            <v>20376525.240000002</v>
          </cell>
          <cell r="T83">
            <v>4</v>
          </cell>
        </row>
        <row r="84">
          <cell r="B84" t="str">
            <v>ALGERIE</v>
          </cell>
          <cell r="C84">
            <v>1</v>
          </cell>
          <cell r="D84">
            <v>117527.29</v>
          </cell>
          <cell r="E84">
            <v>36827.4</v>
          </cell>
          <cell r="F84">
            <v>19592.310000000001</v>
          </cell>
          <cell r="J84">
            <v>302001.91999999998</v>
          </cell>
          <cell r="K84">
            <v>1124933.17</v>
          </cell>
          <cell r="L84">
            <v>10891.78</v>
          </cell>
          <cell r="Q84">
            <v>-0.87902090047878989</v>
          </cell>
          <cell r="R84">
            <v>-1263879.8699999999</v>
          </cell>
          <cell r="S84">
            <v>1437826.8699999999</v>
          </cell>
          <cell r="T84">
            <v>16</v>
          </cell>
        </row>
        <row r="85">
          <cell r="B85" t="str">
            <v>ANDORRE</v>
          </cell>
          <cell r="C85">
            <v>1</v>
          </cell>
          <cell r="D85">
            <v>61338.8</v>
          </cell>
          <cell r="E85">
            <v>0</v>
          </cell>
          <cell r="F85">
            <v>354.31</v>
          </cell>
          <cell r="G85">
            <v>684906.54</v>
          </cell>
          <cell r="J85">
            <v>96778.64</v>
          </cell>
          <cell r="K85">
            <v>0</v>
          </cell>
          <cell r="L85">
            <v>1752.21</v>
          </cell>
          <cell r="M85">
            <v>9654.1999999999989</v>
          </cell>
          <cell r="Q85">
            <v>5.9011351383578416</v>
          </cell>
          <cell r="R85">
            <v>638414.6</v>
          </cell>
          <cell r="S85">
            <v>108185.05</v>
          </cell>
          <cell r="T85">
            <v>59</v>
          </cell>
        </row>
        <row r="86">
          <cell r="B86" t="str">
            <v>ARGENTINE</v>
          </cell>
          <cell r="C86">
            <v>1</v>
          </cell>
          <cell r="D86">
            <v>11932.24</v>
          </cell>
          <cell r="E86">
            <v>0</v>
          </cell>
          <cell r="F86">
            <v>38874.33</v>
          </cell>
          <cell r="J86">
            <v>32453.520000000011</v>
          </cell>
          <cell r="K86">
            <v>0</v>
          </cell>
          <cell r="L86">
            <v>34328.789999999994</v>
          </cell>
          <cell r="Q86">
            <v>-0.23922113505807152</v>
          </cell>
          <cell r="R86">
            <v>-15975.739999999998</v>
          </cell>
          <cell r="S86">
            <v>66782.31</v>
          </cell>
          <cell r="T86">
            <v>70</v>
          </cell>
        </row>
        <row r="87">
          <cell r="B87" t="str">
            <v>BENIN</v>
          </cell>
          <cell r="C87">
            <v>1</v>
          </cell>
          <cell r="D87">
            <v>9974.51</v>
          </cell>
          <cell r="E87">
            <v>2122.64</v>
          </cell>
          <cell r="F87">
            <v>19844.82</v>
          </cell>
          <cell r="J87">
            <v>11476.38</v>
          </cell>
          <cell r="K87">
            <v>3352.8</v>
          </cell>
          <cell r="L87">
            <v>14606.91</v>
          </cell>
          <cell r="Q87">
            <v>8.5129512785155903E-2</v>
          </cell>
          <cell r="R87">
            <v>2505.880000000001</v>
          </cell>
          <cell r="S87">
            <v>29436.09</v>
          </cell>
          <cell r="T87">
            <v>90</v>
          </cell>
        </row>
        <row r="88">
          <cell r="B88" t="str">
            <v>BOSNIE- HERZEGOVINE</v>
          </cell>
          <cell r="C88">
            <v>1</v>
          </cell>
          <cell r="D88">
            <v>11949.03</v>
          </cell>
          <cell r="E88">
            <v>0</v>
          </cell>
          <cell r="F88">
            <v>1684.13</v>
          </cell>
          <cell r="G88">
            <v>212.69</v>
          </cell>
          <cell r="J88">
            <v>9034.7800000000007</v>
          </cell>
          <cell r="K88">
            <v>0</v>
          </cell>
          <cell r="L88">
            <v>549.1</v>
          </cell>
          <cell r="Q88">
            <v>0.44470193700255001</v>
          </cell>
          <cell r="R88">
            <v>4261.9699999999993</v>
          </cell>
          <cell r="S88">
            <v>9583.880000000001</v>
          </cell>
          <cell r="T88">
            <v>116</v>
          </cell>
        </row>
        <row r="89">
          <cell r="B89" t="str">
            <v>BRESIL</v>
          </cell>
          <cell r="C89">
            <v>1</v>
          </cell>
          <cell r="D89">
            <v>69765.81</v>
          </cell>
          <cell r="E89">
            <v>782.55</v>
          </cell>
          <cell r="F89">
            <v>207595.03</v>
          </cell>
          <cell r="J89">
            <v>163017.32</v>
          </cell>
          <cell r="K89">
            <v>0</v>
          </cell>
          <cell r="L89">
            <v>223524.95</v>
          </cell>
          <cell r="Q89">
            <v>-0.28043215040880265</v>
          </cell>
          <cell r="R89">
            <v>-108398.88</v>
          </cell>
          <cell r="S89">
            <v>386542.27</v>
          </cell>
          <cell r="T89">
            <v>28</v>
          </cell>
        </row>
        <row r="90">
          <cell r="B90" t="str">
            <v>CAMEROUN</v>
          </cell>
          <cell r="C90">
            <v>1</v>
          </cell>
          <cell r="D90">
            <v>55288.450000000012</v>
          </cell>
          <cell r="E90">
            <v>6597.32</v>
          </cell>
          <cell r="F90">
            <v>35152.47</v>
          </cell>
          <cell r="J90">
            <v>60540.51</v>
          </cell>
          <cell r="K90">
            <v>11986.21</v>
          </cell>
          <cell r="L90">
            <v>26893.82</v>
          </cell>
          <cell r="Q90">
            <v>-2.3961849332139851E-2</v>
          </cell>
          <cell r="R90">
            <v>-2382.2999999999884</v>
          </cell>
          <cell r="S90">
            <v>99420.540000000008</v>
          </cell>
          <cell r="T90">
            <v>62</v>
          </cell>
        </row>
        <row r="91">
          <cell r="B91" t="str">
            <v>CANADA</v>
          </cell>
          <cell r="C91">
            <v>1</v>
          </cell>
          <cell r="D91">
            <v>121749.79</v>
          </cell>
          <cell r="E91">
            <v>0</v>
          </cell>
          <cell r="F91">
            <v>99648.07</v>
          </cell>
          <cell r="J91">
            <v>290519.93</v>
          </cell>
          <cell r="K91">
            <v>12537.6</v>
          </cell>
          <cell r="L91">
            <v>76259.01999999999</v>
          </cell>
          <cell r="Q91">
            <v>-0.41632428113141906</v>
          </cell>
          <cell r="R91">
            <v>-157918.68999999994</v>
          </cell>
          <cell r="S91">
            <v>379316.54999999993</v>
          </cell>
          <cell r="T91">
            <v>29</v>
          </cell>
        </row>
        <row r="92">
          <cell r="B92" t="str">
            <v>CAP-VERT</v>
          </cell>
          <cell r="C92">
            <v>1</v>
          </cell>
          <cell r="D92">
            <v>12019.16</v>
          </cell>
          <cell r="E92">
            <v>0</v>
          </cell>
          <cell r="F92">
            <v>1555.03</v>
          </cell>
          <cell r="J92">
            <v>18746.599999999999</v>
          </cell>
          <cell r="K92">
            <v>0</v>
          </cell>
          <cell r="L92">
            <v>1516.03</v>
          </cell>
          <cell r="Q92">
            <v>-0.33008745656412808</v>
          </cell>
          <cell r="R92">
            <v>-6688.4399999999969</v>
          </cell>
          <cell r="S92">
            <v>20262.629999999997</v>
          </cell>
          <cell r="T92">
            <v>103</v>
          </cell>
        </row>
        <row r="93">
          <cell r="B93" t="str">
            <v>CHILI</v>
          </cell>
          <cell r="C93">
            <v>1</v>
          </cell>
          <cell r="D93">
            <v>21795.200000000001</v>
          </cell>
          <cell r="E93">
            <v>0</v>
          </cell>
          <cell r="F93">
            <v>136535.97</v>
          </cell>
          <cell r="J93">
            <v>37564.749999999993</v>
          </cell>
          <cell r="K93">
            <v>0</v>
          </cell>
          <cell r="L93">
            <v>96729.140000000014</v>
          </cell>
          <cell r="Q93">
            <v>0.17899012382469515</v>
          </cell>
          <cell r="R93">
            <v>24037.279999999999</v>
          </cell>
          <cell r="S93">
            <v>134293.89000000001</v>
          </cell>
          <cell r="T93">
            <v>53</v>
          </cell>
        </row>
        <row r="94">
          <cell r="B94" t="str">
            <v>CONGO</v>
          </cell>
          <cell r="C94">
            <v>1</v>
          </cell>
          <cell r="D94">
            <v>6154.75</v>
          </cell>
          <cell r="E94">
            <v>0</v>
          </cell>
          <cell r="F94">
            <v>11180.24</v>
          </cell>
          <cell r="J94">
            <v>14154.1</v>
          </cell>
          <cell r="K94">
            <v>2072.12</v>
          </cell>
          <cell r="L94">
            <v>12452.54</v>
          </cell>
          <cell r="Q94">
            <v>-0.39554604173960117</v>
          </cell>
          <cell r="R94">
            <v>-11343.770000000004</v>
          </cell>
          <cell r="S94">
            <v>28678.760000000002</v>
          </cell>
          <cell r="T94">
            <v>92</v>
          </cell>
        </row>
        <row r="95">
          <cell r="B95" t="str">
            <v>COTE D'IVOIRE</v>
          </cell>
          <cell r="C95">
            <v>1</v>
          </cell>
          <cell r="D95">
            <v>59120.06</v>
          </cell>
          <cell r="E95">
            <v>10955.7</v>
          </cell>
          <cell r="F95">
            <v>79043.01999999999</v>
          </cell>
          <cell r="J95">
            <v>63083.779999999977</v>
          </cell>
          <cell r="K95">
            <v>29475.55</v>
          </cell>
          <cell r="L95">
            <v>64633.47</v>
          </cell>
          <cell r="Q95">
            <v>-5.1363802922271384E-2</v>
          </cell>
          <cell r="R95">
            <v>-8074.0200000000186</v>
          </cell>
          <cell r="S95">
            <v>157192.79999999999</v>
          </cell>
          <cell r="T95">
            <v>50</v>
          </cell>
        </row>
        <row r="96">
          <cell r="B96" t="str">
            <v>ETATS-UNIS</v>
          </cell>
          <cell r="C96">
            <v>1</v>
          </cell>
          <cell r="D96">
            <v>352127.83</v>
          </cell>
          <cell r="E96">
            <v>0</v>
          </cell>
          <cell r="F96">
            <v>260418.46</v>
          </cell>
          <cell r="J96">
            <v>738202.85000000021</v>
          </cell>
          <cell r="K96">
            <v>48737</v>
          </cell>
          <cell r="L96">
            <v>255166.2</v>
          </cell>
          <cell r="Q96">
            <v>-0.41220349886655017</v>
          </cell>
          <cell r="R96">
            <v>-429559.76000000024</v>
          </cell>
          <cell r="S96">
            <v>1042106.0500000003</v>
          </cell>
          <cell r="T96">
            <v>20</v>
          </cell>
        </row>
        <row r="97">
          <cell r="B97" t="str">
            <v>GABON</v>
          </cell>
          <cell r="C97">
            <v>1</v>
          </cell>
          <cell r="D97">
            <v>3909.3</v>
          </cell>
          <cell r="E97">
            <v>0</v>
          </cell>
          <cell r="F97">
            <v>27170.69</v>
          </cell>
          <cell r="J97">
            <v>4763.5600000000004</v>
          </cell>
          <cell r="K97">
            <v>0</v>
          </cell>
          <cell r="L97">
            <v>21476.49</v>
          </cell>
          <cell r="Q97">
            <v>0.18444858146230647</v>
          </cell>
          <cell r="R97">
            <v>4839.9399999999951</v>
          </cell>
          <cell r="S97">
            <v>26240.050000000003</v>
          </cell>
          <cell r="T97">
            <v>94</v>
          </cell>
        </row>
        <row r="98">
          <cell r="B98" t="str">
            <v>GUERNESEY</v>
          </cell>
          <cell r="C98">
            <v>1</v>
          </cell>
          <cell r="D98">
            <v>0</v>
          </cell>
          <cell r="E98">
            <v>0</v>
          </cell>
          <cell r="F98">
            <v>0</v>
          </cell>
          <cell r="J98">
            <v>119.34</v>
          </cell>
          <cell r="K98">
            <v>0</v>
          </cell>
          <cell r="L98">
            <v>134.94</v>
          </cell>
          <cell r="Q98">
            <v>-1</v>
          </cell>
          <cell r="R98">
            <v>-254.28</v>
          </cell>
          <cell r="S98">
            <v>254.28</v>
          </cell>
          <cell r="T98">
            <v>174</v>
          </cell>
        </row>
        <row r="99">
          <cell r="B99" t="str">
            <v>INDE</v>
          </cell>
          <cell r="C99">
            <v>1</v>
          </cell>
          <cell r="D99">
            <v>49001.279999999999</v>
          </cell>
          <cell r="E99">
            <v>8369.2999999999993</v>
          </cell>
          <cell r="F99">
            <v>36094.639999999999</v>
          </cell>
          <cell r="J99">
            <v>101513.5</v>
          </cell>
          <cell r="K99">
            <v>3834.66</v>
          </cell>
          <cell r="L99">
            <v>37247.19</v>
          </cell>
          <cell r="Q99">
            <v>-0.34454230099368599</v>
          </cell>
          <cell r="R99">
            <v>-49130.130000000005</v>
          </cell>
          <cell r="S99">
            <v>142595.35</v>
          </cell>
          <cell r="T99">
            <v>52</v>
          </cell>
        </row>
        <row r="100">
          <cell r="B100" t="str">
            <v>ISRAEL</v>
          </cell>
          <cell r="C100">
            <v>1</v>
          </cell>
          <cell r="D100">
            <v>149318.16</v>
          </cell>
          <cell r="E100">
            <v>173.9</v>
          </cell>
          <cell r="F100">
            <v>14356.34</v>
          </cell>
          <cell r="J100">
            <v>318125.5</v>
          </cell>
          <cell r="K100">
            <v>18388.28</v>
          </cell>
          <cell r="L100">
            <v>19951.25</v>
          </cell>
          <cell r="Q100">
            <v>-0.54035210690933699</v>
          </cell>
          <cell r="R100">
            <v>-192616.63000000003</v>
          </cell>
          <cell r="S100">
            <v>356465.03</v>
          </cell>
          <cell r="T100">
            <v>31</v>
          </cell>
        </row>
        <row r="101">
          <cell r="B101" t="str">
            <v>JAPON</v>
          </cell>
          <cell r="C101">
            <v>1</v>
          </cell>
          <cell r="D101">
            <v>23454.78</v>
          </cell>
          <cell r="E101">
            <v>0</v>
          </cell>
          <cell r="F101">
            <v>26087.77</v>
          </cell>
          <cell r="J101">
            <v>85152.38</v>
          </cell>
          <cell r="K101">
            <v>0</v>
          </cell>
          <cell r="L101">
            <v>46021.72</v>
          </cell>
          <cell r="Q101">
            <v>-0.62231454227625727</v>
          </cell>
          <cell r="R101">
            <v>-81631.55</v>
          </cell>
          <cell r="S101">
            <v>131174.1</v>
          </cell>
          <cell r="T101">
            <v>55</v>
          </cell>
        </row>
        <row r="102">
          <cell r="B102" t="str">
            <v>JERSEY</v>
          </cell>
          <cell r="C102">
            <v>1</v>
          </cell>
          <cell r="D102">
            <v>0</v>
          </cell>
          <cell r="E102">
            <v>0</v>
          </cell>
          <cell r="F102">
            <v>0</v>
          </cell>
          <cell r="J102">
            <v>25.01</v>
          </cell>
          <cell r="K102">
            <v>0</v>
          </cell>
          <cell r="L102">
            <v>0</v>
          </cell>
          <cell r="Q102">
            <v>-1</v>
          </cell>
          <cell r="R102">
            <v>-25.01</v>
          </cell>
          <cell r="S102">
            <v>25.01</v>
          </cell>
          <cell r="T102">
            <v>185</v>
          </cell>
        </row>
        <row r="103">
          <cell r="B103" t="str">
            <v>KOSOVO</v>
          </cell>
          <cell r="C103">
            <v>1</v>
          </cell>
          <cell r="D103">
            <v>1492.2</v>
          </cell>
          <cell r="E103">
            <v>0</v>
          </cell>
          <cell r="F103">
            <v>1049.6199999999999</v>
          </cell>
          <cell r="J103">
            <v>2521.48</v>
          </cell>
          <cell r="K103">
            <v>0</v>
          </cell>
          <cell r="L103">
            <v>302.52</v>
          </cell>
          <cell r="Q103">
            <v>-9.9922096317280551E-2</v>
          </cell>
          <cell r="R103">
            <v>-282.18000000000029</v>
          </cell>
          <cell r="S103">
            <v>2824</v>
          </cell>
          <cell r="T103">
            <v>143</v>
          </cell>
        </row>
        <row r="104">
          <cell r="B104" t="str">
            <v>MADAGASCAR</v>
          </cell>
          <cell r="C104">
            <v>1</v>
          </cell>
          <cell r="D104">
            <v>22170.74</v>
          </cell>
          <cell r="E104">
            <v>0</v>
          </cell>
          <cell r="F104">
            <v>77225.649999999994</v>
          </cell>
          <cell r="J104">
            <v>27861.55</v>
          </cell>
          <cell r="K104">
            <v>18664.64</v>
          </cell>
          <cell r="L104">
            <v>62687.56</v>
          </cell>
          <cell r="Q104">
            <v>-8.9891245378901474E-2</v>
          </cell>
          <cell r="R104">
            <v>-9817.36</v>
          </cell>
          <cell r="S104">
            <v>109213.75</v>
          </cell>
          <cell r="T104">
            <v>58</v>
          </cell>
        </row>
        <row r="105">
          <cell r="B105" t="str">
            <v>MALI</v>
          </cell>
          <cell r="C105">
            <v>1</v>
          </cell>
          <cell r="D105">
            <v>40821.25</v>
          </cell>
          <cell r="E105">
            <v>34123.300000000003</v>
          </cell>
          <cell r="F105">
            <v>24939.32</v>
          </cell>
          <cell r="G105">
            <v>82917.22</v>
          </cell>
          <cell r="H105">
            <v>288973.21999999997</v>
          </cell>
          <cell r="J105">
            <v>25647.62999999999</v>
          </cell>
          <cell r="K105">
            <v>403475.76</v>
          </cell>
          <cell r="L105">
            <v>13628.17</v>
          </cell>
          <cell r="Q105">
            <v>6.5550870108735282E-2</v>
          </cell>
          <cell r="R105">
            <v>29022.749999999942</v>
          </cell>
          <cell r="S105">
            <v>442751.56</v>
          </cell>
          <cell r="T105">
            <v>27</v>
          </cell>
        </row>
        <row r="106">
          <cell r="B106" t="str">
            <v>MAROC</v>
          </cell>
          <cell r="C106">
            <v>1</v>
          </cell>
          <cell r="D106">
            <v>1590802.28</v>
          </cell>
          <cell r="E106">
            <v>180407.01</v>
          </cell>
          <cell r="F106">
            <v>1603808.29</v>
          </cell>
          <cell r="G106">
            <v>6997824.1399999997</v>
          </cell>
          <cell r="H106">
            <v>0</v>
          </cell>
          <cell r="J106">
            <v>1918158.9</v>
          </cell>
          <cell r="K106">
            <v>1620209.59</v>
          </cell>
          <cell r="L106">
            <v>1168068.5900000001</v>
          </cell>
          <cell r="M106">
            <v>119223</v>
          </cell>
          <cell r="P106">
            <v>576444.17930208368</v>
          </cell>
          <cell r="Q106">
            <v>0.9201483759108533</v>
          </cell>
          <cell r="R106">
            <v>4970737.4606979154</v>
          </cell>
          <cell r="S106">
            <v>5402104.2593020834</v>
          </cell>
          <cell r="T106">
            <v>6</v>
          </cell>
        </row>
        <row r="107">
          <cell r="B107" t="str">
            <v>MAURITANIE</v>
          </cell>
          <cell r="C107">
            <v>1</v>
          </cell>
          <cell r="D107">
            <v>4177.3499999999995</v>
          </cell>
          <cell r="E107">
            <v>0</v>
          </cell>
          <cell r="F107">
            <v>9575.77</v>
          </cell>
          <cell r="J107">
            <v>12106.26</v>
          </cell>
          <cell r="K107">
            <v>5966</v>
          </cell>
          <cell r="L107">
            <v>5608.2400000000007</v>
          </cell>
          <cell r="Q107">
            <v>-0.41922172251430512</v>
          </cell>
          <cell r="R107">
            <v>-9927.3800000000047</v>
          </cell>
          <cell r="S107">
            <v>23680.500000000004</v>
          </cell>
          <cell r="T107">
            <v>100</v>
          </cell>
        </row>
        <row r="108">
          <cell r="B108" t="str">
            <v>MONACO</v>
          </cell>
          <cell r="C108">
            <v>1</v>
          </cell>
          <cell r="D108">
            <v>30223.11</v>
          </cell>
          <cell r="E108">
            <v>0</v>
          </cell>
          <cell r="F108">
            <v>0</v>
          </cell>
          <cell r="J108">
            <v>3795.55</v>
          </cell>
          <cell r="K108">
            <v>0</v>
          </cell>
          <cell r="L108">
            <v>120.97</v>
          </cell>
          <cell r="Q108">
            <v>6.7168276939732214</v>
          </cell>
          <cell r="R108">
            <v>26306.59</v>
          </cell>
          <cell r="S108">
            <v>3916.52</v>
          </cell>
          <cell r="T108">
            <v>139</v>
          </cell>
        </row>
        <row r="109">
          <cell r="B109" t="str">
            <v>MONTENEGRO</v>
          </cell>
          <cell r="C109">
            <v>1</v>
          </cell>
          <cell r="D109">
            <v>3749.639999999999</v>
          </cell>
          <cell r="E109">
            <v>0</v>
          </cell>
          <cell r="F109">
            <v>691.2</v>
          </cell>
          <cell r="J109">
            <v>8054.22</v>
          </cell>
          <cell r="K109">
            <v>0</v>
          </cell>
          <cell r="L109">
            <v>45.17</v>
          </cell>
          <cell r="Q109">
            <v>-0.45170685693613977</v>
          </cell>
          <cell r="R109">
            <v>-3658.5500000000011</v>
          </cell>
          <cell r="S109">
            <v>8099.39</v>
          </cell>
          <cell r="T109">
            <v>120</v>
          </cell>
        </row>
        <row r="110">
          <cell r="B110" t="str">
            <v>NIGER</v>
          </cell>
          <cell r="C110">
            <v>1</v>
          </cell>
          <cell r="D110">
            <v>4646.3599999999997</v>
          </cell>
          <cell r="E110">
            <v>0</v>
          </cell>
          <cell r="F110">
            <v>16513.47</v>
          </cell>
          <cell r="J110">
            <v>832.24</v>
          </cell>
          <cell r="K110">
            <v>0</v>
          </cell>
          <cell r="L110">
            <v>9346.630000000001</v>
          </cell>
          <cell r="Q110">
            <v>1.0787995131090189</v>
          </cell>
          <cell r="R110">
            <v>10980.960000000001</v>
          </cell>
          <cell r="S110">
            <v>10178.870000000001</v>
          </cell>
          <cell r="T110">
            <v>114</v>
          </cell>
        </row>
        <row r="111">
          <cell r="B111" t="str">
            <v>NOUVELLE CALEDONIE</v>
          </cell>
          <cell r="C111">
            <v>1</v>
          </cell>
          <cell r="D111">
            <v>45428.24</v>
          </cell>
          <cell r="E111">
            <v>0</v>
          </cell>
          <cell r="F111">
            <v>13685.62</v>
          </cell>
          <cell r="J111">
            <v>79524.58</v>
          </cell>
          <cell r="K111">
            <v>0</v>
          </cell>
          <cell r="L111">
            <v>11018.52</v>
          </cell>
          <cell r="Q111">
            <v>-0.34711910681211489</v>
          </cell>
          <cell r="R111">
            <v>-31429.240000000005</v>
          </cell>
          <cell r="S111">
            <v>90543.1</v>
          </cell>
          <cell r="T111">
            <v>64</v>
          </cell>
        </row>
        <row r="112">
          <cell r="B112" t="str">
            <v>PHILIPPINES</v>
          </cell>
          <cell r="C112">
            <v>1</v>
          </cell>
          <cell r="D112">
            <v>21701.59</v>
          </cell>
          <cell r="E112">
            <v>0</v>
          </cell>
          <cell r="F112">
            <v>29535.65</v>
          </cell>
          <cell r="J112">
            <v>79479.69</v>
          </cell>
          <cell r="K112">
            <v>1039.3</v>
          </cell>
          <cell r="L112">
            <v>21523.119999999999</v>
          </cell>
          <cell r="Q112">
            <v>-0.49788141385943507</v>
          </cell>
          <cell r="R112">
            <v>-50804.869999999995</v>
          </cell>
          <cell r="S112">
            <v>102042.11</v>
          </cell>
          <cell r="T112">
            <v>61</v>
          </cell>
        </row>
        <row r="113">
          <cell r="B113" t="str">
            <v>POLYNESIE FRANCAISE</v>
          </cell>
          <cell r="C113">
            <v>1</v>
          </cell>
          <cell r="D113">
            <v>244708.59</v>
          </cell>
          <cell r="E113">
            <v>0</v>
          </cell>
          <cell r="F113">
            <v>1257990.77</v>
          </cell>
          <cell r="G113">
            <v>5115793.25</v>
          </cell>
          <cell r="J113">
            <v>84795.9</v>
          </cell>
          <cell r="K113">
            <v>0</v>
          </cell>
          <cell r="L113">
            <v>1180850.3799999999</v>
          </cell>
          <cell r="M113">
            <v>1726948.5</v>
          </cell>
          <cell r="P113">
            <v>90664.791736040002</v>
          </cell>
          <cell r="Q113">
            <v>1.1465894959578238</v>
          </cell>
          <cell r="R113">
            <v>3535233.0382639607</v>
          </cell>
          <cell r="S113">
            <v>3083259.5717360396</v>
          </cell>
          <cell r="T113">
            <v>10</v>
          </cell>
        </row>
        <row r="114">
          <cell r="B114" t="str">
            <v>QUEBEC</v>
          </cell>
          <cell r="C114">
            <v>1</v>
          </cell>
          <cell r="D114">
            <v>0</v>
          </cell>
          <cell r="E114">
            <v>0</v>
          </cell>
          <cell r="F114">
            <v>0</v>
          </cell>
          <cell r="G114">
            <v>6489599.4800000004</v>
          </cell>
          <cell r="J114">
            <v>0</v>
          </cell>
          <cell r="K114">
            <v>0</v>
          </cell>
          <cell r="L114">
            <v>0</v>
          </cell>
          <cell r="Q114" t="e">
            <v>#DIV/0!</v>
          </cell>
          <cell r="R114">
            <v>6489599.4800000004</v>
          </cell>
          <cell r="S114">
            <v>0</v>
          </cell>
          <cell r="T114">
            <v>189</v>
          </cell>
        </row>
        <row r="115">
          <cell r="B115" t="str">
            <v>REPUBLIQUE DE COREE</v>
          </cell>
          <cell r="C115">
            <v>1</v>
          </cell>
          <cell r="D115">
            <v>15136.04</v>
          </cell>
          <cell r="E115">
            <v>0</v>
          </cell>
          <cell r="F115">
            <v>17578.79</v>
          </cell>
          <cell r="J115">
            <v>32315.580000000009</v>
          </cell>
          <cell r="K115">
            <v>0</v>
          </cell>
          <cell r="L115">
            <v>29459.56</v>
          </cell>
          <cell r="Q115">
            <v>-0.47042078739117399</v>
          </cell>
          <cell r="R115">
            <v>-29060.310000000012</v>
          </cell>
          <cell r="S115">
            <v>61775.140000000014</v>
          </cell>
          <cell r="T115">
            <v>75</v>
          </cell>
        </row>
        <row r="116">
          <cell r="B116" t="str">
            <v>REPUBLIQUE DE MACEDOINE DU NORD</v>
          </cell>
          <cell r="C116">
            <v>1</v>
          </cell>
          <cell r="D116">
            <v>1885.2</v>
          </cell>
          <cell r="E116">
            <v>0</v>
          </cell>
          <cell r="F116">
            <v>429.1</v>
          </cell>
          <cell r="J116">
            <v>7361.95</v>
          </cell>
          <cell r="K116">
            <v>0</v>
          </cell>
          <cell r="L116">
            <v>670.82</v>
          </cell>
          <cell r="Q116">
            <v>-0.71189265969273352</v>
          </cell>
          <cell r="R116">
            <v>-5718.4699999999993</v>
          </cell>
          <cell r="S116">
            <v>8032.7699999999995</v>
          </cell>
          <cell r="T116">
            <v>121</v>
          </cell>
        </row>
        <row r="117">
          <cell r="B117" t="str">
            <v>SAINT PIERRE ET MIQUELON</v>
          </cell>
          <cell r="C117">
            <v>1</v>
          </cell>
          <cell r="D117">
            <v>974.69</v>
          </cell>
          <cell r="E117">
            <v>0</v>
          </cell>
          <cell r="F117">
            <v>0</v>
          </cell>
          <cell r="J117">
            <v>622.89</v>
          </cell>
          <cell r="K117">
            <v>0</v>
          </cell>
          <cell r="L117">
            <v>30.84</v>
          </cell>
          <cell r="Q117">
            <v>0.49096721888241324</v>
          </cell>
          <cell r="R117">
            <v>320.96000000000004</v>
          </cell>
          <cell r="S117">
            <v>653.73</v>
          </cell>
          <cell r="T117">
            <v>163</v>
          </cell>
        </row>
        <row r="118">
          <cell r="B118" t="str">
            <v>SAINT-MARIN</v>
          </cell>
          <cell r="C118">
            <v>1</v>
          </cell>
          <cell r="D118">
            <v>0</v>
          </cell>
          <cell r="E118">
            <v>0</v>
          </cell>
          <cell r="F118">
            <v>0</v>
          </cell>
          <cell r="J118">
            <v>17.5</v>
          </cell>
          <cell r="K118">
            <v>0</v>
          </cell>
          <cell r="L118">
            <v>0</v>
          </cell>
          <cell r="Q118">
            <v>-1</v>
          </cell>
          <cell r="R118">
            <v>-17.5</v>
          </cell>
          <cell r="S118">
            <v>17.5</v>
          </cell>
          <cell r="T118">
            <v>186</v>
          </cell>
        </row>
        <row r="119">
          <cell r="B119" t="str">
            <v>SENEGAL</v>
          </cell>
          <cell r="C119">
            <v>1</v>
          </cell>
          <cell r="D119">
            <v>149126.66</v>
          </cell>
          <cell r="E119">
            <v>22607.85</v>
          </cell>
          <cell r="F119">
            <v>181839.27</v>
          </cell>
          <cell r="J119">
            <v>230437.32</v>
          </cell>
          <cell r="K119">
            <v>184529.75</v>
          </cell>
          <cell r="L119">
            <v>133803.96</v>
          </cell>
          <cell r="Q119">
            <v>-0.35569889686049938</v>
          </cell>
          <cell r="R119">
            <v>-195197.25</v>
          </cell>
          <cell r="S119">
            <v>548771.03</v>
          </cell>
          <cell r="T119">
            <v>22</v>
          </cell>
        </row>
        <row r="120">
          <cell r="B120" t="str">
            <v>SERBIE</v>
          </cell>
          <cell r="C120">
            <v>1</v>
          </cell>
          <cell r="D120">
            <v>49575.82</v>
          </cell>
          <cell r="E120">
            <v>6400.6</v>
          </cell>
          <cell r="F120">
            <v>7585.7999999999984</v>
          </cell>
          <cell r="J120">
            <v>70920.69</v>
          </cell>
          <cell r="K120">
            <v>19534.22</v>
          </cell>
          <cell r="L120">
            <v>8489.57</v>
          </cell>
          <cell r="Q120">
            <v>-0.35759710900496933</v>
          </cell>
          <cell r="R120">
            <v>-35382.260000000017</v>
          </cell>
          <cell r="S120">
            <v>98944.48000000001</v>
          </cell>
          <cell r="T120">
            <v>63</v>
          </cell>
        </row>
        <row r="121">
          <cell r="B121" t="str">
            <v>TOGO</v>
          </cell>
          <cell r="C121">
            <v>1</v>
          </cell>
          <cell r="D121">
            <v>17455.919999999998</v>
          </cell>
          <cell r="E121">
            <v>0</v>
          </cell>
          <cell r="F121">
            <v>26665.1</v>
          </cell>
          <cell r="J121">
            <v>26439.06</v>
          </cell>
          <cell r="K121">
            <v>9151.93</v>
          </cell>
          <cell r="L121">
            <v>20561.66</v>
          </cell>
          <cell r="Q121">
            <v>-0.2142664682788793</v>
          </cell>
          <cell r="R121">
            <v>-12031.630000000012</v>
          </cell>
          <cell r="S121">
            <v>56152.650000000009</v>
          </cell>
          <cell r="T121">
            <v>76</v>
          </cell>
        </row>
        <row r="122">
          <cell r="B122" t="str">
            <v>TUNISIE</v>
          </cell>
          <cell r="C122">
            <v>1</v>
          </cell>
          <cell r="D122">
            <v>693328.99</v>
          </cell>
          <cell r="E122">
            <v>137759.20000000001</v>
          </cell>
          <cell r="F122">
            <v>360633.41000000009</v>
          </cell>
          <cell r="J122">
            <v>988714.53999999992</v>
          </cell>
          <cell r="K122">
            <v>963983.41999999993</v>
          </cell>
          <cell r="L122">
            <v>297860.09999999998</v>
          </cell>
          <cell r="Q122">
            <v>-0.47047729130791671</v>
          </cell>
          <cell r="R122">
            <v>-1058836.46</v>
          </cell>
          <cell r="S122">
            <v>2250558.06</v>
          </cell>
          <cell r="T122">
            <v>12</v>
          </cell>
        </row>
        <row r="123">
          <cell r="B123" t="str">
            <v>TURQUIE</v>
          </cell>
          <cell r="C123">
            <v>1</v>
          </cell>
          <cell r="D123">
            <v>256257.52</v>
          </cell>
          <cell r="E123">
            <v>20928.68</v>
          </cell>
          <cell r="F123">
            <v>173789.19</v>
          </cell>
          <cell r="G123">
            <v>6501.81</v>
          </cell>
          <cell r="J123">
            <v>499451.19000000012</v>
          </cell>
          <cell r="K123">
            <v>127004.97</v>
          </cell>
          <cell r="L123">
            <v>213564.49</v>
          </cell>
          <cell r="M123">
            <v>8926.7999999999993</v>
          </cell>
          <cell r="P123">
            <v>803.4</v>
          </cell>
          <cell r="Q123">
            <v>-0.46163372475590947</v>
          </cell>
          <cell r="R123">
            <v>-392273.6500000002</v>
          </cell>
          <cell r="S123">
            <v>849750.85000000021</v>
          </cell>
          <cell r="T123">
            <v>21</v>
          </cell>
        </row>
        <row r="124">
          <cell r="B124" t="str">
            <v>URUGUAY</v>
          </cell>
          <cell r="C124">
            <v>1</v>
          </cell>
          <cell r="D124">
            <v>14187.97</v>
          </cell>
          <cell r="E124">
            <v>0</v>
          </cell>
          <cell r="F124">
            <v>34449.120000000003</v>
          </cell>
          <cell r="J124">
            <v>4838.1399999999994</v>
          </cell>
          <cell r="K124">
            <v>0</v>
          </cell>
          <cell r="L124">
            <v>20169.34</v>
          </cell>
          <cell r="Q124">
            <v>0.94490168541572372</v>
          </cell>
          <cell r="R124">
            <v>23629.610000000004</v>
          </cell>
          <cell r="S124">
            <v>25007.48</v>
          </cell>
          <cell r="T124">
            <v>97</v>
          </cell>
        </row>
        <row r="125">
          <cell r="B125" t="str">
            <v>AFGHANISTAN</v>
          </cell>
          <cell r="C125">
            <v>3</v>
          </cell>
          <cell r="D125">
            <v>34.270000000000003</v>
          </cell>
          <cell r="E125">
            <v>0</v>
          </cell>
          <cell r="F125">
            <v>65.809999999999988</v>
          </cell>
          <cell r="J125">
            <v>1576.53</v>
          </cell>
          <cell r="K125">
            <v>0</v>
          </cell>
          <cell r="L125">
            <v>0</v>
          </cell>
          <cell r="Q125">
            <v>-0.93651881029856709</v>
          </cell>
          <cell r="R125">
            <v>-1476.45</v>
          </cell>
          <cell r="S125">
            <v>1576.53</v>
          </cell>
          <cell r="T125">
            <v>150</v>
          </cell>
        </row>
        <row r="126">
          <cell r="B126" t="str">
            <v>AFRIQUE DU SUD</v>
          </cell>
          <cell r="C126">
            <v>3</v>
          </cell>
          <cell r="D126">
            <v>16328.49</v>
          </cell>
          <cell r="E126">
            <v>0</v>
          </cell>
          <cell r="F126">
            <v>102669.31</v>
          </cell>
          <cell r="J126">
            <v>69707.23000000001</v>
          </cell>
          <cell r="K126">
            <v>1055.8800000000001</v>
          </cell>
          <cell r="L126">
            <v>58166.07</v>
          </cell>
          <cell r="Q126">
            <v>-7.7029730585426948E-2</v>
          </cell>
          <cell r="R126">
            <v>-9931.3800000000192</v>
          </cell>
          <cell r="S126">
            <v>128929.18000000002</v>
          </cell>
          <cell r="T126">
            <v>56</v>
          </cell>
        </row>
        <row r="127">
          <cell r="B127" t="str">
            <v>ALBANIE</v>
          </cell>
          <cell r="C127">
            <v>3</v>
          </cell>
          <cell r="D127">
            <v>949.34</v>
          </cell>
          <cell r="E127">
            <v>0</v>
          </cell>
          <cell r="F127">
            <v>1388.46</v>
          </cell>
          <cell r="J127">
            <v>5022.5600000000004</v>
          </cell>
          <cell r="K127">
            <v>0</v>
          </cell>
          <cell r="L127">
            <v>578.05000000000018</v>
          </cell>
          <cell r="Q127">
            <v>-0.58258118312112428</v>
          </cell>
          <cell r="R127">
            <v>-3262.8100000000004</v>
          </cell>
          <cell r="S127">
            <v>5600.6100000000006</v>
          </cell>
          <cell r="T127">
            <v>132</v>
          </cell>
        </row>
        <row r="128">
          <cell r="B128" t="str">
            <v>ANGOLA</v>
          </cell>
          <cell r="C128">
            <v>3</v>
          </cell>
          <cell r="D128">
            <v>3353.49</v>
          </cell>
          <cell r="E128">
            <v>0</v>
          </cell>
          <cell r="F128">
            <v>12129.33</v>
          </cell>
          <cell r="J128">
            <v>10.99</v>
          </cell>
          <cell r="K128">
            <v>0</v>
          </cell>
          <cell r="L128">
            <v>4229.17</v>
          </cell>
          <cell r="Q128">
            <v>2.6514706992188977</v>
          </cell>
          <cell r="R128">
            <v>11242.66</v>
          </cell>
          <cell r="S128">
            <v>4240.16</v>
          </cell>
          <cell r="T128">
            <v>135</v>
          </cell>
        </row>
        <row r="129">
          <cell r="B129" t="str">
            <v>ANTIGUA ET BARBUDA</v>
          </cell>
          <cell r="C129">
            <v>3</v>
          </cell>
          <cell r="D129">
            <v>0</v>
          </cell>
          <cell r="E129">
            <v>0</v>
          </cell>
          <cell r="F129">
            <v>0</v>
          </cell>
          <cell r="J129">
            <v>130.79</v>
          </cell>
          <cell r="K129">
            <v>0</v>
          </cell>
          <cell r="L129">
            <v>0</v>
          </cell>
          <cell r="Q129">
            <v>-1</v>
          </cell>
          <cell r="R129">
            <v>-130.79</v>
          </cell>
          <cell r="S129">
            <v>130.79</v>
          </cell>
          <cell r="T129">
            <v>177</v>
          </cell>
        </row>
        <row r="130">
          <cell r="B130" t="str">
            <v>ARABIE SAOUDITE</v>
          </cell>
          <cell r="C130">
            <v>3</v>
          </cell>
          <cell r="D130">
            <v>21842.62</v>
          </cell>
          <cell r="E130">
            <v>0</v>
          </cell>
          <cell r="F130">
            <v>25481.8</v>
          </cell>
          <cell r="J130">
            <v>18579.18</v>
          </cell>
          <cell r="K130">
            <v>0</v>
          </cell>
          <cell r="L130">
            <v>31871.919999999998</v>
          </cell>
          <cell r="Q130">
            <v>-6.1974466364459802E-2</v>
          </cell>
          <cell r="R130">
            <v>-3126.6800000000003</v>
          </cell>
          <cell r="S130">
            <v>50451.1</v>
          </cell>
          <cell r="T130">
            <v>79</v>
          </cell>
        </row>
        <row r="131">
          <cell r="B131" t="str">
            <v>ARMENIE</v>
          </cell>
          <cell r="C131">
            <v>3</v>
          </cell>
          <cell r="D131">
            <v>3870.8100000000009</v>
          </cell>
          <cell r="E131">
            <v>0</v>
          </cell>
          <cell r="F131">
            <v>386.44000000000011</v>
          </cell>
          <cell r="J131">
            <v>5170.2799999999988</v>
          </cell>
          <cell r="K131">
            <v>2803.56</v>
          </cell>
          <cell r="L131">
            <v>916.04000000000008</v>
          </cell>
          <cell r="Q131">
            <v>-0.52111277092604158</v>
          </cell>
          <cell r="R131">
            <v>-4632.6299999999983</v>
          </cell>
          <cell r="S131">
            <v>8889.8799999999992</v>
          </cell>
          <cell r="T131">
            <v>118</v>
          </cell>
        </row>
        <row r="132">
          <cell r="B132" t="str">
            <v>AUSTRALIE</v>
          </cell>
          <cell r="C132">
            <v>3</v>
          </cell>
          <cell r="D132">
            <v>49881.08</v>
          </cell>
          <cell r="E132">
            <v>0</v>
          </cell>
          <cell r="F132">
            <v>44806.34</v>
          </cell>
          <cell r="J132">
            <v>133494.35999999999</v>
          </cell>
          <cell r="K132">
            <v>3879.6</v>
          </cell>
          <cell r="L132">
            <v>32786.71</v>
          </cell>
          <cell r="Q132">
            <v>-0.44354109560099875</v>
          </cell>
          <cell r="R132">
            <v>-75473.249999999985</v>
          </cell>
          <cell r="S132">
            <v>170160.66999999998</v>
          </cell>
          <cell r="T132">
            <v>47</v>
          </cell>
        </row>
        <row r="133">
          <cell r="B133" t="str">
            <v>AZERBAIDJAN</v>
          </cell>
          <cell r="C133">
            <v>3</v>
          </cell>
          <cell r="D133">
            <v>141.5</v>
          </cell>
          <cell r="E133">
            <v>0</v>
          </cell>
          <cell r="F133">
            <v>923.70999999999992</v>
          </cell>
          <cell r="J133">
            <v>27.05</v>
          </cell>
          <cell r="K133">
            <v>0</v>
          </cell>
          <cell r="L133">
            <v>67.959999999999994</v>
          </cell>
          <cell r="Q133">
            <v>10.211556678244397</v>
          </cell>
          <cell r="R133">
            <v>970.2</v>
          </cell>
          <cell r="S133">
            <v>95.009999999999991</v>
          </cell>
          <cell r="T133">
            <v>178</v>
          </cell>
        </row>
        <row r="134">
          <cell r="B134" t="str">
            <v>BAHAMAS</v>
          </cell>
          <cell r="C134">
            <v>3</v>
          </cell>
          <cell r="D134">
            <v>466.73</v>
          </cell>
          <cell r="E134">
            <v>0</v>
          </cell>
          <cell r="F134">
            <v>0</v>
          </cell>
          <cell r="J134">
            <v>5295.21</v>
          </cell>
          <cell r="K134">
            <v>0</v>
          </cell>
          <cell r="L134">
            <v>698.16000000000008</v>
          </cell>
          <cell r="Q134">
            <v>-0.92212561547176297</v>
          </cell>
          <cell r="R134">
            <v>-5526.6399999999994</v>
          </cell>
          <cell r="S134">
            <v>5993.37</v>
          </cell>
          <cell r="T134">
            <v>131</v>
          </cell>
        </row>
        <row r="135">
          <cell r="B135" t="str">
            <v>BAHREIN</v>
          </cell>
          <cell r="C135">
            <v>3</v>
          </cell>
          <cell r="D135">
            <v>1758.94</v>
          </cell>
          <cell r="E135">
            <v>0</v>
          </cell>
          <cell r="F135">
            <v>36349.029999999992</v>
          </cell>
          <cell r="J135">
            <v>956.21</v>
          </cell>
          <cell r="K135">
            <v>0</v>
          </cell>
          <cell r="L135">
            <v>35769.460000000006</v>
          </cell>
          <cell r="Q135">
            <v>3.763852368111964E-2</v>
          </cell>
          <cell r="R135">
            <v>1382.2999999999884</v>
          </cell>
          <cell r="S135">
            <v>36725.670000000006</v>
          </cell>
          <cell r="T135">
            <v>85</v>
          </cell>
        </row>
        <row r="136">
          <cell r="B136" t="str">
            <v>BANGLADESH</v>
          </cell>
          <cell r="C136">
            <v>3</v>
          </cell>
          <cell r="D136">
            <v>589.70000000000005</v>
          </cell>
          <cell r="E136">
            <v>0</v>
          </cell>
          <cell r="F136">
            <v>1272.9100000000001</v>
          </cell>
          <cell r="J136">
            <v>556.05999999999995</v>
          </cell>
          <cell r="K136">
            <v>1404.8</v>
          </cell>
          <cell r="L136">
            <v>0</v>
          </cell>
          <cell r="Q136">
            <v>-5.0105565925155138E-2</v>
          </cell>
          <cell r="R136">
            <v>-98.249999999999773</v>
          </cell>
          <cell r="S136">
            <v>1960.86</v>
          </cell>
          <cell r="T136">
            <v>148</v>
          </cell>
        </row>
        <row r="137">
          <cell r="B137" t="str">
            <v>BARBADE</v>
          </cell>
          <cell r="C137">
            <v>3</v>
          </cell>
          <cell r="D137">
            <v>0</v>
          </cell>
          <cell r="E137">
            <v>0</v>
          </cell>
          <cell r="F137">
            <v>0</v>
          </cell>
          <cell r="J137">
            <v>6139.46</v>
          </cell>
          <cell r="K137">
            <v>0</v>
          </cell>
          <cell r="L137">
            <v>0</v>
          </cell>
          <cell r="Q137">
            <v>-1</v>
          </cell>
          <cell r="R137">
            <v>-6139.46</v>
          </cell>
          <cell r="S137">
            <v>6139.46</v>
          </cell>
          <cell r="T137">
            <v>128</v>
          </cell>
        </row>
        <row r="138">
          <cell r="B138" t="str">
            <v>BELIZE</v>
          </cell>
          <cell r="C138">
            <v>3</v>
          </cell>
          <cell r="D138">
            <v>52.98</v>
          </cell>
          <cell r="E138">
            <v>0</v>
          </cell>
          <cell r="F138">
            <v>0</v>
          </cell>
          <cell r="J138">
            <v>1188.04</v>
          </cell>
          <cell r="K138">
            <v>0</v>
          </cell>
          <cell r="L138">
            <v>0</v>
          </cell>
          <cell r="Q138">
            <v>-0.95540554190094606</v>
          </cell>
          <cell r="R138">
            <v>-1135.06</v>
          </cell>
          <cell r="S138">
            <v>1188.04</v>
          </cell>
          <cell r="T138">
            <v>156</v>
          </cell>
        </row>
        <row r="139">
          <cell r="B139" t="str">
            <v>BHOUTAN</v>
          </cell>
          <cell r="C139">
            <v>3</v>
          </cell>
          <cell r="D139">
            <v>0</v>
          </cell>
          <cell r="E139">
            <v>0</v>
          </cell>
          <cell r="F139">
            <v>0</v>
          </cell>
          <cell r="J139">
            <v>0</v>
          </cell>
          <cell r="K139">
            <v>0</v>
          </cell>
          <cell r="L139">
            <v>0</v>
          </cell>
          <cell r="Q139" t="e">
            <v>#DIV/0!</v>
          </cell>
          <cell r="R139">
            <v>0</v>
          </cell>
          <cell r="S139">
            <v>0</v>
          </cell>
          <cell r="T139">
            <v>189</v>
          </cell>
        </row>
        <row r="140">
          <cell r="B140" t="str">
            <v>BIELORUSSIE</v>
          </cell>
          <cell r="C140">
            <v>3</v>
          </cell>
          <cell r="D140">
            <v>188.06</v>
          </cell>
          <cell r="E140">
            <v>0</v>
          </cell>
          <cell r="F140">
            <v>342.45</v>
          </cell>
          <cell r="J140">
            <v>563.70000000000005</v>
          </cell>
          <cell r="K140">
            <v>0</v>
          </cell>
          <cell r="L140">
            <v>105.12</v>
          </cell>
          <cell r="Q140">
            <v>-0.20679704554289646</v>
          </cell>
          <cell r="R140">
            <v>-138.31000000000006</v>
          </cell>
          <cell r="S140">
            <v>668.82</v>
          </cell>
          <cell r="T140">
            <v>161</v>
          </cell>
        </row>
        <row r="141">
          <cell r="B141" t="str">
            <v>BIRMANIE</v>
          </cell>
          <cell r="C141">
            <v>3</v>
          </cell>
          <cell r="D141">
            <v>5446.75</v>
          </cell>
          <cell r="E141">
            <v>0</v>
          </cell>
          <cell r="F141">
            <v>3175.17</v>
          </cell>
          <cell r="J141">
            <v>12666.18</v>
          </cell>
          <cell r="K141">
            <v>0</v>
          </cell>
          <cell r="L141">
            <v>1409.54</v>
          </cell>
          <cell r="Q141">
            <v>-0.3874615294990239</v>
          </cell>
          <cell r="R141">
            <v>-5453.8000000000011</v>
          </cell>
          <cell r="S141">
            <v>14075.720000000001</v>
          </cell>
          <cell r="T141">
            <v>109</v>
          </cell>
        </row>
        <row r="142">
          <cell r="B142" t="str">
            <v>BOLIVIE</v>
          </cell>
          <cell r="C142">
            <v>3</v>
          </cell>
          <cell r="D142">
            <v>14528.69</v>
          </cell>
          <cell r="E142">
            <v>0</v>
          </cell>
          <cell r="F142">
            <v>25360.880000000001</v>
          </cell>
          <cell r="J142">
            <v>35116.410000000003</v>
          </cell>
          <cell r="K142">
            <v>0</v>
          </cell>
          <cell r="L142">
            <v>31613.55</v>
          </cell>
          <cell r="Q142">
            <v>-0.40222397855476022</v>
          </cell>
          <cell r="R142">
            <v>-26840.390000000007</v>
          </cell>
          <cell r="S142">
            <v>66729.960000000006</v>
          </cell>
          <cell r="T142">
            <v>71</v>
          </cell>
        </row>
        <row r="143">
          <cell r="B143" t="str">
            <v>BOTSWANA</v>
          </cell>
          <cell r="C143">
            <v>3</v>
          </cell>
          <cell r="D143">
            <v>64.69</v>
          </cell>
          <cell r="E143">
            <v>0</v>
          </cell>
          <cell r="F143">
            <v>1793.57</v>
          </cell>
          <cell r="J143">
            <v>100.81</v>
          </cell>
          <cell r="K143">
            <v>0</v>
          </cell>
          <cell r="L143">
            <v>3314.93</v>
          </cell>
          <cell r="Q143">
            <v>-0.45597147323859544</v>
          </cell>
          <cell r="R143">
            <v>-1557.4799999999998</v>
          </cell>
          <cell r="S143">
            <v>3415.74</v>
          </cell>
          <cell r="T143">
            <v>141</v>
          </cell>
        </row>
        <row r="144">
          <cell r="B144" t="str">
            <v>BRUNEI</v>
          </cell>
          <cell r="C144">
            <v>3</v>
          </cell>
          <cell r="D144">
            <v>0</v>
          </cell>
          <cell r="E144">
            <v>0</v>
          </cell>
          <cell r="F144">
            <v>0</v>
          </cell>
          <cell r="J144">
            <v>16.5</v>
          </cell>
          <cell r="K144">
            <v>0</v>
          </cell>
          <cell r="L144">
            <v>0</v>
          </cell>
          <cell r="Q144">
            <v>-1</v>
          </cell>
          <cell r="R144">
            <v>-16.5</v>
          </cell>
          <cell r="S144">
            <v>16.5</v>
          </cell>
          <cell r="T144">
            <v>187</v>
          </cell>
        </row>
        <row r="145">
          <cell r="B145" t="str">
            <v>BURKINA</v>
          </cell>
          <cell r="C145">
            <v>3</v>
          </cell>
          <cell r="D145">
            <v>11625.89</v>
          </cell>
          <cell r="E145">
            <v>651.44999999999982</v>
          </cell>
          <cell r="F145">
            <v>23076.69</v>
          </cell>
          <cell r="J145">
            <v>20623.46</v>
          </cell>
          <cell r="K145">
            <v>0</v>
          </cell>
          <cell r="L145">
            <v>25929.7</v>
          </cell>
          <cell r="Q145">
            <v>-0.24056648356416632</v>
          </cell>
          <cell r="R145">
            <v>-11199.130000000005</v>
          </cell>
          <cell r="S145">
            <v>46553.16</v>
          </cell>
          <cell r="T145">
            <v>80</v>
          </cell>
        </row>
        <row r="146">
          <cell r="B146" t="str">
            <v>BURUNDI</v>
          </cell>
          <cell r="C146">
            <v>3</v>
          </cell>
          <cell r="D146">
            <v>0</v>
          </cell>
          <cell r="E146">
            <v>0</v>
          </cell>
          <cell r="F146">
            <v>1476.81</v>
          </cell>
          <cell r="J146">
            <v>1479.09</v>
          </cell>
          <cell r="K146">
            <v>0</v>
          </cell>
          <cell r="L146">
            <v>1145.67</v>
          </cell>
          <cell r="Q146">
            <v>-0.43735427239061864</v>
          </cell>
          <cell r="R146">
            <v>-1147.9500000000003</v>
          </cell>
          <cell r="S146">
            <v>2624.76</v>
          </cell>
          <cell r="T146">
            <v>145</v>
          </cell>
        </row>
        <row r="147">
          <cell r="B147" t="str">
            <v>CAMBODGE</v>
          </cell>
          <cell r="C147">
            <v>3</v>
          </cell>
          <cell r="D147">
            <v>57024.71</v>
          </cell>
          <cell r="E147">
            <v>0</v>
          </cell>
          <cell r="F147">
            <v>25416.5</v>
          </cell>
          <cell r="J147">
            <v>131037.34</v>
          </cell>
          <cell r="K147">
            <v>0</v>
          </cell>
          <cell r="L147">
            <v>32300.1</v>
          </cell>
          <cell r="Q147">
            <v>-0.49527058829867798</v>
          </cell>
          <cell r="R147">
            <v>-80896.23000000001</v>
          </cell>
          <cell r="S147">
            <v>163337.44</v>
          </cell>
          <cell r="T147">
            <v>49</v>
          </cell>
        </row>
        <row r="148">
          <cell r="B148" t="str">
            <v>CHINE</v>
          </cell>
          <cell r="C148">
            <v>3</v>
          </cell>
          <cell r="D148">
            <v>46876.5</v>
          </cell>
          <cell r="E148">
            <v>0</v>
          </cell>
          <cell r="F148">
            <v>120695.84</v>
          </cell>
          <cell r="J148">
            <v>110993.99</v>
          </cell>
          <cell r="K148">
            <v>0</v>
          </cell>
          <cell r="L148">
            <v>83934.84</v>
          </cell>
          <cell r="Q148">
            <v>-0.14034091314250441</v>
          </cell>
          <cell r="R148">
            <v>-27356.49000000002</v>
          </cell>
          <cell r="S148">
            <v>194928.83000000002</v>
          </cell>
          <cell r="T148">
            <v>43</v>
          </cell>
        </row>
        <row r="149">
          <cell r="B149" t="str">
            <v>COLOMBIE</v>
          </cell>
          <cell r="C149">
            <v>3</v>
          </cell>
          <cell r="D149">
            <v>23890.02</v>
          </cell>
          <cell r="E149">
            <v>0</v>
          </cell>
          <cell r="F149">
            <v>95046.599999999991</v>
          </cell>
          <cell r="J149">
            <v>90915.72</v>
          </cell>
          <cell r="K149">
            <v>0</v>
          </cell>
          <cell r="L149">
            <v>92236.939999999988</v>
          </cell>
          <cell r="Q149">
            <v>-0.35061483682519268</v>
          </cell>
          <cell r="R149">
            <v>-64216.039999999979</v>
          </cell>
          <cell r="S149">
            <v>183152.65999999997</v>
          </cell>
          <cell r="T149">
            <v>46</v>
          </cell>
        </row>
        <row r="150">
          <cell r="B150" t="str">
            <v>COMORES</v>
          </cell>
          <cell r="C150">
            <v>3</v>
          </cell>
          <cell r="D150">
            <v>6590.5800000000008</v>
          </cell>
          <cell r="E150">
            <v>782.55</v>
          </cell>
          <cell r="F150">
            <v>1184.74</v>
          </cell>
          <cell r="J150">
            <v>5506.96</v>
          </cell>
          <cell r="K150">
            <v>10470</v>
          </cell>
          <cell r="L150">
            <v>904.53</v>
          </cell>
          <cell r="Q150">
            <v>-0.4930619275905147</v>
          </cell>
          <cell r="R150">
            <v>-8323.6199999999972</v>
          </cell>
          <cell r="S150">
            <v>16881.489999999998</v>
          </cell>
          <cell r="T150">
            <v>106</v>
          </cell>
        </row>
        <row r="151">
          <cell r="B151" t="str">
            <v>CONGO (REPUBLIQUE DEMOCRATIQUE DU)</v>
          </cell>
          <cell r="C151">
            <v>3</v>
          </cell>
          <cell r="D151">
            <v>11960.18</v>
          </cell>
          <cell r="E151">
            <v>1130.3499999999999</v>
          </cell>
          <cell r="F151">
            <v>14135.42</v>
          </cell>
          <cell r="J151">
            <v>9968.090000000002</v>
          </cell>
          <cell r="K151">
            <v>8459.82</v>
          </cell>
          <cell r="L151">
            <v>9423.11</v>
          </cell>
          <cell r="Q151">
            <v>-2.2443343188149112E-2</v>
          </cell>
          <cell r="R151">
            <v>-625.07000000000335</v>
          </cell>
          <cell r="S151">
            <v>27851.020000000004</v>
          </cell>
          <cell r="T151">
            <v>93</v>
          </cell>
        </row>
        <row r="152">
          <cell r="B152" t="str">
            <v>COREE (REPUBLIQUE POPULAIRE DEMOCRATIQUE DE)</v>
          </cell>
          <cell r="C152">
            <v>3</v>
          </cell>
          <cell r="D152">
            <v>0</v>
          </cell>
          <cell r="E152">
            <v>0</v>
          </cell>
          <cell r="F152">
            <v>0</v>
          </cell>
          <cell r="J152">
            <v>7209.52</v>
          </cell>
          <cell r="K152">
            <v>0</v>
          </cell>
          <cell r="L152">
            <v>0</v>
          </cell>
          <cell r="Q152">
            <v>-1</v>
          </cell>
          <cell r="R152">
            <v>-7209.52</v>
          </cell>
          <cell r="S152">
            <v>7209.52</v>
          </cell>
          <cell r="T152">
            <v>125</v>
          </cell>
        </row>
        <row r="153">
          <cell r="B153" t="str">
            <v>COSTA RICA</v>
          </cell>
          <cell r="C153">
            <v>3</v>
          </cell>
          <cell r="D153">
            <v>25110.58</v>
          </cell>
          <cell r="E153">
            <v>0</v>
          </cell>
          <cell r="F153">
            <v>76386.73</v>
          </cell>
          <cell r="J153">
            <v>42757.38</v>
          </cell>
          <cell r="K153">
            <v>0</v>
          </cell>
          <cell r="L153">
            <v>62895.56</v>
          </cell>
          <cell r="Q153">
            <v>-3.933283825324696E-2</v>
          </cell>
          <cell r="R153">
            <v>-4155.6300000000047</v>
          </cell>
          <cell r="S153">
            <v>105652.94</v>
          </cell>
          <cell r="T153">
            <v>60</v>
          </cell>
        </row>
        <row r="154">
          <cell r="B154" t="str">
            <v>CROISIERES</v>
          </cell>
          <cell r="C154">
            <v>3</v>
          </cell>
          <cell r="D154">
            <v>22008.61</v>
          </cell>
          <cell r="E154">
            <v>0</v>
          </cell>
          <cell r="F154">
            <v>0</v>
          </cell>
          <cell r="J154">
            <v>7091.56</v>
          </cell>
          <cell r="K154">
            <v>0</v>
          </cell>
          <cell r="L154">
            <v>0</v>
          </cell>
          <cell r="Q154">
            <v>2.1034934485501076</v>
          </cell>
          <cell r="R154">
            <v>14917.05</v>
          </cell>
          <cell r="S154">
            <v>7091.56</v>
          </cell>
          <cell r="T154">
            <v>126</v>
          </cell>
        </row>
        <row r="155">
          <cell r="B155" t="str">
            <v>CUBA</v>
          </cell>
          <cell r="C155">
            <v>3</v>
          </cell>
          <cell r="D155">
            <v>14483.25</v>
          </cell>
          <cell r="E155">
            <v>0</v>
          </cell>
          <cell r="F155">
            <v>3835.09</v>
          </cell>
          <cell r="J155">
            <v>72728.779999999984</v>
          </cell>
          <cell r="K155">
            <v>0</v>
          </cell>
          <cell r="L155">
            <v>1476.92</v>
          </cell>
          <cell r="Q155">
            <v>-0.75314106598280184</v>
          </cell>
          <cell r="R155">
            <v>-55887.359999999986</v>
          </cell>
          <cell r="S155">
            <v>74205.699999999983</v>
          </cell>
          <cell r="T155">
            <v>66</v>
          </cell>
        </row>
        <row r="156">
          <cell r="B156" t="str">
            <v>DJIBOUTI</v>
          </cell>
          <cell r="C156">
            <v>3</v>
          </cell>
          <cell r="D156">
            <v>3158.38</v>
          </cell>
          <cell r="E156">
            <v>0</v>
          </cell>
          <cell r="F156">
            <v>29587.97</v>
          </cell>
          <cell r="J156">
            <v>1826.39</v>
          </cell>
          <cell r="K156">
            <v>0</v>
          </cell>
          <cell r="L156">
            <v>42415.37</v>
          </cell>
          <cell r="Q156">
            <v>-0.25983166130822999</v>
          </cell>
          <cell r="R156">
            <v>-11495.41</v>
          </cell>
          <cell r="S156">
            <v>44241.760000000002</v>
          </cell>
          <cell r="T156">
            <v>81</v>
          </cell>
        </row>
        <row r="157">
          <cell r="B157" t="str">
            <v>DOMINIQUE</v>
          </cell>
          <cell r="C157">
            <v>3</v>
          </cell>
          <cell r="D157">
            <v>136.72</v>
          </cell>
          <cell r="E157">
            <v>0</v>
          </cell>
          <cell r="F157">
            <v>0</v>
          </cell>
          <cell r="J157">
            <v>2474.09</v>
          </cell>
          <cell r="K157">
            <v>0</v>
          </cell>
          <cell r="L157">
            <v>0</v>
          </cell>
          <cell r="Q157">
            <v>-0.94473927787590584</v>
          </cell>
          <cell r="R157">
            <v>-2337.3700000000003</v>
          </cell>
          <cell r="S157">
            <v>2474.09</v>
          </cell>
          <cell r="T157">
            <v>146</v>
          </cell>
        </row>
        <row r="158">
          <cell r="B158" t="str">
            <v>EGYPTE</v>
          </cell>
          <cell r="C158">
            <v>3</v>
          </cell>
          <cell r="D158">
            <v>78863.829999999987</v>
          </cell>
          <cell r="E158">
            <v>2139.61</v>
          </cell>
          <cell r="F158">
            <v>58594.21</v>
          </cell>
          <cell r="J158">
            <v>123370.13</v>
          </cell>
          <cell r="K158">
            <v>3873.03</v>
          </cell>
          <cell r="L158">
            <v>26932.45</v>
          </cell>
          <cell r="Q158">
            <v>-9.4554255371520957E-2</v>
          </cell>
          <cell r="R158">
            <v>-14577.960000000021</v>
          </cell>
          <cell r="S158">
            <v>154175.61000000002</v>
          </cell>
          <cell r="T158">
            <v>51</v>
          </cell>
        </row>
        <row r="159">
          <cell r="B159" t="str">
            <v>EL SALVADOR</v>
          </cell>
          <cell r="C159">
            <v>3</v>
          </cell>
          <cell r="D159">
            <v>615.67999999999995</v>
          </cell>
          <cell r="E159">
            <v>0</v>
          </cell>
          <cell r="F159">
            <v>19946.55</v>
          </cell>
          <cell r="J159">
            <v>635.04</v>
          </cell>
          <cell r="K159">
            <v>2235.42</v>
          </cell>
          <cell r="L159">
            <v>15532.3</v>
          </cell>
          <cell r="Q159">
            <v>0.11734489826526029</v>
          </cell>
          <cell r="R159">
            <v>2159.4700000000012</v>
          </cell>
          <cell r="S159">
            <v>18402.759999999998</v>
          </cell>
          <cell r="T159">
            <v>104</v>
          </cell>
        </row>
        <row r="160">
          <cell r="B160" t="str">
            <v>EMIRATS ARABES UNIS</v>
          </cell>
          <cell r="C160">
            <v>3</v>
          </cell>
          <cell r="D160">
            <v>82574.66</v>
          </cell>
          <cell r="E160">
            <v>0</v>
          </cell>
          <cell r="F160">
            <v>126011.34</v>
          </cell>
          <cell r="J160">
            <v>102751.01</v>
          </cell>
          <cell r="K160">
            <v>5162.1000000000004</v>
          </cell>
          <cell r="L160">
            <v>93048.810000000012</v>
          </cell>
          <cell r="Q160">
            <v>3.7937933714009109E-2</v>
          </cell>
          <cell r="R160">
            <v>7624.0799999999872</v>
          </cell>
          <cell r="S160">
            <v>200961.92000000001</v>
          </cell>
          <cell r="T160">
            <v>42</v>
          </cell>
        </row>
        <row r="161">
          <cell r="B161" t="str">
            <v>EQUATEUR</v>
          </cell>
          <cell r="C161">
            <v>3</v>
          </cell>
          <cell r="D161">
            <v>9900.91</v>
          </cell>
          <cell r="E161">
            <v>0</v>
          </cell>
          <cell r="F161">
            <v>34159.449999999997</v>
          </cell>
          <cell r="J161">
            <v>35064.329999999987</v>
          </cell>
          <cell r="K161">
            <v>0</v>
          </cell>
          <cell r="L161">
            <v>34272.949999999997</v>
          </cell>
          <cell r="Q161">
            <v>-0.36455021021880274</v>
          </cell>
          <cell r="R161">
            <v>-25276.919999999984</v>
          </cell>
          <cell r="S161">
            <v>69337.279999999984</v>
          </cell>
          <cell r="T161">
            <v>68</v>
          </cell>
        </row>
        <row r="162">
          <cell r="B162" t="str">
            <v>ERYTHREE</v>
          </cell>
          <cell r="C162">
            <v>3</v>
          </cell>
          <cell r="D162">
            <v>32.51</v>
          </cell>
          <cell r="E162">
            <v>0</v>
          </cell>
          <cell r="F162">
            <v>0</v>
          </cell>
          <cell r="J162">
            <v>0</v>
          </cell>
          <cell r="K162">
            <v>0</v>
          </cell>
          <cell r="L162">
            <v>0</v>
          </cell>
          <cell r="Q162" t="e">
            <v>#DIV/0!</v>
          </cell>
          <cell r="R162">
            <v>32.51</v>
          </cell>
          <cell r="S162">
            <v>0</v>
          </cell>
          <cell r="T162">
            <v>189</v>
          </cell>
        </row>
        <row r="163">
          <cell r="B163" t="str">
            <v>ETHIOPIE</v>
          </cell>
          <cell r="C163">
            <v>3</v>
          </cell>
          <cell r="D163">
            <v>1367.84</v>
          </cell>
          <cell r="E163">
            <v>0</v>
          </cell>
          <cell r="F163">
            <v>16947.63</v>
          </cell>
          <cell r="J163">
            <v>3291.8</v>
          </cell>
          <cell r="K163">
            <v>0</v>
          </cell>
          <cell r="L163">
            <v>5040.3599999999997</v>
          </cell>
          <cell r="Q163">
            <v>1.1981659017589679</v>
          </cell>
          <cell r="R163">
            <v>9983.3100000000013</v>
          </cell>
          <cell r="S163">
            <v>8332.16</v>
          </cell>
          <cell r="T163">
            <v>119</v>
          </cell>
        </row>
        <row r="164">
          <cell r="B164" t="str">
            <v>FIDJI</v>
          </cell>
          <cell r="C164">
            <v>3</v>
          </cell>
          <cell r="D164">
            <v>0</v>
          </cell>
          <cell r="E164">
            <v>0</v>
          </cell>
          <cell r="F164">
            <v>642.62</v>
          </cell>
          <cell r="J164">
            <v>95.45</v>
          </cell>
          <cell r="K164">
            <v>0</v>
          </cell>
          <cell r="L164">
            <v>292.73</v>
          </cell>
          <cell r="Q164">
            <v>0.65546911226750471</v>
          </cell>
          <cell r="R164">
            <v>254.44</v>
          </cell>
          <cell r="S164">
            <v>388.18</v>
          </cell>
          <cell r="T164">
            <v>171</v>
          </cell>
        </row>
        <row r="165">
          <cell r="B165" t="str">
            <v>GAMBIE</v>
          </cell>
          <cell r="C165">
            <v>3</v>
          </cell>
          <cell r="D165">
            <v>0</v>
          </cell>
          <cell r="E165">
            <v>0</v>
          </cell>
          <cell r="F165">
            <v>0</v>
          </cell>
          <cell r="J165">
            <v>635.53</v>
          </cell>
          <cell r="K165">
            <v>0</v>
          </cell>
          <cell r="L165">
            <v>0</v>
          </cell>
          <cell r="Q165">
            <v>-1</v>
          </cell>
          <cell r="R165">
            <v>-635.53</v>
          </cell>
          <cell r="S165">
            <v>635.53</v>
          </cell>
          <cell r="T165">
            <v>164</v>
          </cell>
        </row>
        <row r="166">
          <cell r="B166" t="str">
            <v>GEORGIE</v>
          </cell>
          <cell r="C166">
            <v>3</v>
          </cell>
          <cell r="D166">
            <v>1633.99</v>
          </cell>
          <cell r="E166">
            <v>0</v>
          </cell>
          <cell r="F166">
            <v>2706.51</v>
          </cell>
          <cell r="J166">
            <v>2915.5</v>
          </cell>
          <cell r="K166">
            <v>0</v>
          </cell>
          <cell r="L166">
            <v>2208.3200000000002</v>
          </cell>
          <cell r="Q166">
            <v>-0.1528781260856158</v>
          </cell>
          <cell r="R166">
            <v>-783.31999999999971</v>
          </cell>
          <cell r="S166">
            <v>5123.82</v>
          </cell>
          <cell r="T166">
            <v>134</v>
          </cell>
        </row>
        <row r="167">
          <cell r="B167" t="str">
            <v>GHANA</v>
          </cell>
          <cell r="C167">
            <v>3</v>
          </cell>
          <cell r="D167">
            <v>225</v>
          </cell>
          <cell r="E167">
            <v>0</v>
          </cell>
          <cell r="F167">
            <v>9107.58</v>
          </cell>
          <cell r="J167">
            <v>1137.94</v>
          </cell>
          <cell r="K167">
            <v>0</v>
          </cell>
          <cell r="L167">
            <v>4994.1000000000004</v>
          </cell>
          <cell r="Q167">
            <v>0.52193723459077224</v>
          </cell>
          <cell r="R167">
            <v>3200.5399999999991</v>
          </cell>
          <cell r="S167">
            <v>6132.0400000000009</v>
          </cell>
          <cell r="T167">
            <v>129</v>
          </cell>
        </row>
        <row r="168">
          <cell r="B168" t="str">
            <v>GRENADE</v>
          </cell>
          <cell r="C168">
            <v>3</v>
          </cell>
          <cell r="D168">
            <v>269.7</v>
          </cell>
          <cell r="E168">
            <v>0</v>
          </cell>
          <cell r="F168">
            <v>0</v>
          </cell>
          <cell r="J168">
            <v>2737.61</v>
          </cell>
          <cell r="K168">
            <v>0</v>
          </cell>
          <cell r="L168">
            <v>0</v>
          </cell>
          <cell r="Q168">
            <v>-0.90148341071226357</v>
          </cell>
          <cell r="R168">
            <v>-2467.9100000000003</v>
          </cell>
          <cell r="S168">
            <v>2737.61</v>
          </cell>
          <cell r="T168">
            <v>144</v>
          </cell>
        </row>
        <row r="169">
          <cell r="B169" t="str">
            <v>GROENLAND</v>
          </cell>
          <cell r="C169">
            <v>3</v>
          </cell>
          <cell r="D169">
            <v>0</v>
          </cell>
          <cell r="E169">
            <v>0</v>
          </cell>
          <cell r="F169">
            <v>0</v>
          </cell>
          <cell r="J169">
            <v>0</v>
          </cell>
          <cell r="K169">
            <v>0</v>
          </cell>
          <cell r="L169">
            <v>0</v>
          </cell>
          <cell r="Q169" t="e">
            <v>#DIV/0!</v>
          </cell>
          <cell r="R169">
            <v>0</v>
          </cell>
          <cell r="S169">
            <v>0</v>
          </cell>
          <cell r="T169">
            <v>189</v>
          </cell>
        </row>
        <row r="170">
          <cell r="B170" t="str">
            <v>GUATEMALA</v>
          </cell>
          <cell r="C170">
            <v>3</v>
          </cell>
          <cell r="D170">
            <v>519.52</v>
          </cell>
          <cell r="E170">
            <v>0</v>
          </cell>
          <cell r="F170">
            <v>27886.3</v>
          </cell>
          <cell r="J170">
            <v>29448.48</v>
          </cell>
          <cell r="K170">
            <v>0</v>
          </cell>
          <cell r="L170">
            <v>36810.85</v>
          </cell>
          <cell r="Q170">
            <v>-0.57129328050857142</v>
          </cell>
          <cell r="R170">
            <v>-37853.51</v>
          </cell>
          <cell r="S170">
            <v>66259.33</v>
          </cell>
          <cell r="T170">
            <v>72</v>
          </cell>
        </row>
        <row r="171">
          <cell r="B171" t="str">
            <v>GUINEE</v>
          </cell>
          <cell r="C171">
            <v>3</v>
          </cell>
          <cell r="D171">
            <v>9754.56</v>
          </cell>
          <cell r="E171">
            <v>733.4</v>
          </cell>
          <cell r="F171">
            <v>2828.8</v>
          </cell>
          <cell r="J171">
            <v>6875.18</v>
          </cell>
          <cell r="K171">
            <v>4320</v>
          </cell>
          <cell r="L171">
            <v>2188.2800000000002</v>
          </cell>
          <cell r="Q171">
            <v>-4.983763540967967E-3</v>
          </cell>
          <cell r="R171">
            <v>-66.700000000002547</v>
          </cell>
          <cell r="S171">
            <v>13383.460000000001</v>
          </cell>
          <cell r="T171">
            <v>110</v>
          </cell>
        </row>
        <row r="172">
          <cell r="B172" t="str">
            <v>GUINEE EQUATORIALE</v>
          </cell>
          <cell r="C172">
            <v>3</v>
          </cell>
          <cell r="D172">
            <v>206.35</v>
          </cell>
          <cell r="E172">
            <v>0</v>
          </cell>
          <cell r="F172">
            <v>3671.92</v>
          </cell>
          <cell r="J172">
            <v>0</v>
          </cell>
          <cell r="K172">
            <v>0</v>
          </cell>
          <cell r="L172">
            <v>2036.3</v>
          </cell>
          <cell r="Q172">
            <v>0.90456710700780829</v>
          </cell>
          <cell r="R172">
            <v>1841.97</v>
          </cell>
          <cell r="S172">
            <v>2036.3</v>
          </cell>
          <cell r="T172">
            <v>147</v>
          </cell>
        </row>
        <row r="173">
          <cell r="B173" t="str">
            <v>GUINEE-BISSAU</v>
          </cell>
          <cell r="C173">
            <v>3</v>
          </cell>
          <cell r="D173">
            <v>0</v>
          </cell>
          <cell r="E173">
            <v>0</v>
          </cell>
          <cell r="F173">
            <v>0</v>
          </cell>
          <cell r="J173">
            <v>0</v>
          </cell>
          <cell r="K173">
            <v>0</v>
          </cell>
          <cell r="L173">
            <v>0</v>
          </cell>
          <cell r="Q173" t="e">
            <v>#DIV/0!</v>
          </cell>
          <cell r="R173">
            <v>0</v>
          </cell>
          <cell r="S173">
            <v>0</v>
          </cell>
          <cell r="T173">
            <v>189</v>
          </cell>
        </row>
        <row r="174">
          <cell r="B174" t="str">
            <v>GUYANA</v>
          </cell>
          <cell r="C174">
            <v>3</v>
          </cell>
          <cell r="D174">
            <v>0</v>
          </cell>
          <cell r="E174">
            <v>0</v>
          </cell>
          <cell r="F174">
            <v>0</v>
          </cell>
          <cell r="J174">
            <v>16.5</v>
          </cell>
          <cell r="K174">
            <v>0</v>
          </cell>
          <cell r="L174">
            <v>0</v>
          </cell>
          <cell r="Q174">
            <v>-1</v>
          </cell>
          <cell r="R174">
            <v>-16.5</v>
          </cell>
          <cell r="S174">
            <v>16.5</v>
          </cell>
          <cell r="T174">
            <v>187</v>
          </cell>
        </row>
        <row r="175">
          <cell r="B175" t="str">
            <v>HAITI</v>
          </cell>
          <cell r="C175">
            <v>3</v>
          </cell>
          <cell r="D175">
            <v>2294.4899999999998</v>
          </cell>
          <cell r="E175">
            <v>0</v>
          </cell>
          <cell r="F175">
            <v>3884.36</v>
          </cell>
          <cell r="J175">
            <v>598.70000000000005</v>
          </cell>
          <cell r="K175">
            <v>1971.2</v>
          </cell>
          <cell r="L175">
            <v>1422.1</v>
          </cell>
          <cell r="Q175">
            <v>0.54780811623246506</v>
          </cell>
          <cell r="R175">
            <v>2186.8500000000004</v>
          </cell>
          <cell r="S175">
            <v>3992</v>
          </cell>
          <cell r="T175">
            <v>138</v>
          </cell>
        </row>
        <row r="176">
          <cell r="B176" t="str">
            <v>HONDURAS</v>
          </cell>
          <cell r="C176">
            <v>3</v>
          </cell>
          <cell r="D176">
            <v>590.27</v>
          </cell>
          <cell r="E176">
            <v>0</v>
          </cell>
          <cell r="F176">
            <v>19130.490000000002</v>
          </cell>
          <cell r="J176">
            <v>419.84</v>
          </cell>
          <cell r="K176">
            <v>0</v>
          </cell>
          <cell r="L176">
            <v>13688.06</v>
          </cell>
          <cell r="Q176">
            <v>0.39785226716945843</v>
          </cell>
          <cell r="R176">
            <v>5612.8600000000024</v>
          </cell>
          <cell r="S176">
            <v>14107.9</v>
          </cell>
          <cell r="T176">
            <v>108</v>
          </cell>
        </row>
        <row r="177">
          <cell r="B177" t="str">
            <v>INDONESIE</v>
          </cell>
          <cell r="C177">
            <v>3</v>
          </cell>
          <cell r="D177">
            <v>45125.149999999987</v>
          </cell>
          <cell r="E177">
            <v>0</v>
          </cell>
          <cell r="F177">
            <v>54368.9</v>
          </cell>
          <cell r="J177">
            <v>225001.02</v>
          </cell>
          <cell r="K177">
            <v>0</v>
          </cell>
          <cell r="L177">
            <v>45761.35</v>
          </cell>
          <cell r="Q177">
            <v>-0.63254107282337646</v>
          </cell>
          <cell r="R177">
            <v>-171268.32</v>
          </cell>
          <cell r="S177">
            <v>270762.37</v>
          </cell>
          <cell r="T177">
            <v>37</v>
          </cell>
        </row>
        <row r="178">
          <cell r="B178" t="str">
            <v>IRAK</v>
          </cell>
          <cell r="C178">
            <v>3</v>
          </cell>
          <cell r="D178">
            <v>0</v>
          </cell>
          <cell r="E178">
            <v>0</v>
          </cell>
          <cell r="F178">
            <v>3274.07</v>
          </cell>
          <cell r="J178">
            <v>0</v>
          </cell>
          <cell r="K178">
            <v>0</v>
          </cell>
          <cell r="L178">
            <v>392.91</v>
          </cell>
          <cell r="Q178">
            <v>7.3328752131531392</v>
          </cell>
          <cell r="R178">
            <v>2881.1600000000003</v>
          </cell>
          <cell r="S178">
            <v>392.91</v>
          </cell>
          <cell r="T178">
            <v>170</v>
          </cell>
        </row>
        <row r="179">
          <cell r="B179" t="str">
            <v>IRAN</v>
          </cell>
          <cell r="C179">
            <v>3</v>
          </cell>
          <cell r="D179">
            <v>6723.81</v>
          </cell>
          <cell r="E179">
            <v>0</v>
          </cell>
          <cell r="F179">
            <v>1182.74</v>
          </cell>
          <cell r="J179">
            <v>9041.4999999999982</v>
          </cell>
          <cell r="K179">
            <v>0</v>
          </cell>
          <cell r="L179">
            <v>788.29</v>
          </cell>
          <cell r="Q179">
            <v>-0.19565423066006471</v>
          </cell>
          <cell r="R179">
            <v>-1923.2399999999971</v>
          </cell>
          <cell r="S179">
            <v>9829.7899999999972</v>
          </cell>
          <cell r="T179">
            <v>115</v>
          </cell>
        </row>
        <row r="180">
          <cell r="B180" t="str">
            <v>JAMAIQUE</v>
          </cell>
          <cell r="C180">
            <v>3</v>
          </cell>
          <cell r="D180">
            <v>114.43</v>
          </cell>
          <cell r="E180">
            <v>0</v>
          </cell>
          <cell r="F180">
            <v>0</v>
          </cell>
          <cell r="J180">
            <v>3571.74</v>
          </cell>
          <cell r="K180">
            <v>0</v>
          </cell>
          <cell r="L180">
            <v>526.51</v>
          </cell>
          <cell r="Q180">
            <v>-0.97207832611480505</v>
          </cell>
          <cell r="R180">
            <v>-3983.82</v>
          </cell>
          <cell r="S180">
            <v>4098.25</v>
          </cell>
          <cell r="T180">
            <v>137</v>
          </cell>
        </row>
        <row r="181">
          <cell r="B181" t="str">
            <v>JORDANIE</v>
          </cell>
          <cell r="C181">
            <v>3</v>
          </cell>
          <cell r="D181">
            <v>5106.58</v>
          </cell>
          <cell r="E181">
            <v>0</v>
          </cell>
          <cell r="F181">
            <v>6532.14</v>
          </cell>
          <cell r="J181">
            <v>25958.93</v>
          </cell>
          <cell r="K181">
            <v>0</v>
          </cell>
          <cell r="L181">
            <v>9817.92</v>
          </cell>
          <cell r="Q181">
            <v>-0.67468572554598849</v>
          </cell>
          <cell r="R181">
            <v>-24138.129999999997</v>
          </cell>
          <cell r="S181">
            <v>35776.85</v>
          </cell>
          <cell r="T181">
            <v>86</v>
          </cell>
        </row>
        <row r="182">
          <cell r="B182" t="str">
            <v>KAZAKHSTAN</v>
          </cell>
          <cell r="C182">
            <v>3</v>
          </cell>
          <cell r="D182">
            <v>929.55</v>
          </cell>
          <cell r="E182">
            <v>0</v>
          </cell>
          <cell r="F182">
            <v>1559.71</v>
          </cell>
          <cell r="J182">
            <v>126.44</v>
          </cell>
          <cell r="K182">
            <v>0</v>
          </cell>
          <cell r="L182">
            <v>1041.3699999999999</v>
          </cell>
          <cell r="Q182">
            <v>1.1315624973240515</v>
          </cell>
          <cell r="R182">
            <v>1321.4500000000003</v>
          </cell>
          <cell r="S182">
            <v>1167.81</v>
          </cell>
          <cell r="T182">
            <v>157</v>
          </cell>
        </row>
        <row r="183">
          <cell r="B183" t="str">
            <v>KENYA</v>
          </cell>
          <cell r="C183">
            <v>3</v>
          </cell>
          <cell r="D183">
            <v>12050.66</v>
          </cell>
          <cell r="E183">
            <v>0</v>
          </cell>
          <cell r="F183">
            <v>10220.09</v>
          </cell>
          <cell r="J183">
            <v>20106.39</v>
          </cell>
          <cell r="K183">
            <v>0</v>
          </cell>
          <cell r="L183">
            <v>11376.14</v>
          </cell>
          <cell r="Q183">
            <v>-0.29259973706052211</v>
          </cell>
          <cell r="R183">
            <v>-9211.7799999999988</v>
          </cell>
          <cell r="S183">
            <v>31482.53</v>
          </cell>
          <cell r="T183">
            <v>89</v>
          </cell>
        </row>
        <row r="184">
          <cell r="B184" t="str">
            <v>KIRGHIZISTAN</v>
          </cell>
          <cell r="C184">
            <v>3</v>
          </cell>
          <cell r="D184">
            <v>49.27</v>
          </cell>
          <cell r="E184">
            <v>0</v>
          </cell>
          <cell r="F184">
            <v>525.18999999999994</v>
          </cell>
          <cell r="J184">
            <v>188.03</v>
          </cell>
          <cell r="K184">
            <v>0</v>
          </cell>
          <cell r="L184">
            <v>487.85</v>
          </cell>
          <cell r="Q184">
            <v>-0.15005622299816546</v>
          </cell>
          <cell r="R184">
            <v>-101.42000000000007</v>
          </cell>
          <cell r="S184">
            <v>675.88</v>
          </cell>
          <cell r="T184">
            <v>160</v>
          </cell>
        </row>
        <row r="185">
          <cell r="B185" t="str">
            <v>KIRIBATI</v>
          </cell>
          <cell r="C185">
            <v>3</v>
          </cell>
          <cell r="D185">
            <v>0</v>
          </cell>
          <cell r="E185">
            <v>0</v>
          </cell>
          <cell r="F185">
            <v>0</v>
          </cell>
          <cell r="J185">
            <v>0</v>
          </cell>
          <cell r="K185">
            <v>0</v>
          </cell>
          <cell r="L185">
            <v>0</v>
          </cell>
          <cell r="Q185" t="e">
            <v>#DIV/0!</v>
          </cell>
          <cell r="R185">
            <v>0</v>
          </cell>
          <cell r="S185">
            <v>0</v>
          </cell>
          <cell r="T185">
            <v>189</v>
          </cell>
        </row>
        <row r="186">
          <cell r="B186" t="str">
            <v>KOWEIT</v>
          </cell>
          <cell r="C186">
            <v>3</v>
          </cell>
          <cell r="D186">
            <v>0</v>
          </cell>
          <cell r="E186">
            <v>0</v>
          </cell>
          <cell r="F186">
            <v>11155.31</v>
          </cell>
          <cell r="J186">
            <v>309.92999999999989</v>
          </cell>
          <cell r="K186">
            <v>0</v>
          </cell>
          <cell r="L186">
            <v>2733.65</v>
          </cell>
          <cell r="Q186">
            <v>2.6651936206703946</v>
          </cell>
          <cell r="R186">
            <v>8111.73</v>
          </cell>
          <cell r="S186">
            <v>3043.58</v>
          </cell>
          <cell r="T186">
            <v>142</v>
          </cell>
        </row>
        <row r="187">
          <cell r="B187" t="str">
            <v>LAOS</v>
          </cell>
          <cell r="C187">
            <v>3</v>
          </cell>
          <cell r="D187">
            <v>9808.3900000000012</v>
          </cell>
          <cell r="E187">
            <v>0</v>
          </cell>
          <cell r="F187">
            <v>9536.0899999999983</v>
          </cell>
          <cell r="J187">
            <v>28619.279999999999</v>
          </cell>
          <cell r="K187">
            <v>0</v>
          </cell>
          <cell r="L187">
            <v>37452.57</v>
          </cell>
          <cell r="Q187">
            <v>-0.70722054853920402</v>
          </cell>
          <cell r="R187">
            <v>-46727.37000000001</v>
          </cell>
          <cell r="S187">
            <v>66071.850000000006</v>
          </cell>
          <cell r="T187">
            <v>73</v>
          </cell>
        </row>
        <row r="188">
          <cell r="B188" t="str">
            <v>LESOTHO</v>
          </cell>
          <cell r="C188">
            <v>3</v>
          </cell>
          <cell r="D188">
            <v>0</v>
          </cell>
          <cell r="E188">
            <v>0</v>
          </cell>
          <cell r="F188">
            <v>0</v>
          </cell>
          <cell r="J188">
            <v>0</v>
          </cell>
          <cell r="K188">
            <v>0</v>
          </cell>
          <cell r="L188">
            <v>0</v>
          </cell>
          <cell r="Q188" t="e">
            <v>#DIV/0!</v>
          </cell>
          <cell r="R188">
            <v>0</v>
          </cell>
          <cell r="S188">
            <v>0</v>
          </cell>
          <cell r="T188">
            <v>189</v>
          </cell>
        </row>
        <row r="189">
          <cell r="B189" t="str">
            <v>LIBAN</v>
          </cell>
          <cell r="C189">
            <v>3</v>
          </cell>
          <cell r="D189">
            <v>72019.709999999992</v>
          </cell>
          <cell r="E189">
            <v>0</v>
          </cell>
          <cell r="F189">
            <v>163037.20000000001</v>
          </cell>
          <cell r="J189">
            <v>86239.56</v>
          </cell>
          <cell r="K189">
            <v>3550</v>
          </cell>
          <cell r="L189">
            <v>226185.45</v>
          </cell>
          <cell r="Q189">
            <v>-0.25609018890449597</v>
          </cell>
          <cell r="R189">
            <v>-80918.100000000006</v>
          </cell>
          <cell r="S189">
            <v>315975.01</v>
          </cell>
          <cell r="T189">
            <v>34</v>
          </cell>
        </row>
        <row r="190">
          <cell r="B190" t="str">
            <v>LIBERIA</v>
          </cell>
          <cell r="C190">
            <v>3</v>
          </cell>
          <cell r="D190">
            <v>0</v>
          </cell>
          <cell r="E190">
            <v>0</v>
          </cell>
          <cell r="F190">
            <v>0</v>
          </cell>
          <cell r="J190">
            <v>28.97</v>
          </cell>
          <cell r="K190">
            <v>0</v>
          </cell>
          <cell r="L190">
            <v>0</v>
          </cell>
          <cell r="Q190">
            <v>-1</v>
          </cell>
          <cell r="R190">
            <v>-28.97</v>
          </cell>
          <cell r="S190">
            <v>28.97</v>
          </cell>
          <cell r="T190">
            <v>184</v>
          </cell>
        </row>
        <row r="191">
          <cell r="B191" t="str">
            <v>LIBYE</v>
          </cell>
          <cell r="C191">
            <v>3</v>
          </cell>
          <cell r="D191">
            <v>10.27</v>
          </cell>
          <cell r="E191">
            <v>0</v>
          </cell>
          <cell r="F191">
            <v>0</v>
          </cell>
          <cell r="J191">
            <v>0</v>
          </cell>
          <cell r="K191">
            <v>0</v>
          </cell>
          <cell r="L191">
            <v>0</v>
          </cell>
          <cell r="Q191" t="e">
            <v>#DIV/0!</v>
          </cell>
          <cell r="R191">
            <v>10.27</v>
          </cell>
          <cell r="S191">
            <v>0</v>
          </cell>
          <cell r="T191">
            <v>189</v>
          </cell>
        </row>
        <row r="192">
          <cell r="B192" t="str">
            <v>MALAISIE</v>
          </cell>
          <cell r="C192">
            <v>3</v>
          </cell>
          <cell r="D192">
            <v>8248.98</v>
          </cell>
          <cell r="E192">
            <v>0</v>
          </cell>
          <cell r="F192">
            <v>24362</v>
          </cell>
          <cell r="J192">
            <v>30285.25</v>
          </cell>
          <cell r="K192">
            <v>1554</v>
          </cell>
          <cell r="L192">
            <v>22592.59</v>
          </cell>
          <cell r="Q192">
            <v>-0.40088411488569919</v>
          </cell>
          <cell r="R192">
            <v>-21820.859999999997</v>
          </cell>
          <cell r="S192">
            <v>54431.839999999997</v>
          </cell>
          <cell r="T192">
            <v>78</v>
          </cell>
        </row>
        <row r="193">
          <cell r="B193" t="str">
            <v>MALAWI</v>
          </cell>
          <cell r="C193">
            <v>3</v>
          </cell>
          <cell r="D193">
            <v>0</v>
          </cell>
          <cell r="E193">
            <v>0</v>
          </cell>
          <cell r="F193">
            <v>0</v>
          </cell>
          <cell r="J193">
            <v>0</v>
          </cell>
          <cell r="K193">
            <v>0</v>
          </cell>
          <cell r="L193">
            <v>0</v>
          </cell>
          <cell r="Q193" t="e">
            <v>#DIV/0!</v>
          </cell>
          <cell r="R193">
            <v>0</v>
          </cell>
          <cell r="S193">
            <v>0</v>
          </cell>
          <cell r="T193">
            <v>189</v>
          </cell>
        </row>
        <row r="194">
          <cell r="B194" t="str">
            <v>MALDIVES</v>
          </cell>
          <cell r="C194">
            <v>3</v>
          </cell>
          <cell r="D194">
            <v>4123.41</v>
          </cell>
          <cell r="E194">
            <v>0</v>
          </cell>
          <cell r="F194">
            <v>0</v>
          </cell>
          <cell r="J194">
            <v>8909.51</v>
          </cell>
          <cell r="K194">
            <v>0</v>
          </cell>
          <cell r="L194">
            <v>53.25</v>
          </cell>
          <cell r="Q194">
            <v>-0.53993970607268293</v>
          </cell>
          <cell r="R194">
            <v>-4839.3500000000004</v>
          </cell>
          <cell r="S194">
            <v>8962.76</v>
          </cell>
          <cell r="T194">
            <v>117</v>
          </cell>
        </row>
        <row r="195">
          <cell r="B195" t="str">
            <v>MARSHALL (ILES)</v>
          </cell>
          <cell r="C195">
            <v>3</v>
          </cell>
          <cell r="D195">
            <v>0</v>
          </cell>
          <cell r="E195">
            <v>0</v>
          </cell>
          <cell r="F195">
            <v>0</v>
          </cell>
          <cell r="J195">
            <v>0</v>
          </cell>
          <cell r="K195">
            <v>0</v>
          </cell>
          <cell r="L195">
            <v>0</v>
          </cell>
          <cell r="Q195" t="e">
            <v>#DIV/0!</v>
          </cell>
          <cell r="R195">
            <v>0</v>
          </cell>
          <cell r="S195">
            <v>0</v>
          </cell>
          <cell r="T195">
            <v>189</v>
          </cell>
        </row>
        <row r="196">
          <cell r="B196" t="str">
            <v>MAURICE (ILE)</v>
          </cell>
          <cell r="C196">
            <v>3</v>
          </cell>
          <cell r="D196">
            <v>180133.3</v>
          </cell>
          <cell r="E196">
            <v>0</v>
          </cell>
          <cell r="F196">
            <v>91535.13</v>
          </cell>
          <cell r="J196">
            <v>342183.94000000012</v>
          </cell>
          <cell r="K196">
            <v>11556.35</v>
          </cell>
          <cell r="L196">
            <v>133432.70000000001</v>
          </cell>
          <cell r="Q196">
            <v>-0.44235736468066522</v>
          </cell>
          <cell r="R196">
            <v>-215504.56000000011</v>
          </cell>
          <cell r="S196">
            <v>487172.99000000011</v>
          </cell>
          <cell r="T196">
            <v>26</v>
          </cell>
        </row>
        <row r="197">
          <cell r="B197" t="str">
            <v>MEXIQUE</v>
          </cell>
          <cell r="C197">
            <v>3</v>
          </cell>
          <cell r="D197">
            <v>62999.51</v>
          </cell>
          <cell r="E197">
            <v>3116.96</v>
          </cell>
          <cell r="F197">
            <v>246972.56</v>
          </cell>
          <cell r="J197">
            <v>189087.41</v>
          </cell>
          <cell r="K197">
            <v>2576.98</v>
          </cell>
          <cell r="L197">
            <v>298120.09000000003</v>
          </cell>
          <cell r="Q197">
            <v>-0.36076163540339212</v>
          </cell>
          <cell r="R197">
            <v>-176695.45</v>
          </cell>
          <cell r="S197">
            <v>489784.48000000004</v>
          </cell>
          <cell r="T197">
            <v>25</v>
          </cell>
        </row>
        <row r="198">
          <cell r="B198" t="str">
            <v>MICRONESIE (ETATS FEDERES)</v>
          </cell>
          <cell r="C198">
            <v>3</v>
          </cell>
          <cell r="D198">
            <v>0</v>
          </cell>
          <cell r="E198">
            <v>0</v>
          </cell>
          <cell r="F198">
            <v>0</v>
          </cell>
          <cell r="J198">
            <v>0</v>
          </cell>
          <cell r="K198">
            <v>0</v>
          </cell>
          <cell r="L198">
            <v>0</v>
          </cell>
          <cell r="Q198" t="e">
            <v>#DIV/0!</v>
          </cell>
          <cell r="R198">
            <v>0</v>
          </cell>
          <cell r="S198">
            <v>0</v>
          </cell>
          <cell r="T198">
            <v>189</v>
          </cell>
        </row>
        <row r="199">
          <cell r="B199" t="str">
            <v>MOLDAVIE</v>
          </cell>
          <cell r="C199">
            <v>3</v>
          </cell>
          <cell r="D199">
            <v>145.18</v>
          </cell>
          <cell r="E199">
            <v>0</v>
          </cell>
          <cell r="F199">
            <v>0</v>
          </cell>
          <cell r="J199">
            <v>1134.48</v>
          </cell>
          <cell r="K199">
            <v>0</v>
          </cell>
          <cell r="L199">
            <v>290.25</v>
          </cell>
          <cell r="Q199">
            <v>-0.8980999908754641</v>
          </cell>
          <cell r="R199">
            <v>-1279.55</v>
          </cell>
          <cell r="S199">
            <v>1424.73</v>
          </cell>
          <cell r="T199">
            <v>153</v>
          </cell>
        </row>
        <row r="200">
          <cell r="B200" t="str">
            <v>MONGOLIE</v>
          </cell>
          <cell r="C200">
            <v>3</v>
          </cell>
          <cell r="D200">
            <v>134.91</v>
          </cell>
          <cell r="E200">
            <v>0</v>
          </cell>
          <cell r="F200">
            <v>80.959999999999994</v>
          </cell>
          <cell r="J200">
            <v>7742.75</v>
          </cell>
          <cell r="K200">
            <v>0</v>
          </cell>
          <cell r="L200">
            <v>22.55</v>
          </cell>
          <cell r="Q200">
            <v>-0.97220068767465517</v>
          </cell>
          <cell r="R200">
            <v>-7549.43</v>
          </cell>
          <cell r="S200">
            <v>7765.3</v>
          </cell>
          <cell r="T200">
            <v>123</v>
          </cell>
        </row>
        <row r="201">
          <cell r="B201" t="str">
            <v>MOZAMBIQUE</v>
          </cell>
          <cell r="C201">
            <v>3</v>
          </cell>
          <cell r="D201">
            <v>335.49</v>
          </cell>
          <cell r="E201">
            <v>0</v>
          </cell>
          <cell r="F201">
            <v>8690.2700000000023</v>
          </cell>
          <cell r="J201">
            <v>1524.16</v>
          </cell>
          <cell r="K201">
            <v>0</v>
          </cell>
          <cell r="L201">
            <v>5436.98</v>
          </cell>
          <cell r="Q201">
            <v>0.29659222483673697</v>
          </cell>
          <cell r="R201">
            <v>2064.6200000000026</v>
          </cell>
          <cell r="S201">
            <v>6961.1399999999994</v>
          </cell>
          <cell r="T201">
            <v>127</v>
          </cell>
        </row>
        <row r="202">
          <cell r="B202" t="str">
            <v>NAMIBIE</v>
          </cell>
          <cell r="C202">
            <v>3</v>
          </cell>
          <cell r="D202">
            <v>6306.7</v>
          </cell>
          <cell r="E202">
            <v>0</v>
          </cell>
          <cell r="F202">
            <v>351.99</v>
          </cell>
          <cell r="J202">
            <v>22799.05</v>
          </cell>
          <cell r="K202">
            <v>0</v>
          </cell>
          <cell r="L202">
            <v>1268.25</v>
          </cell>
          <cell r="Q202">
            <v>-0.72333041097256445</v>
          </cell>
          <cell r="R202">
            <v>-17408.61</v>
          </cell>
          <cell r="S202">
            <v>24067.3</v>
          </cell>
          <cell r="T202">
            <v>99</v>
          </cell>
        </row>
        <row r="203">
          <cell r="B203" t="str">
            <v>NAURU</v>
          </cell>
          <cell r="C203">
            <v>3</v>
          </cell>
          <cell r="D203">
            <v>0</v>
          </cell>
          <cell r="E203">
            <v>0</v>
          </cell>
          <cell r="F203">
            <v>0</v>
          </cell>
          <cell r="J203">
            <v>0</v>
          </cell>
          <cell r="K203">
            <v>0</v>
          </cell>
          <cell r="L203">
            <v>0</v>
          </cell>
          <cell r="Q203" t="e">
            <v>#DIV/0!</v>
          </cell>
          <cell r="R203">
            <v>0</v>
          </cell>
          <cell r="S203">
            <v>0</v>
          </cell>
          <cell r="T203">
            <v>189</v>
          </cell>
        </row>
        <row r="204">
          <cell r="B204" t="str">
            <v>NEPAL</v>
          </cell>
          <cell r="C204">
            <v>3</v>
          </cell>
          <cell r="D204">
            <v>17150.39</v>
          </cell>
          <cell r="E204">
            <v>0</v>
          </cell>
          <cell r="F204">
            <v>2870.42</v>
          </cell>
          <cell r="J204">
            <v>70530.799999999988</v>
          </cell>
          <cell r="K204">
            <v>0</v>
          </cell>
          <cell r="L204">
            <v>18293.02</v>
          </cell>
          <cell r="Q204">
            <v>-0.77460088971629459</v>
          </cell>
          <cell r="R204">
            <v>-68803.009999999995</v>
          </cell>
          <cell r="S204">
            <v>88823.819999999992</v>
          </cell>
          <cell r="T204">
            <v>65</v>
          </cell>
        </row>
        <row r="205">
          <cell r="B205" t="str">
            <v>NICARAGUA</v>
          </cell>
          <cell r="C205">
            <v>3</v>
          </cell>
          <cell r="D205">
            <v>7009.5</v>
          </cell>
          <cell r="E205">
            <v>0</v>
          </cell>
          <cell r="F205">
            <v>23138.58</v>
          </cell>
          <cell r="J205">
            <v>6742.76</v>
          </cell>
          <cell r="K205">
            <v>0</v>
          </cell>
          <cell r="L205">
            <v>11599.55</v>
          </cell>
          <cell r="Q205">
            <v>0.64363594334628549</v>
          </cell>
          <cell r="R205">
            <v>11805.770000000004</v>
          </cell>
          <cell r="S205">
            <v>18342.309999999998</v>
          </cell>
          <cell r="T205">
            <v>105</v>
          </cell>
        </row>
        <row r="206">
          <cell r="B206" t="str">
            <v>NIGERIA</v>
          </cell>
          <cell r="C206">
            <v>3</v>
          </cell>
          <cell r="D206">
            <v>39.82</v>
          </cell>
          <cell r="E206">
            <v>0</v>
          </cell>
          <cell r="F206">
            <v>15108.7</v>
          </cell>
          <cell r="J206">
            <v>2019.94</v>
          </cell>
          <cell r="K206">
            <v>0</v>
          </cell>
          <cell r="L206">
            <v>8473.9399999999987</v>
          </cell>
          <cell r="Q206">
            <v>0.44355757832184106</v>
          </cell>
          <cell r="R206">
            <v>4654.6400000000012</v>
          </cell>
          <cell r="S206">
            <v>10493.88</v>
          </cell>
          <cell r="T206">
            <v>112</v>
          </cell>
        </row>
        <row r="207">
          <cell r="B207" t="str">
            <v>NOUVELLE ZELANDE</v>
          </cell>
          <cell r="C207">
            <v>3</v>
          </cell>
          <cell r="D207">
            <v>25066.75</v>
          </cell>
          <cell r="E207">
            <v>0</v>
          </cell>
          <cell r="F207">
            <v>4055.23</v>
          </cell>
          <cell r="J207">
            <v>25775.23</v>
          </cell>
          <cell r="K207">
            <v>0</v>
          </cell>
          <cell r="L207">
            <v>12889.9</v>
          </cell>
          <cell r="Q207">
            <v>-0.24681541223319303</v>
          </cell>
          <cell r="R207">
            <v>-9543.1499999999978</v>
          </cell>
          <cell r="S207">
            <v>38665.129999999997</v>
          </cell>
          <cell r="T207">
            <v>84</v>
          </cell>
        </row>
        <row r="208">
          <cell r="B208" t="str">
            <v>OMAN</v>
          </cell>
          <cell r="C208">
            <v>3</v>
          </cell>
          <cell r="D208">
            <v>2578.52</v>
          </cell>
          <cell r="E208">
            <v>0</v>
          </cell>
          <cell r="F208">
            <v>3793.63</v>
          </cell>
          <cell r="J208">
            <v>24247.19</v>
          </cell>
          <cell r="K208">
            <v>0</v>
          </cell>
          <cell r="L208">
            <v>1871.61</v>
          </cell>
          <cell r="Q208">
            <v>-0.75603205353997893</v>
          </cell>
          <cell r="R208">
            <v>-19746.650000000001</v>
          </cell>
          <cell r="S208">
            <v>26118.799999999999</v>
          </cell>
          <cell r="T208">
            <v>95</v>
          </cell>
        </row>
        <row r="209">
          <cell r="B209" t="str">
            <v>OUGANDA</v>
          </cell>
          <cell r="C209">
            <v>3</v>
          </cell>
          <cell r="D209">
            <v>1773.33</v>
          </cell>
          <cell r="E209">
            <v>0</v>
          </cell>
          <cell r="F209">
            <v>1641.34</v>
          </cell>
          <cell r="J209">
            <v>30</v>
          </cell>
          <cell r="K209">
            <v>0</v>
          </cell>
          <cell r="L209">
            <v>4085.38</v>
          </cell>
          <cell r="Q209">
            <v>-0.17026617226112772</v>
          </cell>
          <cell r="R209">
            <v>-700.71</v>
          </cell>
          <cell r="S209">
            <v>4115.38</v>
          </cell>
          <cell r="T209">
            <v>136</v>
          </cell>
        </row>
        <row r="210">
          <cell r="B210" t="str">
            <v>OUZBEKISTAN</v>
          </cell>
          <cell r="C210">
            <v>3</v>
          </cell>
          <cell r="D210">
            <v>0</v>
          </cell>
          <cell r="E210">
            <v>0</v>
          </cell>
          <cell r="F210">
            <v>316.22000000000003</v>
          </cell>
          <cell r="J210">
            <v>294.62</v>
          </cell>
          <cell r="K210">
            <v>0</v>
          </cell>
          <cell r="L210">
            <v>698.29000000000008</v>
          </cell>
          <cell r="Q210">
            <v>-0.68152199091559162</v>
          </cell>
          <cell r="R210">
            <v>-676.69</v>
          </cell>
          <cell r="S210">
            <v>992.91000000000008</v>
          </cell>
          <cell r="T210">
            <v>159</v>
          </cell>
        </row>
        <row r="211">
          <cell r="B211" t="str">
            <v>PAKISTAN</v>
          </cell>
          <cell r="C211">
            <v>3</v>
          </cell>
          <cell r="D211">
            <v>6064.51</v>
          </cell>
          <cell r="E211">
            <v>0</v>
          </cell>
          <cell r="F211">
            <v>1738.67</v>
          </cell>
          <cell r="J211">
            <v>10023.56</v>
          </cell>
          <cell r="K211">
            <v>0</v>
          </cell>
          <cell r="L211">
            <v>1394</v>
          </cell>
          <cell r="Q211">
            <v>-0.31656325869975721</v>
          </cell>
          <cell r="R211">
            <v>-3614.3799999999992</v>
          </cell>
          <cell r="S211">
            <v>11417.56</v>
          </cell>
          <cell r="T211">
            <v>111</v>
          </cell>
        </row>
        <row r="212">
          <cell r="B212" t="str">
            <v>PALAOS (ILES)</v>
          </cell>
          <cell r="C212">
            <v>3</v>
          </cell>
          <cell r="D212">
            <v>0</v>
          </cell>
          <cell r="E212">
            <v>0</v>
          </cell>
          <cell r="F212">
            <v>0</v>
          </cell>
          <cell r="J212">
            <v>0</v>
          </cell>
          <cell r="K212">
            <v>0</v>
          </cell>
          <cell r="L212">
            <v>0</v>
          </cell>
          <cell r="Q212" t="e">
            <v>#DIV/0!</v>
          </cell>
          <cell r="R212">
            <v>0</v>
          </cell>
          <cell r="S212">
            <v>0</v>
          </cell>
          <cell r="T212">
            <v>189</v>
          </cell>
        </row>
        <row r="213">
          <cell r="B213" t="str">
            <v>PALESTINE</v>
          </cell>
          <cell r="C213">
            <v>3</v>
          </cell>
          <cell r="D213">
            <v>0</v>
          </cell>
          <cell r="E213">
            <v>0</v>
          </cell>
          <cell r="F213">
            <v>0</v>
          </cell>
          <cell r="J213">
            <v>3667.38</v>
          </cell>
          <cell r="K213">
            <v>0</v>
          </cell>
          <cell r="L213">
            <v>120.6</v>
          </cell>
          <cell r="Q213">
            <v>-1</v>
          </cell>
          <cell r="R213">
            <v>-3787.98</v>
          </cell>
          <cell r="S213">
            <v>3787.98</v>
          </cell>
          <cell r="T213">
            <v>140</v>
          </cell>
        </row>
        <row r="214">
          <cell r="B214" t="str">
            <v>PANAMA</v>
          </cell>
          <cell r="C214">
            <v>3</v>
          </cell>
          <cell r="D214">
            <v>5424.12</v>
          </cell>
          <cell r="E214">
            <v>0</v>
          </cell>
          <cell r="F214">
            <v>10320.99</v>
          </cell>
          <cell r="J214">
            <v>14470.52</v>
          </cell>
          <cell r="K214">
            <v>0</v>
          </cell>
          <cell r="L214">
            <v>10931.55</v>
          </cell>
          <cell r="Q214">
            <v>-0.38016429369732463</v>
          </cell>
          <cell r="R214">
            <v>-9656.9599999999991</v>
          </cell>
          <cell r="S214">
            <v>25402.07</v>
          </cell>
          <cell r="T214">
            <v>96</v>
          </cell>
        </row>
        <row r="215">
          <cell r="B215" t="str">
            <v>PAPOUASIE NOUVELLE-GUINEE</v>
          </cell>
          <cell r="C215">
            <v>3</v>
          </cell>
          <cell r="D215">
            <v>47.78</v>
          </cell>
          <cell r="E215">
            <v>0</v>
          </cell>
          <cell r="F215">
            <v>0</v>
          </cell>
          <cell r="J215">
            <v>0</v>
          </cell>
          <cell r="K215">
            <v>0</v>
          </cell>
          <cell r="L215">
            <v>0</v>
          </cell>
          <cell r="Q215" t="e">
            <v>#DIV/0!</v>
          </cell>
          <cell r="R215">
            <v>47.78</v>
          </cell>
          <cell r="S215">
            <v>0</v>
          </cell>
          <cell r="T215">
            <v>189</v>
          </cell>
        </row>
        <row r="216">
          <cell r="B216" t="str">
            <v>PARAGUAY</v>
          </cell>
          <cell r="C216">
            <v>3</v>
          </cell>
          <cell r="D216">
            <v>29410.29</v>
          </cell>
          <cell r="E216">
            <v>0</v>
          </cell>
          <cell r="F216">
            <v>13245.18</v>
          </cell>
          <cell r="J216">
            <v>4598.7</v>
          </cell>
          <cell r="K216">
            <v>0</v>
          </cell>
          <cell r="L216">
            <v>20042.490000000002</v>
          </cell>
          <cell r="Q216">
            <v>0.7310637189194189</v>
          </cell>
          <cell r="R216">
            <v>18014.28</v>
          </cell>
          <cell r="S216">
            <v>24641.190000000002</v>
          </cell>
          <cell r="T216">
            <v>98</v>
          </cell>
        </row>
        <row r="217">
          <cell r="B217" t="str">
            <v>PEROU</v>
          </cell>
          <cell r="C217">
            <v>3</v>
          </cell>
          <cell r="D217">
            <v>35687.54</v>
          </cell>
          <cell r="E217">
            <v>0</v>
          </cell>
          <cell r="F217">
            <v>72113.97</v>
          </cell>
          <cell r="J217">
            <v>133484</v>
          </cell>
          <cell r="K217">
            <v>0</v>
          </cell>
          <cell r="L217">
            <v>58205.09</v>
          </cell>
          <cell r="Q217">
            <v>-0.43762313233371808</v>
          </cell>
          <cell r="R217">
            <v>-83887.579999999987</v>
          </cell>
          <cell r="S217">
            <v>191689.09</v>
          </cell>
          <cell r="T217">
            <v>45</v>
          </cell>
        </row>
        <row r="218">
          <cell r="B218" t="str">
            <v>PITCAIRN (ILE)</v>
          </cell>
          <cell r="C218">
            <v>3</v>
          </cell>
          <cell r="D218">
            <v>0</v>
          </cell>
          <cell r="E218">
            <v>0</v>
          </cell>
          <cell r="F218">
            <v>0</v>
          </cell>
          <cell r="J218">
            <v>0</v>
          </cell>
          <cell r="K218">
            <v>0</v>
          </cell>
          <cell r="L218">
            <v>0</v>
          </cell>
          <cell r="Q218" t="e">
            <v>#DIV/0!</v>
          </cell>
          <cell r="R218">
            <v>0</v>
          </cell>
          <cell r="S218">
            <v>0</v>
          </cell>
          <cell r="T218">
            <v>189</v>
          </cell>
        </row>
        <row r="219">
          <cell r="B219" t="str">
            <v>QATAR</v>
          </cell>
          <cell r="C219">
            <v>3</v>
          </cell>
          <cell r="D219">
            <v>2232.8000000000002</v>
          </cell>
          <cell r="E219">
            <v>0</v>
          </cell>
          <cell r="F219">
            <v>21858.19</v>
          </cell>
          <cell r="J219">
            <v>5132.7299999999996</v>
          </cell>
          <cell r="K219">
            <v>0</v>
          </cell>
          <cell r="L219">
            <v>23676.42</v>
          </cell>
          <cell r="Q219">
            <v>-0.16377296796330332</v>
          </cell>
          <cell r="R219">
            <v>-4718.16</v>
          </cell>
          <cell r="S219">
            <v>28809.149999999998</v>
          </cell>
          <cell r="T219">
            <v>91</v>
          </cell>
        </row>
        <row r="220">
          <cell r="B220" t="str">
            <v>REPUBLIQUE CENTRAFRICAINE</v>
          </cell>
          <cell r="C220">
            <v>3</v>
          </cell>
          <cell r="D220">
            <v>4700.3500000000004</v>
          </cell>
          <cell r="E220">
            <v>0</v>
          </cell>
          <cell r="F220">
            <v>1168.99</v>
          </cell>
          <cell r="J220">
            <v>1278.79</v>
          </cell>
          <cell r="K220">
            <v>0</v>
          </cell>
          <cell r="L220">
            <v>249.27</v>
          </cell>
          <cell r="Q220">
            <v>2.8410402732876983</v>
          </cell>
          <cell r="R220">
            <v>4341.2800000000007</v>
          </cell>
          <cell r="S220">
            <v>1528.06</v>
          </cell>
          <cell r="T220">
            <v>151</v>
          </cell>
        </row>
        <row r="221">
          <cell r="B221" t="str">
            <v>REPUBLIQUE DOMINICAINE</v>
          </cell>
          <cell r="C221">
            <v>3</v>
          </cell>
          <cell r="D221">
            <v>92790.31</v>
          </cell>
          <cell r="E221">
            <v>0</v>
          </cell>
          <cell r="F221">
            <v>39888.29</v>
          </cell>
          <cell r="J221">
            <v>199637.88</v>
          </cell>
          <cell r="K221">
            <v>0</v>
          </cell>
          <cell r="L221">
            <v>21765.15</v>
          </cell>
          <cell r="Q221">
            <v>-0.40073719858305457</v>
          </cell>
          <cell r="R221">
            <v>-88724.43</v>
          </cell>
          <cell r="S221">
            <v>221403.03</v>
          </cell>
          <cell r="T221">
            <v>40</v>
          </cell>
        </row>
        <row r="222">
          <cell r="B222" t="str">
            <v>RUSSIE</v>
          </cell>
          <cell r="C222">
            <v>3</v>
          </cell>
          <cell r="D222">
            <v>36856.35</v>
          </cell>
          <cell r="E222">
            <v>0</v>
          </cell>
          <cell r="F222">
            <v>38978.07</v>
          </cell>
          <cell r="J222">
            <v>41881.25</v>
          </cell>
          <cell r="K222">
            <v>0</v>
          </cell>
          <cell r="L222">
            <v>28591.919999999998</v>
          </cell>
          <cell r="Q222">
            <v>7.6075050973299474E-2</v>
          </cell>
          <cell r="R222">
            <v>5361.25</v>
          </cell>
          <cell r="S222">
            <v>70473.17</v>
          </cell>
          <cell r="T222">
            <v>67</v>
          </cell>
        </row>
        <row r="223">
          <cell r="B223" t="str">
            <v>RWANDA</v>
          </cell>
          <cell r="C223">
            <v>3</v>
          </cell>
          <cell r="D223">
            <v>258.3</v>
          </cell>
          <cell r="E223">
            <v>0</v>
          </cell>
          <cell r="F223">
            <v>1901.84</v>
          </cell>
          <cell r="J223">
            <v>943.64</v>
          </cell>
          <cell r="K223">
            <v>0</v>
          </cell>
          <cell r="L223">
            <v>546.64</v>
          </cell>
          <cell r="Q223">
            <v>0.44948600263037819</v>
          </cell>
          <cell r="R223">
            <v>669.8599999999999</v>
          </cell>
          <cell r="S223">
            <v>1490.28</v>
          </cell>
          <cell r="T223">
            <v>152</v>
          </cell>
        </row>
        <row r="224">
          <cell r="B224" t="str">
            <v>SAHARA OCCIDENTAL</v>
          </cell>
          <cell r="C224">
            <v>3</v>
          </cell>
          <cell r="D224">
            <v>0</v>
          </cell>
          <cell r="E224">
            <v>0</v>
          </cell>
          <cell r="F224">
            <v>0</v>
          </cell>
          <cell r="J224">
            <v>0</v>
          </cell>
          <cell r="K224">
            <v>0</v>
          </cell>
          <cell r="L224">
            <v>0</v>
          </cell>
          <cell r="Q224" t="e">
            <v>#DIV/0!</v>
          </cell>
          <cell r="R224">
            <v>0</v>
          </cell>
          <cell r="S224">
            <v>0</v>
          </cell>
          <cell r="T224">
            <v>189</v>
          </cell>
        </row>
        <row r="225">
          <cell r="B225" t="str">
            <v>SAINT-CHRISTOPHE-ET-NIEVES</v>
          </cell>
          <cell r="C225">
            <v>3</v>
          </cell>
          <cell r="D225">
            <v>0</v>
          </cell>
          <cell r="E225">
            <v>0</v>
          </cell>
          <cell r="F225">
            <v>0</v>
          </cell>
          <cell r="J225">
            <v>0</v>
          </cell>
          <cell r="K225">
            <v>0</v>
          </cell>
          <cell r="L225">
            <v>0</v>
          </cell>
          <cell r="Q225" t="e">
            <v>#DIV/0!</v>
          </cell>
          <cell r="R225">
            <v>0</v>
          </cell>
          <cell r="S225">
            <v>0</v>
          </cell>
          <cell r="T225">
            <v>189</v>
          </cell>
        </row>
        <row r="226">
          <cell r="B226" t="str">
            <v>SAINT-MARTIN</v>
          </cell>
          <cell r="C226">
            <v>3</v>
          </cell>
          <cell r="D226">
            <v>0</v>
          </cell>
          <cell r="E226">
            <v>0</v>
          </cell>
          <cell r="F226">
            <v>0</v>
          </cell>
          <cell r="J226">
            <v>352.55</v>
          </cell>
          <cell r="K226">
            <v>0</v>
          </cell>
          <cell r="L226">
            <v>0</v>
          </cell>
          <cell r="Q226">
            <v>-1</v>
          </cell>
          <cell r="R226">
            <v>-352.55</v>
          </cell>
          <cell r="S226">
            <v>352.55</v>
          </cell>
          <cell r="T226">
            <v>173</v>
          </cell>
        </row>
        <row r="227">
          <cell r="B227" t="str">
            <v>SAINT-VINCENT-ET-LES-GRENADINES</v>
          </cell>
          <cell r="C227">
            <v>3</v>
          </cell>
          <cell r="D227">
            <v>6.52</v>
          </cell>
          <cell r="E227">
            <v>0</v>
          </cell>
          <cell r="F227">
            <v>0</v>
          </cell>
          <cell r="J227">
            <v>234.77</v>
          </cell>
          <cell r="K227">
            <v>0</v>
          </cell>
          <cell r="L227">
            <v>17.5</v>
          </cell>
          <cell r="Q227">
            <v>-0.97415467554604196</v>
          </cell>
          <cell r="R227">
            <v>-245.75</v>
          </cell>
          <cell r="S227">
            <v>252.27</v>
          </cell>
          <cell r="T227">
            <v>175</v>
          </cell>
        </row>
        <row r="228">
          <cell r="B228" t="str">
            <v>SAINTE-LUCIE</v>
          </cell>
          <cell r="C228">
            <v>3</v>
          </cell>
          <cell r="D228">
            <v>3384.8599999999992</v>
          </cell>
          <cell r="E228">
            <v>0</v>
          </cell>
          <cell r="F228">
            <v>688.83999999999992</v>
          </cell>
          <cell r="J228">
            <v>5116.13</v>
          </cell>
          <cell r="K228">
            <v>0</v>
          </cell>
          <cell r="L228">
            <v>72.3</v>
          </cell>
          <cell r="Q228">
            <v>-0.21484919330124941</v>
          </cell>
          <cell r="R228">
            <v>-1114.7300000000014</v>
          </cell>
          <cell r="S228">
            <v>5188.43</v>
          </cell>
          <cell r="T228">
            <v>133</v>
          </cell>
        </row>
        <row r="229">
          <cell r="B229" t="str">
            <v>SALOMON (ILES)</v>
          </cell>
          <cell r="C229">
            <v>3</v>
          </cell>
          <cell r="D229">
            <v>0</v>
          </cell>
          <cell r="E229">
            <v>0</v>
          </cell>
          <cell r="F229">
            <v>0</v>
          </cell>
          <cell r="J229">
            <v>0</v>
          </cell>
          <cell r="K229">
            <v>0</v>
          </cell>
          <cell r="L229">
            <v>0</v>
          </cell>
          <cell r="Q229" t="e">
            <v>#DIV/0!</v>
          </cell>
          <cell r="R229">
            <v>0</v>
          </cell>
          <cell r="S229">
            <v>0</v>
          </cell>
          <cell r="T229">
            <v>189</v>
          </cell>
        </row>
        <row r="230">
          <cell r="B230" t="str">
            <v>SAMOA OCCIDENTALES</v>
          </cell>
          <cell r="C230">
            <v>3</v>
          </cell>
          <cell r="D230">
            <v>0</v>
          </cell>
          <cell r="E230">
            <v>0</v>
          </cell>
          <cell r="F230">
            <v>0</v>
          </cell>
          <cell r="J230">
            <v>29.29</v>
          </cell>
          <cell r="K230">
            <v>0</v>
          </cell>
          <cell r="L230">
            <v>0</v>
          </cell>
          <cell r="Q230">
            <v>-1</v>
          </cell>
          <cell r="R230">
            <v>-29.29</v>
          </cell>
          <cell r="S230">
            <v>29.29</v>
          </cell>
          <cell r="T230">
            <v>183</v>
          </cell>
        </row>
        <row r="231">
          <cell r="B231" t="str">
            <v>SANT BARTHELEMY</v>
          </cell>
          <cell r="C231">
            <v>3</v>
          </cell>
          <cell r="D231">
            <v>0</v>
          </cell>
          <cell r="E231">
            <v>0</v>
          </cell>
          <cell r="F231">
            <v>0</v>
          </cell>
          <cell r="J231">
            <v>0</v>
          </cell>
          <cell r="K231">
            <v>0</v>
          </cell>
          <cell r="L231">
            <v>0</v>
          </cell>
          <cell r="Q231" t="e">
            <v>#DIV/0!</v>
          </cell>
          <cell r="R231">
            <v>0</v>
          </cell>
          <cell r="S231">
            <v>0</v>
          </cell>
          <cell r="T231">
            <v>189</v>
          </cell>
        </row>
        <row r="232">
          <cell r="B232" t="str">
            <v>SAO TOME ET PRINCIPES</v>
          </cell>
          <cell r="C232">
            <v>3</v>
          </cell>
          <cell r="D232">
            <v>0</v>
          </cell>
          <cell r="E232">
            <v>0</v>
          </cell>
          <cell r="F232">
            <v>61.95</v>
          </cell>
          <cell r="J232">
            <v>381.12</v>
          </cell>
          <cell r="K232">
            <v>0</v>
          </cell>
          <cell r="L232">
            <v>283.31</v>
          </cell>
          <cell r="Q232">
            <v>-0.90676218713784751</v>
          </cell>
          <cell r="R232">
            <v>-602.48</v>
          </cell>
          <cell r="S232">
            <v>664.43000000000006</v>
          </cell>
          <cell r="T232">
            <v>162</v>
          </cell>
        </row>
        <row r="233">
          <cell r="B233" t="str">
            <v>SEYCHELLES</v>
          </cell>
          <cell r="C233">
            <v>3</v>
          </cell>
          <cell r="D233">
            <v>1137.98</v>
          </cell>
          <cell r="E233">
            <v>0</v>
          </cell>
          <cell r="F233">
            <v>1268.71</v>
          </cell>
          <cell r="J233">
            <v>3708.5100000000011</v>
          </cell>
          <cell r="K233">
            <v>0</v>
          </cell>
          <cell r="L233">
            <v>2390.89</v>
          </cell>
          <cell r="Q233">
            <v>-0.60542184477161698</v>
          </cell>
          <cell r="R233">
            <v>-3692.7100000000014</v>
          </cell>
          <cell r="S233">
            <v>6099.4000000000015</v>
          </cell>
          <cell r="T233">
            <v>130</v>
          </cell>
        </row>
        <row r="234">
          <cell r="B234" t="str">
            <v>SIERRA LEONE</v>
          </cell>
          <cell r="C234">
            <v>3</v>
          </cell>
          <cell r="D234">
            <v>0</v>
          </cell>
          <cell r="E234">
            <v>0</v>
          </cell>
          <cell r="F234">
            <v>0</v>
          </cell>
          <cell r="J234">
            <v>0</v>
          </cell>
          <cell r="K234">
            <v>0</v>
          </cell>
          <cell r="L234">
            <v>0</v>
          </cell>
          <cell r="Q234" t="e">
            <v>#DIV/0!</v>
          </cell>
          <cell r="R234">
            <v>0</v>
          </cell>
          <cell r="S234">
            <v>0</v>
          </cell>
          <cell r="T234">
            <v>189</v>
          </cell>
        </row>
        <row r="235">
          <cell r="B235" t="str">
            <v>SINGAPOUR</v>
          </cell>
          <cell r="C235">
            <v>3</v>
          </cell>
          <cell r="D235">
            <v>15937.76</v>
          </cell>
          <cell r="E235">
            <v>0</v>
          </cell>
          <cell r="F235">
            <v>77526.990000000005</v>
          </cell>
          <cell r="J235">
            <v>70624.600000000006</v>
          </cell>
          <cell r="K235">
            <v>7125.02</v>
          </cell>
          <cell r="L235">
            <v>89971.27</v>
          </cell>
          <cell r="Q235">
            <v>-0.44273638185440112</v>
          </cell>
          <cell r="R235">
            <v>-74256.140000000014</v>
          </cell>
          <cell r="S235">
            <v>167720.89000000001</v>
          </cell>
          <cell r="T235">
            <v>48</v>
          </cell>
        </row>
        <row r="236">
          <cell r="B236" t="str">
            <v>SOMALIE</v>
          </cell>
          <cell r="C236">
            <v>3</v>
          </cell>
          <cell r="D236">
            <v>0</v>
          </cell>
          <cell r="E236">
            <v>0</v>
          </cell>
          <cell r="F236">
            <v>0</v>
          </cell>
          <cell r="J236">
            <v>0</v>
          </cell>
          <cell r="K236">
            <v>0</v>
          </cell>
          <cell r="L236">
            <v>0</v>
          </cell>
          <cell r="Q236" t="e">
            <v>#DIV/0!</v>
          </cell>
          <cell r="R236">
            <v>0</v>
          </cell>
          <cell r="S236">
            <v>0</v>
          </cell>
          <cell r="T236">
            <v>189</v>
          </cell>
        </row>
        <row r="237">
          <cell r="B237" t="str">
            <v>SOUDAN</v>
          </cell>
          <cell r="C237">
            <v>3</v>
          </cell>
          <cell r="D237">
            <v>129.79</v>
          </cell>
          <cell r="E237">
            <v>0</v>
          </cell>
          <cell r="F237">
            <v>1051.75</v>
          </cell>
          <cell r="J237">
            <v>352.92</v>
          </cell>
          <cell r="K237">
            <v>0</v>
          </cell>
          <cell r="L237">
            <v>170.71</v>
          </cell>
          <cell r="Q237">
            <v>1.2564406164658251</v>
          </cell>
          <cell r="R237">
            <v>657.91</v>
          </cell>
          <cell r="S237">
            <v>523.63</v>
          </cell>
          <cell r="T237">
            <v>166</v>
          </cell>
        </row>
        <row r="238">
          <cell r="B238" t="str">
            <v>SOUDAN DU SUD</v>
          </cell>
          <cell r="C238">
            <v>3</v>
          </cell>
          <cell r="D238">
            <v>0</v>
          </cell>
          <cell r="E238">
            <v>0</v>
          </cell>
          <cell r="F238">
            <v>0</v>
          </cell>
          <cell r="J238">
            <v>0</v>
          </cell>
          <cell r="K238">
            <v>0</v>
          </cell>
          <cell r="L238">
            <v>0</v>
          </cell>
          <cell r="Q238" t="e">
            <v>#DIV/0!</v>
          </cell>
          <cell r="R238">
            <v>0</v>
          </cell>
          <cell r="S238">
            <v>0</v>
          </cell>
          <cell r="T238">
            <v>189</v>
          </cell>
        </row>
        <row r="239">
          <cell r="B239" t="str">
            <v>SRI LANKA</v>
          </cell>
          <cell r="C239">
            <v>3</v>
          </cell>
          <cell r="D239">
            <v>21115.15</v>
          </cell>
          <cell r="E239">
            <v>804.67</v>
          </cell>
          <cell r="F239">
            <v>288.16000000000003</v>
          </cell>
          <cell r="J239">
            <v>31525.87</v>
          </cell>
          <cell r="K239">
            <v>681.8</v>
          </cell>
          <cell r="L239">
            <v>2578.4699999999998</v>
          </cell>
          <cell r="Q239">
            <v>-0.36158539004327583</v>
          </cell>
          <cell r="R239">
            <v>-12578.16</v>
          </cell>
          <cell r="S239">
            <v>34786.14</v>
          </cell>
          <cell r="T239">
            <v>88</v>
          </cell>
        </row>
        <row r="240">
          <cell r="B240" t="str">
            <v>SURINAM</v>
          </cell>
          <cell r="C240">
            <v>3</v>
          </cell>
          <cell r="D240">
            <v>47.51</v>
          </cell>
          <cell r="E240">
            <v>0</v>
          </cell>
          <cell r="F240">
            <v>0</v>
          </cell>
          <cell r="J240">
            <v>0</v>
          </cell>
          <cell r="K240">
            <v>0</v>
          </cell>
          <cell r="L240">
            <v>0</v>
          </cell>
          <cell r="Q240" t="e">
            <v>#DIV/0!</v>
          </cell>
          <cell r="R240">
            <v>47.51</v>
          </cell>
          <cell r="S240">
            <v>0</v>
          </cell>
          <cell r="T240">
            <v>189</v>
          </cell>
        </row>
        <row r="241">
          <cell r="B241" t="str">
            <v>SWAZILAND</v>
          </cell>
          <cell r="C241">
            <v>3</v>
          </cell>
          <cell r="D241">
            <v>0</v>
          </cell>
          <cell r="E241">
            <v>0</v>
          </cell>
          <cell r="F241">
            <v>0</v>
          </cell>
          <cell r="J241">
            <v>0</v>
          </cell>
          <cell r="K241">
            <v>0</v>
          </cell>
          <cell r="L241">
            <v>0</v>
          </cell>
          <cell r="Q241" t="e">
            <v>#DIV/0!</v>
          </cell>
          <cell r="R241">
            <v>0</v>
          </cell>
          <cell r="S241">
            <v>0</v>
          </cell>
          <cell r="T241">
            <v>189</v>
          </cell>
        </row>
        <row r="242">
          <cell r="B242" t="str">
            <v>SYRIE</v>
          </cell>
          <cell r="C242">
            <v>3</v>
          </cell>
          <cell r="D242">
            <v>1669.33</v>
          </cell>
          <cell r="E242">
            <v>0</v>
          </cell>
          <cell r="F242">
            <v>770.41000000000008</v>
          </cell>
          <cell r="J242">
            <v>6759.85</v>
          </cell>
          <cell r="K242">
            <v>0</v>
          </cell>
          <cell r="L242">
            <v>1060.47</v>
          </cell>
          <cell r="Q242">
            <v>-0.68802555394152676</v>
          </cell>
          <cell r="R242">
            <v>-5380.5800000000008</v>
          </cell>
          <cell r="S242">
            <v>7820.3200000000006</v>
          </cell>
          <cell r="T242">
            <v>122</v>
          </cell>
        </row>
        <row r="243">
          <cell r="B243" t="str">
            <v>TADJIKISTAN</v>
          </cell>
          <cell r="C243">
            <v>3</v>
          </cell>
          <cell r="D243">
            <v>38.619999999999997</v>
          </cell>
          <cell r="E243">
            <v>0</v>
          </cell>
          <cell r="F243">
            <v>0</v>
          </cell>
          <cell r="J243">
            <v>1402.79</v>
          </cell>
          <cell r="K243">
            <v>0</v>
          </cell>
          <cell r="L243">
            <v>0</v>
          </cell>
          <cell r="Q243">
            <v>-0.97246915076383489</v>
          </cell>
          <cell r="R243">
            <v>-1364.17</v>
          </cell>
          <cell r="S243">
            <v>1402.79</v>
          </cell>
          <cell r="T243">
            <v>155</v>
          </cell>
        </row>
        <row r="244">
          <cell r="B244" t="str">
            <v>TAIWAN</v>
          </cell>
          <cell r="C244">
            <v>3</v>
          </cell>
          <cell r="D244">
            <v>10608.05</v>
          </cell>
          <cell r="E244">
            <v>0</v>
          </cell>
          <cell r="F244">
            <v>14993.96</v>
          </cell>
          <cell r="J244">
            <v>12768.36</v>
          </cell>
          <cell r="K244">
            <v>0</v>
          </cell>
          <cell r="L244">
            <v>22248.67</v>
          </cell>
          <cell r="Q244">
            <v>-0.26886974709162947</v>
          </cell>
          <cell r="R244">
            <v>-9415.02</v>
          </cell>
          <cell r="S244">
            <v>35017.03</v>
          </cell>
          <cell r="T244">
            <v>87</v>
          </cell>
        </row>
        <row r="245">
          <cell r="B245" t="str">
            <v>TANZANIE</v>
          </cell>
          <cell r="C245">
            <v>3</v>
          </cell>
          <cell r="D245">
            <v>5590.93</v>
          </cell>
          <cell r="E245">
            <v>0</v>
          </cell>
          <cell r="F245">
            <v>3884.85</v>
          </cell>
          <cell r="J245">
            <v>12649.4</v>
          </cell>
          <cell r="K245">
            <v>1707.84</v>
          </cell>
          <cell r="L245">
            <v>8509.39</v>
          </cell>
          <cell r="Q245">
            <v>-0.58560662415056342</v>
          </cell>
          <cell r="R245">
            <v>-13390.849999999997</v>
          </cell>
          <cell r="S245">
            <v>22866.629999999997</v>
          </cell>
          <cell r="T245">
            <v>101</v>
          </cell>
        </row>
        <row r="246">
          <cell r="B246" t="str">
            <v>TCHAD</v>
          </cell>
          <cell r="C246">
            <v>3</v>
          </cell>
          <cell r="D246">
            <v>134.11000000000001</v>
          </cell>
          <cell r="E246">
            <v>0</v>
          </cell>
          <cell r="F246">
            <v>3725.67</v>
          </cell>
          <cell r="J246">
            <v>263.58</v>
          </cell>
          <cell r="K246">
            <v>0</v>
          </cell>
          <cell r="L246">
            <v>1141.47</v>
          </cell>
          <cell r="Q246">
            <v>1.7470766164905167</v>
          </cell>
          <cell r="R246">
            <v>2454.7300000000005</v>
          </cell>
          <cell r="S246">
            <v>1405.05</v>
          </cell>
          <cell r="T246">
            <v>154</v>
          </cell>
        </row>
        <row r="247">
          <cell r="B247" t="str">
            <v>TERRITOIRES D'OUTREMER DES ETATS-UNIS (ANTILLES)</v>
          </cell>
          <cell r="C247">
            <v>3</v>
          </cell>
          <cell r="D247">
            <v>293.5</v>
          </cell>
          <cell r="E247">
            <v>0</v>
          </cell>
          <cell r="F247">
            <v>311.92</v>
          </cell>
          <cell r="J247">
            <v>305.45</v>
          </cell>
          <cell r="K247">
            <v>0</v>
          </cell>
          <cell r="L247">
            <v>160.63</v>
          </cell>
          <cell r="Q247">
            <v>0.29896155166495042</v>
          </cell>
          <cell r="R247">
            <v>139.34000000000009</v>
          </cell>
          <cell r="S247">
            <v>466.08</v>
          </cell>
          <cell r="T247">
            <v>167</v>
          </cell>
        </row>
        <row r="248">
          <cell r="B248" t="str">
            <v>TERRITOIRES D'OUTREMER DES ETATS-UNIS (PACIFIQUE)</v>
          </cell>
          <cell r="C248">
            <v>3</v>
          </cell>
          <cell r="D248">
            <v>0</v>
          </cell>
          <cell r="E248">
            <v>0</v>
          </cell>
          <cell r="F248">
            <v>0</v>
          </cell>
          <cell r="J248">
            <v>0</v>
          </cell>
          <cell r="K248">
            <v>0</v>
          </cell>
          <cell r="L248">
            <v>0</v>
          </cell>
          <cell r="Q248" t="e">
            <v>#DIV/0!</v>
          </cell>
          <cell r="R248">
            <v>0</v>
          </cell>
          <cell r="S248">
            <v>0</v>
          </cell>
          <cell r="T248">
            <v>189</v>
          </cell>
        </row>
        <row r="249">
          <cell r="B249" t="str">
            <v>TERRITOIRES D'OUTREMER DES PAYS-BAS (ANTILLES)</v>
          </cell>
          <cell r="C249">
            <v>3</v>
          </cell>
          <cell r="D249">
            <v>4494.32</v>
          </cell>
          <cell r="E249">
            <v>0</v>
          </cell>
          <cell r="F249">
            <v>514.13</v>
          </cell>
          <cell r="J249">
            <v>625.04</v>
          </cell>
          <cell r="K249">
            <v>0</v>
          </cell>
          <cell r="L249">
            <v>0</v>
          </cell>
          <cell r="Q249">
            <v>7.0130071675412768</v>
          </cell>
          <cell r="R249">
            <v>4383.41</v>
          </cell>
          <cell r="S249">
            <v>625.04</v>
          </cell>
          <cell r="T249">
            <v>165</v>
          </cell>
        </row>
        <row r="250">
          <cell r="B250" t="str">
            <v>TERRITOIRES D'OUTREMER DU ROYAUME-UNI (ANTILLES)</v>
          </cell>
          <cell r="C250">
            <v>3</v>
          </cell>
          <cell r="D250">
            <v>517.01</v>
          </cell>
          <cell r="E250">
            <v>0</v>
          </cell>
          <cell r="F250">
            <v>85</v>
          </cell>
          <cell r="J250">
            <v>993.64999999999986</v>
          </cell>
          <cell r="K250">
            <v>0</v>
          </cell>
          <cell r="L250">
            <v>0</v>
          </cell>
          <cell r="Q250">
            <v>-0.39414280682332803</v>
          </cell>
          <cell r="R250">
            <v>-391.63999999999987</v>
          </cell>
          <cell r="S250">
            <v>993.64999999999986</v>
          </cell>
          <cell r="T250">
            <v>158</v>
          </cell>
        </row>
        <row r="251">
          <cell r="B251" t="str">
            <v>TERRITOIRES D'OUTREMER DU ROYAUME-UNI (ATLANTIQUE SUD)</v>
          </cell>
          <cell r="C251">
            <v>3</v>
          </cell>
          <cell r="D251">
            <v>782.94</v>
          </cell>
          <cell r="E251">
            <v>0</v>
          </cell>
          <cell r="F251">
            <v>0</v>
          </cell>
          <cell r="J251">
            <v>0</v>
          </cell>
          <cell r="K251">
            <v>0</v>
          </cell>
          <cell r="L251">
            <v>0</v>
          </cell>
          <cell r="Q251" t="e">
            <v>#DIV/0!</v>
          </cell>
          <cell r="R251">
            <v>782.94</v>
          </cell>
          <cell r="S251">
            <v>0</v>
          </cell>
          <cell r="T251">
            <v>189</v>
          </cell>
        </row>
        <row r="252">
          <cell r="B252" t="str">
            <v>TERRITOIRES D'OUTREMER DU ROYAUME-UNI (OCEAN INDIEN)</v>
          </cell>
          <cell r="C252">
            <v>3</v>
          </cell>
          <cell r="D252">
            <v>0</v>
          </cell>
          <cell r="E252">
            <v>0</v>
          </cell>
          <cell r="F252">
            <v>0</v>
          </cell>
          <cell r="J252">
            <v>58.34</v>
          </cell>
          <cell r="K252">
            <v>0</v>
          </cell>
          <cell r="L252">
            <v>0</v>
          </cell>
          <cell r="Q252">
            <v>-1</v>
          </cell>
          <cell r="R252">
            <v>-58.34</v>
          </cell>
          <cell r="S252">
            <v>58.34</v>
          </cell>
          <cell r="T252">
            <v>182</v>
          </cell>
        </row>
        <row r="253">
          <cell r="B253" t="str">
            <v>THAILANDE</v>
          </cell>
          <cell r="C253">
            <v>3</v>
          </cell>
          <cell r="D253">
            <v>432249.22</v>
          </cell>
          <cell r="E253">
            <v>0</v>
          </cell>
          <cell r="F253">
            <v>403955.28</v>
          </cell>
          <cell r="J253">
            <v>1060941.52</v>
          </cell>
          <cell r="K253">
            <v>13198.59</v>
          </cell>
          <cell r="L253">
            <v>492726.64</v>
          </cell>
          <cell r="Q253">
            <v>-0.46632060448024693</v>
          </cell>
          <cell r="R253">
            <v>-730662.25</v>
          </cell>
          <cell r="S253">
            <v>1566866.75</v>
          </cell>
          <cell r="T253">
            <v>14</v>
          </cell>
        </row>
        <row r="254">
          <cell r="B254" t="str">
            <v>TIMOR ORIENTAL</v>
          </cell>
          <cell r="C254">
            <v>3</v>
          </cell>
          <cell r="D254">
            <v>0</v>
          </cell>
          <cell r="E254">
            <v>0</v>
          </cell>
          <cell r="F254">
            <v>0</v>
          </cell>
          <cell r="J254">
            <v>0</v>
          </cell>
          <cell r="K254">
            <v>0</v>
          </cell>
          <cell r="L254">
            <v>462.66</v>
          </cell>
          <cell r="Q254">
            <v>-1</v>
          </cell>
          <cell r="R254">
            <v>-462.66</v>
          </cell>
          <cell r="S254">
            <v>462.66</v>
          </cell>
          <cell r="T254">
            <v>168</v>
          </cell>
        </row>
        <row r="255">
          <cell r="B255" t="str">
            <v>TONGA</v>
          </cell>
          <cell r="C255">
            <v>3</v>
          </cell>
          <cell r="D255">
            <v>0</v>
          </cell>
          <cell r="E255">
            <v>0</v>
          </cell>
          <cell r="F255">
            <v>0</v>
          </cell>
          <cell r="J255">
            <v>0</v>
          </cell>
          <cell r="K255">
            <v>0</v>
          </cell>
          <cell r="L255">
            <v>0</v>
          </cell>
          <cell r="Q255" t="e">
            <v>#DIV/0!</v>
          </cell>
          <cell r="R255">
            <v>0</v>
          </cell>
          <cell r="S255">
            <v>0</v>
          </cell>
          <cell r="T255">
            <v>189</v>
          </cell>
        </row>
        <row r="256">
          <cell r="B256" t="str">
            <v>TRINITE ET TOBAGO</v>
          </cell>
          <cell r="C256">
            <v>3</v>
          </cell>
          <cell r="D256">
            <v>0</v>
          </cell>
          <cell r="E256">
            <v>0</v>
          </cell>
          <cell r="F256">
            <v>0</v>
          </cell>
          <cell r="J256">
            <v>363.59</v>
          </cell>
          <cell r="K256">
            <v>0</v>
          </cell>
          <cell r="L256">
            <v>0</v>
          </cell>
          <cell r="Q256">
            <v>-1</v>
          </cell>
          <cell r="R256">
            <v>-363.59</v>
          </cell>
          <cell r="S256">
            <v>363.59</v>
          </cell>
          <cell r="T256">
            <v>172</v>
          </cell>
        </row>
        <row r="257">
          <cell r="B257" t="str">
            <v>TURKMENISTAN</v>
          </cell>
          <cell r="C257">
            <v>3</v>
          </cell>
          <cell r="D257">
            <v>0</v>
          </cell>
          <cell r="E257">
            <v>0</v>
          </cell>
          <cell r="F257">
            <v>0</v>
          </cell>
          <cell r="J257">
            <v>75.180000000000007</v>
          </cell>
          <cell r="K257">
            <v>0</v>
          </cell>
          <cell r="L257">
            <v>0</v>
          </cell>
          <cell r="Q257">
            <v>-1</v>
          </cell>
          <cell r="R257">
            <v>-75.180000000000007</v>
          </cell>
          <cell r="S257">
            <v>75.180000000000007</v>
          </cell>
          <cell r="T257">
            <v>181</v>
          </cell>
        </row>
        <row r="258">
          <cell r="B258" t="str">
            <v>TUVALU</v>
          </cell>
          <cell r="C258">
            <v>3</v>
          </cell>
          <cell r="D258">
            <v>0</v>
          </cell>
          <cell r="E258">
            <v>0</v>
          </cell>
          <cell r="F258">
            <v>0</v>
          </cell>
          <cell r="J258">
            <v>0</v>
          </cell>
          <cell r="K258">
            <v>0</v>
          </cell>
          <cell r="L258">
            <v>0</v>
          </cell>
          <cell r="Q258" t="e">
            <v>#DIV/0!</v>
          </cell>
          <cell r="R258">
            <v>0</v>
          </cell>
          <cell r="S258">
            <v>0</v>
          </cell>
          <cell r="T258">
            <v>189</v>
          </cell>
        </row>
        <row r="259">
          <cell r="B259" t="str">
            <v>UKRAINE</v>
          </cell>
          <cell r="C259">
            <v>3</v>
          </cell>
          <cell r="D259">
            <v>7506.61</v>
          </cell>
          <cell r="E259">
            <v>0</v>
          </cell>
          <cell r="F259">
            <v>2656.17</v>
          </cell>
          <cell r="J259">
            <v>2778.139999999999</v>
          </cell>
          <cell r="K259">
            <v>0</v>
          </cell>
          <cell r="L259">
            <v>4521.68</v>
          </cell>
          <cell r="Q259">
            <v>0.39219597195547284</v>
          </cell>
          <cell r="R259">
            <v>2862.9599999999991</v>
          </cell>
          <cell r="S259">
            <v>7299.82</v>
          </cell>
          <cell r="T259">
            <v>124</v>
          </cell>
        </row>
        <row r="260">
          <cell r="B260" t="str">
            <v>VANUATU</v>
          </cell>
          <cell r="C260">
            <v>3</v>
          </cell>
          <cell r="D260">
            <v>128.13999999999999</v>
          </cell>
          <cell r="E260">
            <v>0</v>
          </cell>
          <cell r="F260">
            <v>14376.44</v>
          </cell>
          <cell r="J260">
            <v>294.58999999999997</v>
          </cell>
          <cell r="K260">
            <v>0</v>
          </cell>
          <cell r="L260">
            <v>10168.66</v>
          </cell>
          <cell r="Q260">
            <v>0.3862404128736292</v>
          </cell>
          <cell r="R260">
            <v>4041.33</v>
          </cell>
          <cell r="S260">
            <v>10463.25</v>
          </cell>
          <cell r="T260">
            <v>113</v>
          </cell>
        </row>
        <row r="261">
          <cell r="B261" t="str">
            <v>VATICAN</v>
          </cell>
          <cell r="C261">
            <v>3</v>
          </cell>
          <cell r="D261">
            <v>101</v>
          </cell>
          <cell r="E261">
            <v>0</v>
          </cell>
          <cell r="F261">
            <v>0</v>
          </cell>
          <cell r="J261">
            <v>0</v>
          </cell>
          <cell r="K261">
            <v>0</v>
          </cell>
          <cell r="L261">
            <v>0</v>
          </cell>
          <cell r="Q261" t="e">
            <v>#DIV/0!</v>
          </cell>
          <cell r="R261">
            <v>101</v>
          </cell>
          <cell r="S261">
            <v>0</v>
          </cell>
          <cell r="T261">
            <v>189</v>
          </cell>
        </row>
        <row r="262">
          <cell r="B262" t="str">
            <v>VENEZUELA</v>
          </cell>
          <cell r="C262">
            <v>3</v>
          </cell>
          <cell r="D262">
            <v>196.24</v>
          </cell>
          <cell r="E262">
            <v>0</v>
          </cell>
          <cell r="F262">
            <v>5424.48</v>
          </cell>
          <cell r="J262">
            <v>452.08</v>
          </cell>
          <cell r="K262">
            <v>0</v>
          </cell>
          <cell r="L262">
            <v>22269.65</v>
          </cell>
          <cell r="Q262">
            <v>-0.75262799091442423</v>
          </cell>
          <cell r="R262">
            <v>-17101.010000000002</v>
          </cell>
          <cell r="S262">
            <v>22721.730000000003</v>
          </cell>
          <cell r="T262">
            <v>102</v>
          </cell>
        </row>
        <row r="263">
          <cell r="B263" t="str">
            <v>VIETNAM</v>
          </cell>
          <cell r="C263">
            <v>3</v>
          </cell>
          <cell r="D263">
            <v>101325.59</v>
          </cell>
          <cell r="E263">
            <v>695.6</v>
          </cell>
          <cell r="F263">
            <v>128467.75</v>
          </cell>
          <cell r="J263">
            <v>208325.49</v>
          </cell>
          <cell r="K263">
            <v>8842.5</v>
          </cell>
          <cell r="L263">
            <v>101947.47</v>
          </cell>
          <cell r="Q263">
            <v>-0.2777255605228276</v>
          </cell>
          <cell r="R263">
            <v>-88626.51999999996</v>
          </cell>
          <cell r="S263">
            <v>319115.45999999996</v>
          </cell>
          <cell r="T263">
            <v>33</v>
          </cell>
        </row>
        <row r="264">
          <cell r="B264" t="str">
            <v>WALLIS ET FUTUNA</v>
          </cell>
          <cell r="C264">
            <v>3</v>
          </cell>
          <cell r="D264">
            <v>17.5</v>
          </cell>
          <cell r="E264">
            <v>0</v>
          </cell>
          <cell r="F264">
            <v>287.97000000000003</v>
          </cell>
          <cell r="J264">
            <v>23.35</v>
          </cell>
          <cell r="K264">
            <v>0</v>
          </cell>
          <cell r="L264">
            <v>56.44</v>
          </cell>
          <cell r="Q264">
            <v>2.8284246146133607</v>
          </cell>
          <cell r="R264">
            <v>225.68000000000004</v>
          </cell>
          <cell r="S264">
            <v>79.789999999999992</v>
          </cell>
          <cell r="T264">
            <v>180</v>
          </cell>
        </row>
        <row r="265">
          <cell r="B265" t="str">
            <v>YEMEN</v>
          </cell>
          <cell r="C265">
            <v>3</v>
          </cell>
          <cell r="D265">
            <v>0</v>
          </cell>
          <cell r="E265">
            <v>0</v>
          </cell>
          <cell r="F265">
            <v>0</v>
          </cell>
          <cell r="J265">
            <v>0</v>
          </cell>
          <cell r="K265">
            <v>0</v>
          </cell>
          <cell r="L265">
            <v>81.36</v>
          </cell>
          <cell r="Q265">
            <v>-1</v>
          </cell>
          <cell r="R265">
            <v>-81.36</v>
          </cell>
          <cell r="S265">
            <v>81.36</v>
          </cell>
          <cell r="T265">
            <v>179</v>
          </cell>
        </row>
        <row r="266">
          <cell r="B266" t="str">
            <v>z.AUTRES PAYS non listés</v>
          </cell>
          <cell r="C266">
            <v>3</v>
          </cell>
          <cell r="D266">
            <v>1038.83</v>
          </cell>
          <cell r="E266">
            <v>0</v>
          </cell>
          <cell r="F266">
            <v>27891.1</v>
          </cell>
          <cell r="J266">
            <v>22285.96</v>
          </cell>
          <cell r="K266">
            <v>0</v>
          </cell>
          <cell r="L266">
            <v>32775.449999999997</v>
          </cell>
          <cell r="Q266">
            <v>-0.47458791919785559</v>
          </cell>
          <cell r="R266">
            <v>-26131.479999999996</v>
          </cell>
          <cell r="S266">
            <v>55061.409999999996</v>
          </cell>
          <cell r="T266">
            <v>77</v>
          </cell>
        </row>
        <row r="267">
          <cell r="B267" t="str">
            <v>z.DONNEES GEOGRAPHIQUES NON PRECISEES</v>
          </cell>
          <cell r="C267">
            <v>3</v>
          </cell>
          <cell r="D267">
            <v>2315.41</v>
          </cell>
          <cell r="E267">
            <v>5028.96</v>
          </cell>
          <cell r="F267">
            <v>0</v>
          </cell>
          <cell r="J267">
            <v>195.68</v>
          </cell>
          <cell r="K267">
            <v>0</v>
          </cell>
          <cell r="L267">
            <v>0</v>
          </cell>
          <cell r="Q267">
            <v>36.53255314799673</v>
          </cell>
          <cell r="R267">
            <v>7148.69</v>
          </cell>
          <cell r="S267">
            <v>195.68</v>
          </cell>
          <cell r="T267">
            <v>176</v>
          </cell>
        </row>
        <row r="268">
          <cell r="B268" t="str">
            <v>ZAMBIE</v>
          </cell>
          <cell r="C268">
            <v>3</v>
          </cell>
          <cell r="D268">
            <v>224.44</v>
          </cell>
          <cell r="E268">
            <v>0</v>
          </cell>
          <cell r="F268">
            <v>385.02</v>
          </cell>
          <cell r="J268">
            <v>0</v>
          </cell>
          <cell r="K268">
            <v>0</v>
          </cell>
          <cell r="L268">
            <v>418.26</v>
          </cell>
          <cell r="Q268">
            <v>0.45713192750920495</v>
          </cell>
          <cell r="R268">
            <v>191.20000000000005</v>
          </cell>
          <cell r="S268">
            <v>418.26</v>
          </cell>
          <cell r="T268">
            <v>169</v>
          </cell>
        </row>
        <row r="269">
          <cell r="B269" t="str">
            <v>ZIMBABWE</v>
          </cell>
          <cell r="C269">
            <v>3</v>
          </cell>
          <cell r="D269">
            <v>0</v>
          </cell>
          <cell r="E269">
            <v>0</v>
          </cell>
          <cell r="F269">
            <v>762.81</v>
          </cell>
          <cell r="J269">
            <v>534.9</v>
          </cell>
          <cell r="K269">
            <v>0</v>
          </cell>
          <cell r="L269">
            <v>1191.6400000000001</v>
          </cell>
          <cell r="Q269">
            <v>-0.55818573563311591</v>
          </cell>
          <cell r="R269">
            <v>-963.73</v>
          </cell>
          <cell r="S269">
            <v>1726.54</v>
          </cell>
          <cell r="T269">
            <v>149</v>
          </cell>
        </row>
      </sheetData>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Paramètres"/>
      <sheetName val="Tableau par pays 2021"/>
      <sheetName val="Historique 2021"/>
      <sheetName val="Sources"/>
    </sheetNames>
    <sheetDataSet>
      <sheetData sheetId="0">
        <row r="2">
          <cell r="A2" t="str">
            <v>Allemagne</v>
          </cell>
        </row>
        <row r="3">
          <cell r="A3" t="str">
            <v>Autriche</v>
          </cell>
        </row>
        <row r="4">
          <cell r="A4" t="str">
            <v>Belgique</v>
          </cell>
        </row>
        <row r="5">
          <cell r="A5" t="str">
            <v>Bulgarie</v>
          </cell>
        </row>
        <row r="6">
          <cell r="A6" t="str">
            <v>Chypre</v>
          </cell>
        </row>
        <row r="7">
          <cell r="A7" t="str">
            <v>Croatie</v>
          </cell>
        </row>
        <row r="8">
          <cell r="A8" t="str">
            <v>Danemark</v>
          </cell>
        </row>
        <row r="9">
          <cell r="A9" t="str">
            <v>Espagne</v>
          </cell>
        </row>
        <row r="10">
          <cell r="A10" t="str">
            <v>Estonie</v>
          </cell>
        </row>
        <row r="11">
          <cell r="A11" t="str">
            <v>Finlande</v>
          </cell>
        </row>
        <row r="12">
          <cell r="A12" t="str">
            <v>Grèce</v>
          </cell>
        </row>
        <row r="13">
          <cell r="A13" t="str">
            <v>Hongrie</v>
          </cell>
        </row>
        <row r="14">
          <cell r="A14" t="str">
            <v>Irlande</v>
          </cell>
        </row>
        <row r="15">
          <cell r="A15" t="str">
            <v>Islande</v>
          </cell>
        </row>
        <row r="16">
          <cell r="A16" t="str">
            <v>Italie</v>
          </cell>
        </row>
        <row r="17">
          <cell r="A17" t="str">
            <v>Lettonie</v>
          </cell>
        </row>
        <row r="18">
          <cell r="A18" t="str">
            <v>Liechtenstein</v>
          </cell>
        </row>
        <row r="19">
          <cell r="A19" t="str">
            <v>Lituanie</v>
          </cell>
        </row>
        <row r="20">
          <cell r="A20" t="str">
            <v>Luxembourg</v>
          </cell>
        </row>
        <row r="21">
          <cell r="A21" t="str">
            <v>Malte</v>
          </cell>
        </row>
        <row r="22">
          <cell r="A22" t="str">
            <v>Norvège</v>
          </cell>
        </row>
        <row r="23">
          <cell r="A23" t="str">
            <v>Pays-Bas</v>
          </cell>
        </row>
        <row r="24">
          <cell r="A24" t="str">
            <v>Pologne</v>
          </cell>
        </row>
        <row r="25">
          <cell r="A25" t="str">
            <v>Portugal</v>
          </cell>
        </row>
        <row r="26">
          <cell r="A26" t="str">
            <v>République tchèque</v>
          </cell>
        </row>
        <row r="27">
          <cell r="A27" t="str">
            <v>Roumanie</v>
          </cell>
        </row>
        <row r="28">
          <cell r="A28" t="str">
            <v>Royaume-Uni</v>
          </cell>
        </row>
        <row r="29">
          <cell r="A29" t="str">
            <v>Slovaquie</v>
          </cell>
        </row>
        <row r="30">
          <cell r="A30" t="str">
            <v>Slovénie</v>
          </cell>
        </row>
        <row r="31">
          <cell r="A31" t="str">
            <v>Suède</v>
          </cell>
        </row>
        <row r="32">
          <cell r="A32" t="str">
            <v>Suisse</v>
          </cell>
        </row>
        <row r="34">
          <cell r="A34" t="str">
            <v>Total Général</v>
          </cell>
        </row>
      </sheetData>
      <sheetData sheetId="1"/>
      <sheetData sheetId="2" refreshError="1"/>
      <sheetData sheetId="3">
        <row r="2">
          <cell r="C2" t="str">
            <v>Rente de vistime</v>
          </cell>
          <cell r="D2" t="str">
            <v>Rente de survivant</v>
          </cell>
        </row>
        <row r="3">
          <cell r="B3">
            <v>2012</v>
          </cell>
          <cell r="C3">
            <v>41577</v>
          </cell>
          <cell r="D3">
            <v>5054</v>
          </cell>
          <cell r="E3">
            <v>46631</v>
          </cell>
        </row>
        <row r="4">
          <cell r="B4">
            <v>2013</v>
          </cell>
          <cell r="C4">
            <v>42799</v>
          </cell>
          <cell r="D4">
            <v>5333</v>
          </cell>
          <cell r="E4">
            <v>48132</v>
          </cell>
        </row>
        <row r="5">
          <cell r="B5">
            <v>2014</v>
          </cell>
          <cell r="C5">
            <v>41120</v>
          </cell>
          <cell r="D5">
            <v>5118</v>
          </cell>
          <cell r="E5">
            <v>46238</v>
          </cell>
        </row>
        <row r="6">
          <cell r="B6">
            <v>2015</v>
          </cell>
          <cell r="C6">
            <v>40835</v>
          </cell>
          <cell r="D6">
            <v>5358</v>
          </cell>
          <cell r="E6">
            <v>46193</v>
          </cell>
        </row>
        <row r="7">
          <cell r="B7">
            <v>2016</v>
          </cell>
          <cell r="C7">
            <v>39520</v>
          </cell>
          <cell r="D7">
            <v>5153</v>
          </cell>
          <cell r="E7">
            <v>44673</v>
          </cell>
        </row>
        <row r="8">
          <cell r="B8">
            <v>2017</v>
          </cell>
          <cell r="C8">
            <v>39025</v>
          </cell>
          <cell r="D8">
            <v>5176</v>
          </cell>
          <cell r="E8">
            <v>44201</v>
          </cell>
        </row>
        <row r="9">
          <cell r="B9">
            <v>2018</v>
          </cell>
          <cell r="C9">
            <v>38188</v>
          </cell>
          <cell r="D9">
            <v>5142</v>
          </cell>
          <cell r="E9">
            <v>43330</v>
          </cell>
        </row>
        <row r="10">
          <cell r="B10">
            <v>2019</v>
          </cell>
          <cell r="C10">
            <v>39029</v>
          </cell>
          <cell r="D10">
            <v>5192</v>
          </cell>
          <cell r="E10">
            <v>44221</v>
          </cell>
        </row>
        <row r="11">
          <cell r="B11">
            <v>2020</v>
          </cell>
          <cell r="C11">
            <v>35711</v>
          </cell>
          <cell r="D11">
            <v>4828</v>
          </cell>
          <cell r="E11">
            <v>40539</v>
          </cell>
        </row>
        <row r="12">
          <cell r="B12">
            <v>2021</v>
          </cell>
          <cell r="C12">
            <v>33209</v>
          </cell>
          <cell r="D12">
            <v>4816</v>
          </cell>
          <cell r="E12">
            <v>38025</v>
          </cell>
        </row>
        <row r="15">
          <cell r="B15">
            <v>2012</v>
          </cell>
          <cell r="C15">
            <v>106638363.82999989</v>
          </cell>
          <cell r="D15">
            <v>53428414.180000037</v>
          </cell>
          <cell r="E15">
            <v>160066778.00999993</v>
          </cell>
        </row>
        <row r="16">
          <cell r="B16">
            <v>2013</v>
          </cell>
          <cell r="C16">
            <v>107861899.75</v>
          </cell>
          <cell r="D16">
            <v>55942777.579999991</v>
          </cell>
          <cell r="E16">
            <v>163804677.32999998</v>
          </cell>
        </row>
        <row r="17">
          <cell r="B17">
            <v>2014</v>
          </cell>
          <cell r="C17">
            <v>107573025.73</v>
          </cell>
          <cell r="D17">
            <v>56391054.630000018</v>
          </cell>
          <cell r="E17">
            <v>163964080.36000001</v>
          </cell>
        </row>
        <row r="18">
          <cell r="B18">
            <v>2015</v>
          </cell>
          <cell r="C18">
            <v>107056531.4799999</v>
          </cell>
          <cell r="D18">
            <v>57909341.550000012</v>
          </cell>
          <cell r="E18">
            <v>164965873.02999991</v>
          </cell>
        </row>
        <row r="19">
          <cell r="B19">
            <v>2016</v>
          </cell>
          <cell r="C19">
            <v>104565099.51999991</v>
          </cell>
          <cell r="D19">
            <v>57684708.869999997</v>
          </cell>
          <cell r="E19">
            <v>162249808.3899999</v>
          </cell>
        </row>
        <row r="20">
          <cell r="B20">
            <v>2017</v>
          </cell>
          <cell r="C20">
            <v>101743261.94</v>
          </cell>
          <cell r="D20">
            <v>56163611.68999999</v>
          </cell>
          <cell r="E20">
            <v>157906873.63</v>
          </cell>
        </row>
        <row r="21">
          <cell r="B21">
            <v>2018</v>
          </cell>
          <cell r="C21">
            <v>99889207.269999847</v>
          </cell>
          <cell r="D21">
            <v>59034024.970000014</v>
          </cell>
          <cell r="E21">
            <v>158923232.23999986</v>
          </cell>
        </row>
        <row r="22">
          <cell r="B22">
            <v>2019</v>
          </cell>
          <cell r="C22">
            <v>95956509.580000043</v>
          </cell>
          <cell r="D22">
            <v>57453957.059999987</v>
          </cell>
          <cell r="E22">
            <v>153410466.64000005</v>
          </cell>
        </row>
        <row r="23">
          <cell r="B23">
            <v>2020</v>
          </cell>
          <cell r="C23">
            <v>91420509.609999999</v>
          </cell>
          <cell r="D23">
            <v>54630018.180000007</v>
          </cell>
          <cell r="E23">
            <v>146050527.79000002</v>
          </cell>
        </row>
        <row r="24">
          <cell r="B24">
            <v>2021</v>
          </cell>
          <cell r="C24">
            <v>86661957.879999995</v>
          </cell>
          <cell r="D24">
            <v>53707024.520000018</v>
          </cell>
          <cell r="E24">
            <v>140368982.40000001</v>
          </cell>
        </row>
      </sheetData>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Paramètres"/>
      <sheetName val="Synthèse 2021"/>
      <sheetName val="Historique sur 10 ans"/>
      <sheetName val="Sources"/>
    </sheetNames>
    <sheetDataSet>
      <sheetData sheetId="0">
        <row r="2">
          <cell r="A2" t="str">
            <v>Allemagne</v>
          </cell>
        </row>
        <row r="3">
          <cell r="A3" t="str">
            <v>Autriche</v>
          </cell>
        </row>
        <row r="4">
          <cell r="A4" t="str">
            <v>Belgique</v>
          </cell>
        </row>
        <row r="5">
          <cell r="A5" t="str">
            <v>Bulgarie</v>
          </cell>
        </row>
        <row r="6">
          <cell r="A6" t="str">
            <v>Chypre</v>
          </cell>
        </row>
        <row r="7">
          <cell r="A7" t="str">
            <v>Croatie</v>
          </cell>
        </row>
        <row r="8">
          <cell r="A8" t="str">
            <v>Danemark</v>
          </cell>
        </row>
        <row r="9">
          <cell r="A9" t="str">
            <v>Espagne</v>
          </cell>
        </row>
        <row r="10">
          <cell r="A10" t="str">
            <v>Estonie</v>
          </cell>
        </row>
        <row r="11">
          <cell r="A11" t="str">
            <v>Finlande</v>
          </cell>
        </row>
        <row r="12">
          <cell r="A12" t="str">
            <v>Grèce</v>
          </cell>
        </row>
        <row r="13">
          <cell r="A13" t="str">
            <v>Hongrie</v>
          </cell>
        </row>
        <row r="14">
          <cell r="A14" t="str">
            <v>Irlande</v>
          </cell>
        </row>
        <row r="15">
          <cell r="A15" t="str">
            <v>Islande</v>
          </cell>
        </row>
        <row r="16">
          <cell r="A16" t="str">
            <v>Italie</v>
          </cell>
        </row>
        <row r="17">
          <cell r="A17" t="str">
            <v>Lettonie</v>
          </cell>
        </row>
        <row r="18">
          <cell r="A18" t="str">
            <v>Liechtenstein</v>
          </cell>
        </row>
        <row r="19">
          <cell r="A19" t="str">
            <v>Lituanie</v>
          </cell>
        </row>
        <row r="20">
          <cell r="A20" t="str">
            <v>Luxembourg</v>
          </cell>
        </row>
        <row r="21">
          <cell r="A21" t="str">
            <v>Malte</v>
          </cell>
        </row>
        <row r="22">
          <cell r="A22" t="str">
            <v>Norvège</v>
          </cell>
        </row>
        <row r="23">
          <cell r="A23" t="str">
            <v>Pays-Bas</v>
          </cell>
        </row>
        <row r="24">
          <cell r="A24" t="str">
            <v>Pologne</v>
          </cell>
        </row>
        <row r="25">
          <cell r="A25" t="str">
            <v>Portugal</v>
          </cell>
        </row>
        <row r="26">
          <cell r="A26" t="str">
            <v>République tchèque</v>
          </cell>
        </row>
        <row r="27">
          <cell r="A27" t="str">
            <v>Roumanie</v>
          </cell>
        </row>
        <row r="28">
          <cell r="A28" t="str">
            <v>Royaume-Uni</v>
          </cell>
        </row>
        <row r="29">
          <cell r="A29" t="str">
            <v>Slovaquie</v>
          </cell>
        </row>
        <row r="30">
          <cell r="A30" t="str">
            <v>Slovénie</v>
          </cell>
        </row>
        <row r="31">
          <cell r="A31" t="str">
            <v>Suède</v>
          </cell>
        </row>
        <row r="32">
          <cell r="A32" t="str">
            <v>Suisse</v>
          </cell>
        </row>
        <row r="34">
          <cell r="A34" t="str">
            <v>Total Général</v>
          </cell>
        </row>
      </sheetData>
      <sheetData sheetId="1"/>
      <sheetData sheetId="2" refreshError="1"/>
      <sheetData sheetId="3">
        <row r="3">
          <cell r="B3" t="str">
            <v>Pensions de retraite (base)</v>
          </cell>
          <cell r="C3">
            <v>4265603215.0700002</v>
          </cell>
        </row>
        <row r="4">
          <cell r="B4" t="str">
            <v>Pensions de retraite (complémentaire)</v>
          </cell>
          <cell r="C4">
            <v>2011895530.4699998</v>
          </cell>
        </row>
        <row r="5">
          <cell r="B5" t="str">
            <v>Prestations chômage</v>
          </cell>
          <cell r="C5">
            <v>1152972062.97</v>
          </cell>
        </row>
        <row r="6">
          <cell r="B6" t="str">
            <v>Soins de santé</v>
          </cell>
          <cell r="C6">
            <v>420516573.0884819</v>
          </cell>
        </row>
        <row r="7">
          <cell r="B7" t="str">
            <v>Autres prestations</v>
          </cell>
          <cell r="C7">
            <v>220430291.59999996</v>
          </cell>
        </row>
        <row r="9">
          <cell r="B9" t="str">
            <v xml:space="preserve">Pays de l'UE-EEE-Suisse (+Royaume-Uni)             </v>
          </cell>
          <cell r="C9">
            <v>4945362474.9979706</v>
          </cell>
        </row>
        <row r="10">
          <cell r="B10" t="str">
            <v>Pays liés par des conventions bilatérales</v>
          </cell>
          <cell r="C10">
            <v>2722926273.039103</v>
          </cell>
        </row>
        <row r="11">
          <cell r="B11" t="str">
            <v>Territoires liés par des décrets de coordination</v>
          </cell>
          <cell r="C11">
            <v>194975283.89140761</v>
          </cell>
        </row>
        <row r="12">
          <cell r="B12" t="str">
            <v>Pays sans accord</v>
          </cell>
          <cell r="C12">
            <v>208153641.27000007</v>
          </cell>
        </row>
        <row r="14">
          <cell r="C14" t="str">
            <v>Pensions de retraite (base)</v>
          </cell>
          <cell r="D14" t="str">
            <v>Pensions de retraite (complémentaire)</v>
          </cell>
          <cell r="E14" t="str">
            <v>Prestations chômage</v>
          </cell>
          <cell r="F14" t="str">
            <v>Soins de santé</v>
          </cell>
          <cell r="G14" t="str">
            <v>Autres prestations</v>
          </cell>
          <cell r="H14" t="str">
            <v>TOTAL</v>
          </cell>
        </row>
        <row r="15">
          <cell r="B15">
            <v>2012</v>
          </cell>
          <cell r="C15">
            <v>4546611413.7400084</v>
          </cell>
          <cell r="D15">
            <v>1535493094</v>
          </cell>
          <cell r="E15">
            <v>591819481</v>
          </cell>
          <cell r="F15">
            <v>583189944</v>
          </cell>
          <cell r="G15">
            <v>245446981.43000001</v>
          </cell>
          <cell r="H15">
            <v>7502560914.1700087</v>
          </cell>
        </row>
        <row r="16">
          <cell r="B16">
            <v>2013</v>
          </cell>
          <cell r="C16">
            <v>4624811287.6999989</v>
          </cell>
          <cell r="D16">
            <v>1545267424</v>
          </cell>
          <cell r="E16">
            <v>683848964.49000001</v>
          </cell>
          <cell r="F16">
            <v>525260227</v>
          </cell>
          <cell r="G16">
            <v>232011718.93000001</v>
          </cell>
          <cell r="H16">
            <v>7611199622.1199989</v>
          </cell>
        </row>
        <row r="17">
          <cell r="B17">
            <v>2014</v>
          </cell>
          <cell r="C17">
            <v>4670538281.5599957</v>
          </cell>
          <cell r="D17">
            <v>1730631283</v>
          </cell>
          <cell r="E17">
            <v>729419418.75999999</v>
          </cell>
          <cell r="F17">
            <v>820843120</v>
          </cell>
          <cell r="G17">
            <v>239154021.90000001</v>
          </cell>
          <cell r="H17">
            <v>8190586125.2199955</v>
          </cell>
        </row>
        <row r="18">
          <cell r="B18">
            <v>2015</v>
          </cell>
          <cell r="C18">
            <v>4677950328.4200029</v>
          </cell>
          <cell r="D18">
            <v>1793802916</v>
          </cell>
          <cell r="E18">
            <v>776686237.37</v>
          </cell>
          <cell r="F18">
            <v>683560073</v>
          </cell>
          <cell r="G18">
            <v>274917309.49000001</v>
          </cell>
          <cell r="H18">
            <v>8206916864.2800026</v>
          </cell>
        </row>
        <row r="19">
          <cell r="B19">
            <v>2016</v>
          </cell>
          <cell r="C19">
            <v>4666347601.8000002</v>
          </cell>
          <cell r="D19">
            <v>1800442283</v>
          </cell>
          <cell r="E19">
            <v>869234676.61000001</v>
          </cell>
          <cell r="F19">
            <v>606734674</v>
          </cell>
          <cell r="G19">
            <v>273948136.30000001</v>
          </cell>
          <cell r="H19">
            <v>8216707371.71</v>
          </cell>
        </row>
        <row r="20">
          <cell r="B20">
            <v>2017</v>
          </cell>
          <cell r="C20">
            <v>4620545918.8599949</v>
          </cell>
          <cell r="D20">
            <v>1780626516</v>
          </cell>
          <cell r="E20">
            <v>927988969.55999994</v>
          </cell>
          <cell r="F20">
            <v>732455854</v>
          </cell>
          <cell r="G20">
            <v>269093450.61000001</v>
          </cell>
          <cell r="H20">
            <v>8330710709.029994</v>
          </cell>
        </row>
        <row r="21">
          <cell r="B21">
            <v>2018</v>
          </cell>
          <cell r="C21">
            <v>4652526643.2199936</v>
          </cell>
          <cell r="D21">
            <v>1910372071.5300002</v>
          </cell>
          <cell r="E21">
            <v>929395148.51999998</v>
          </cell>
          <cell r="F21">
            <v>813777338</v>
          </cell>
          <cell r="G21">
            <v>257689408.80999997</v>
          </cell>
          <cell r="H21">
            <v>8563760610.0799952</v>
          </cell>
        </row>
        <row r="22">
          <cell r="B22">
            <v>2019</v>
          </cell>
          <cell r="C22">
            <v>4604332879.6600142</v>
          </cell>
          <cell r="D22">
            <v>2027711183.3999999</v>
          </cell>
          <cell r="E22">
            <v>950089753.82000005</v>
          </cell>
          <cell r="F22">
            <v>844495915</v>
          </cell>
          <cell r="G22">
            <v>246992608.80000001</v>
          </cell>
          <cell r="H22">
            <v>8673622340.6800137</v>
          </cell>
        </row>
        <row r="23">
          <cell r="B23">
            <v>2020</v>
          </cell>
          <cell r="C23">
            <v>4504172028.1300049</v>
          </cell>
          <cell r="D23">
            <v>2004628893.9300013</v>
          </cell>
          <cell r="E23">
            <v>1125746805.28</v>
          </cell>
          <cell r="F23">
            <v>587554633.68103862</v>
          </cell>
          <cell r="G23">
            <v>225585912.57000005</v>
          </cell>
          <cell r="H23">
            <v>8447688273.5910444</v>
          </cell>
        </row>
        <row r="24">
          <cell r="B24">
            <v>2021</v>
          </cell>
          <cell r="C24">
            <v>4265603215.0699997</v>
          </cell>
          <cell r="D24">
            <v>2011895530.4700019</v>
          </cell>
          <cell r="E24">
            <v>1152972062.97</v>
          </cell>
          <cell r="F24">
            <v>420516573.0884819</v>
          </cell>
          <cell r="G24">
            <v>220430291.59999996</v>
          </cell>
          <cell r="H24">
            <v>8071417673.1984844</v>
          </cell>
        </row>
      </sheetData>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Info"/>
      <sheetName val="Source"/>
    </sheetNames>
    <sheetDataSet>
      <sheetData sheetId="0" refreshError="1"/>
      <sheetData sheetId="1">
        <row r="2">
          <cell r="A2" t="str">
            <v>Pays de l'UE-EEE-Suisse (+Royaume-Uni)</v>
          </cell>
          <cell r="B2">
            <v>99089</v>
          </cell>
        </row>
        <row r="3">
          <cell r="A3" t="str">
            <v>Pays avec accords bilatéraux</v>
          </cell>
          <cell r="B3">
            <v>12964</v>
          </cell>
        </row>
        <row r="4">
          <cell r="A4" t="str">
            <v>Pays sans accord</v>
          </cell>
          <cell r="B4">
            <v>8409</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Paramètres"/>
      <sheetName val="Récap 2021"/>
      <sheetName val="Sources"/>
    </sheetNames>
    <sheetDataSet>
      <sheetData sheetId="0" refreshError="1"/>
      <sheetData sheetId="1" refreshError="1"/>
      <sheetData sheetId="2">
        <row r="3">
          <cell r="B3">
            <v>2012</v>
          </cell>
          <cell r="C3" t="str">
            <v>Zone de résidence</v>
          </cell>
        </row>
        <row r="4">
          <cell r="C4" t="str">
            <v>Type de prestation</v>
          </cell>
        </row>
        <row r="5">
          <cell r="B5" t="str">
            <v>_</v>
          </cell>
        </row>
        <row r="6">
          <cell r="B6">
            <v>2013</v>
          </cell>
          <cell r="C6" t="str">
            <v>Zone de résidence</v>
          </cell>
        </row>
        <row r="7">
          <cell r="C7" t="str">
            <v>Type de prestation</v>
          </cell>
        </row>
        <row r="8">
          <cell r="B8" t="str">
            <v>_</v>
          </cell>
        </row>
        <row r="9">
          <cell r="B9">
            <v>2014</v>
          </cell>
          <cell r="C9" t="str">
            <v>Zone de résidence</v>
          </cell>
        </row>
        <row r="10">
          <cell r="C10" t="str">
            <v>Type de prestation</v>
          </cell>
        </row>
        <row r="11">
          <cell r="B11" t="str">
            <v>_</v>
          </cell>
        </row>
        <row r="12">
          <cell r="B12">
            <v>2015</v>
          </cell>
          <cell r="C12" t="str">
            <v>Zone de résidence</v>
          </cell>
        </row>
        <row r="13">
          <cell r="C13" t="str">
            <v>Type de prestation</v>
          </cell>
        </row>
        <row r="14">
          <cell r="B14" t="str">
            <v>_</v>
          </cell>
        </row>
        <row r="15">
          <cell r="B15">
            <v>2016</v>
          </cell>
          <cell r="C15" t="str">
            <v>Zone de résidence</v>
          </cell>
        </row>
        <row r="16">
          <cell r="C16" t="str">
            <v>Type de prestation</v>
          </cell>
        </row>
        <row r="17">
          <cell r="B17" t="str">
            <v>_</v>
          </cell>
        </row>
        <row r="18">
          <cell r="B18">
            <v>2017</v>
          </cell>
          <cell r="C18" t="str">
            <v>Zone de résidence</v>
          </cell>
        </row>
        <row r="19">
          <cell r="C19" t="str">
            <v>Type de prestation</v>
          </cell>
        </row>
        <row r="20">
          <cell r="B20" t="str">
            <v>_</v>
          </cell>
        </row>
        <row r="21">
          <cell r="B21">
            <v>2018</v>
          </cell>
          <cell r="C21" t="str">
            <v>Zone de résidence</v>
          </cell>
        </row>
        <row r="22">
          <cell r="C22" t="str">
            <v>Type de prestation</v>
          </cell>
        </row>
        <row r="23">
          <cell r="B23" t="str">
            <v>_</v>
          </cell>
        </row>
        <row r="24">
          <cell r="B24">
            <v>2019</v>
          </cell>
          <cell r="C24" t="str">
            <v>Zone de résidence</v>
          </cell>
        </row>
        <row r="25">
          <cell r="C25" t="str">
            <v>Type de prestation</v>
          </cell>
        </row>
        <row r="26">
          <cell r="B26" t="str">
            <v>_</v>
          </cell>
        </row>
        <row r="27">
          <cell r="B27">
            <v>2020</v>
          </cell>
          <cell r="C27" t="str">
            <v>Zone de résidence</v>
          </cell>
        </row>
        <row r="28">
          <cell r="C28" t="str">
            <v>Type de prestation</v>
          </cell>
        </row>
        <row r="29">
          <cell r="B29" t="str">
            <v>_</v>
          </cell>
        </row>
        <row r="30">
          <cell r="B30">
            <v>2021</v>
          </cell>
          <cell r="C30" t="str">
            <v>Zone de résidence</v>
          </cell>
        </row>
        <row r="31">
          <cell r="C31" t="str">
            <v>Type de prestation</v>
          </cell>
        </row>
        <row r="33">
          <cell r="D33" t="str">
            <v>Pension de vieillesse</v>
          </cell>
          <cell r="E33" t="str">
            <v>Allocation de retraite complémentaire</v>
          </cell>
          <cell r="F33" t="str">
            <v>Autres prestations 4</v>
          </cell>
          <cell r="G33" t="str">
            <v>Pays de l'UE-EEE-Suisse 1</v>
          </cell>
          <cell r="H33" t="str">
            <v>Pays avec accords bilatéraux 2</v>
          </cell>
          <cell r="I33" t="str">
            <v>Pays sans accords bilatéraux 3</v>
          </cell>
        </row>
        <row r="34">
          <cell r="B34">
            <v>2012</v>
          </cell>
          <cell r="C34" t="str">
            <v>Zone de résidence</v>
          </cell>
          <cell r="G34">
            <v>3119584005.4899993</v>
          </cell>
          <cell r="H34">
            <v>2999523086.029994</v>
          </cell>
          <cell r="I34">
            <v>163719562.88</v>
          </cell>
        </row>
        <row r="35">
          <cell r="C35" t="str">
            <v>Type de prestation</v>
          </cell>
          <cell r="D35">
            <v>4546611413.7399921</v>
          </cell>
          <cell r="E35">
            <v>1535493094</v>
          </cell>
          <cell r="F35">
            <v>200722146.66000003</v>
          </cell>
          <cell r="J35">
            <v>6282826654.399992</v>
          </cell>
        </row>
        <row r="36">
          <cell r="B36" t="str">
            <v>_</v>
          </cell>
        </row>
        <row r="37">
          <cell r="B37">
            <v>2013</v>
          </cell>
          <cell r="C37" t="str">
            <v>Zone de résidence</v>
          </cell>
          <cell r="G37">
            <v>3184002769.5799994</v>
          </cell>
          <cell r="H37">
            <v>3028243758.3700018</v>
          </cell>
          <cell r="I37">
            <v>165677759.87</v>
          </cell>
        </row>
        <row r="38">
          <cell r="C38" t="str">
            <v>Type de prestation</v>
          </cell>
          <cell r="D38">
            <v>4624811287.7000017</v>
          </cell>
          <cell r="E38">
            <v>1545267424</v>
          </cell>
          <cell r="F38">
            <v>207845576.12</v>
          </cell>
          <cell r="J38">
            <v>6377924287.8200016</v>
          </cell>
        </row>
        <row r="39">
          <cell r="B39" t="str">
            <v>_</v>
          </cell>
        </row>
        <row r="40">
          <cell r="B40">
            <v>2014</v>
          </cell>
          <cell r="C40" t="str">
            <v>Zone de résidence</v>
          </cell>
          <cell r="G40">
            <v>3327882622.5100012</v>
          </cell>
          <cell r="H40">
            <v>3107071036.2199993</v>
          </cell>
          <cell r="I40">
            <v>179440129.60999995</v>
          </cell>
        </row>
        <row r="41">
          <cell r="C41" t="str">
            <v>Type de prestation</v>
          </cell>
          <cell r="D41">
            <v>4670538281.5600004</v>
          </cell>
          <cell r="E41">
            <v>1730631283</v>
          </cell>
          <cell r="F41">
            <v>213224223.77999997</v>
          </cell>
          <cell r="J41">
            <v>6614393788.3400002</v>
          </cell>
        </row>
        <row r="42">
          <cell r="B42" t="str">
            <v>_</v>
          </cell>
        </row>
        <row r="43">
          <cell r="B43">
            <v>2015</v>
          </cell>
          <cell r="C43" t="str">
            <v>Zone de résidence</v>
          </cell>
          <cell r="G43">
            <v>3367261414.320003</v>
          </cell>
          <cell r="H43">
            <v>3146196574.8100014</v>
          </cell>
          <cell r="I43">
            <v>173797170.09000003</v>
          </cell>
        </row>
        <row r="44">
          <cell r="C44" t="str">
            <v>Type de prestation</v>
          </cell>
          <cell r="D44">
            <v>4677950328.4200039</v>
          </cell>
          <cell r="E44">
            <v>1793802916</v>
          </cell>
          <cell r="F44">
            <v>215501914.80000001</v>
          </cell>
          <cell r="J44">
            <v>6687255159.2200041</v>
          </cell>
        </row>
        <row r="45">
          <cell r="B45" t="str">
            <v>_</v>
          </cell>
        </row>
        <row r="46">
          <cell r="B46">
            <v>2016</v>
          </cell>
          <cell r="C46" t="str">
            <v>Zone de résidence</v>
          </cell>
          <cell r="G46">
            <v>3376997611.3299999</v>
          </cell>
          <cell r="H46">
            <v>3124575399.0999956</v>
          </cell>
          <cell r="I46">
            <v>176892141.51999998</v>
          </cell>
        </row>
        <row r="47">
          <cell r="C47" t="str">
            <v>Type de prestation</v>
          </cell>
          <cell r="D47">
            <v>4666347601.7999964</v>
          </cell>
          <cell r="E47">
            <v>1800442283</v>
          </cell>
          <cell r="F47">
            <v>211675267.14999995</v>
          </cell>
          <cell r="J47">
            <v>6678465151.949996</v>
          </cell>
        </row>
        <row r="48">
          <cell r="B48" t="str">
            <v>_</v>
          </cell>
        </row>
        <row r="49">
          <cell r="B49">
            <v>2017</v>
          </cell>
          <cell r="C49" t="str">
            <v>Zone de résidence</v>
          </cell>
          <cell r="G49">
            <v>3366654549.8900013</v>
          </cell>
          <cell r="H49">
            <v>3054692269.8899941</v>
          </cell>
          <cell r="I49">
            <v>180541947.05000001</v>
          </cell>
        </row>
        <row r="50">
          <cell r="C50" t="str">
            <v>Type de prestation</v>
          </cell>
          <cell r="D50">
            <v>4620545918.8599958</v>
          </cell>
          <cell r="E50">
            <v>1780626516</v>
          </cell>
          <cell r="F50">
            <v>200716331.96999997</v>
          </cell>
          <cell r="J50">
            <v>6601888766.8299961</v>
          </cell>
        </row>
        <row r="51">
          <cell r="B51" t="str">
            <v>_</v>
          </cell>
        </row>
        <row r="52">
          <cell r="B52">
            <v>2018</v>
          </cell>
          <cell r="C52" t="str">
            <v>Zone de résidence</v>
          </cell>
          <cell r="G52">
            <v>3400102409.2500052</v>
          </cell>
          <cell r="H52">
            <v>3156531480.6199975</v>
          </cell>
          <cell r="I52">
            <v>201918908.02000001</v>
          </cell>
        </row>
        <row r="53">
          <cell r="C53" t="str">
            <v>Type de prestation</v>
          </cell>
          <cell r="D53">
            <v>4652526643.2200022</v>
          </cell>
          <cell r="E53">
            <v>1910372071.5300007</v>
          </cell>
          <cell r="F53">
            <v>195654083.13999999</v>
          </cell>
          <cell r="J53">
            <v>6758552797.8900032</v>
          </cell>
        </row>
        <row r="54">
          <cell r="B54" t="str">
            <v>_</v>
          </cell>
        </row>
        <row r="55">
          <cell r="B55">
            <v>2019</v>
          </cell>
          <cell r="C55" t="str">
            <v>Zone de résidence</v>
          </cell>
          <cell r="G55">
            <v>3469839924.4100032</v>
          </cell>
          <cell r="H55">
            <v>3134263077.489996</v>
          </cell>
          <cell r="I55">
            <v>213553474.22000003</v>
          </cell>
        </row>
        <row r="56">
          <cell r="C56" t="str">
            <v>Type de prestation</v>
          </cell>
          <cell r="D56">
            <v>4604248680.6599989</v>
          </cell>
          <cell r="E56">
            <v>2027711183.4000001</v>
          </cell>
          <cell r="F56">
            <v>185696612.06</v>
          </cell>
          <cell r="J56">
            <v>6817656476.1199999</v>
          </cell>
        </row>
        <row r="57">
          <cell r="B57" t="str">
            <v>_</v>
          </cell>
        </row>
        <row r="58">
          <cell r="B58">
            <v>2020</v>
          </cell>
          <cell r="C58" t="str">
            <v>Zone de résidence</v>
          </cell>
          <cell r="G58">
            <v>3451325700.3400011</v>
          </cell>
          <cell r="H58">
            <v>3027788206.5599952</v>
          </cell>
          <cell r="I58">
            <v>207186147.84999987</v>
          </cell>
        </row>
        <row r="59">
          <cell r="C59" t="str">
            <v>Type de prestation</v>
          </cell>
          <cell r="D59">
            <v>4504155950.5199947</v>
          </cell>
          <cell r="E59">
            <v>2004628893.9300001</v>
          </cell>
          <cell r="F59">
            <v>177515210.30000001</v>
          </cell>
          <cell r="J59">
            <v>6686300054.7499952</v>
          </cell>
        </row>
        <row r="60">
          <cell r="B60" t="str">
            <v>_</v>
          </cell>
        </row>
        <row r="61">
          <cell r="B61">
            <v>2021</v>
          </cell>
          <cell r="C61" t="str">
            <v>Zone de résidence</v>
          </cell>
          <cell r="G61">
            <v>3365774075.8900003</v>
          </cell>
          <cell r="H61">
            <v>2880634885.1500034</v>
          </cell>
          <cell r="I61">
            <v>203565341.81999999</v>
          </cell>
        </row>
        <row r="62">
          <cell r="C62" t="str">
            <v>Type de prestation</v>
          </cell>
          <cell r="D62">
            <v>4265603215.0699911</v>
          </cell>
          <cell r="E62">
            <v>2011895530.4700019</v>
          </cell>
          <cell r="F62">
            <v>172475557.25</v>
          </cell>
          <cell r="J62">
            <v>6449974302.7899933</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Paramètres"/>
      <sheetName val="Carte 2021"/>
      <sheetName val="Tableau synthétique 2021"/>
      <sheetName val="Historique 2021"/>
      <sheetName val="Détails"/>
      <sheetName val="Source graphique histo"/>
    </sheetNames>
    <sheetDataSet>
      <sheetData sheetId="0" refreshError="1"/>
      <sheetData sheetId="1" refreshError="1"/>
      <sheetData sheetId="2" refreshError="1"/>
      <sheetData sheetId="3" refreshError="1"/>
      <sheetData sheetId="4" refreshError="1"/>
      <sheetData sheetId="5">
        <row r="2">
          <cell r="D2" t="str">
            <v>Travailleurs</v>
          </cell>
          <cell r="E2" t="str">
            <v>Regroupement familial</v>
          </cell>
          <cell r="F2" t="str">
            <v>Afrique</v>
          </cell>
          <cell r="G2" t="str">
            <v>Amérique</v>
          </cell>
          <cell r="H2" t="str">
            <v>Asie</v>
          </cell>
          <cell r="I2" t="str">
            <v>Europe (hors UE-EEE-Suisse)</v>
          </cell>
          <cell r="J2" t="str">
            <v>Océanie et non déterminé</v>
          </cell>
        </row>
        <row r="3">
          <cell r="B3">
            <v>2012</v>
          </cell>
          <cell r="C3" t="str">
            <v>Continents</v>
          </cell>
          <cell r="F3">
            <v>27768</v>
          </cell>
          <cell r="G3">
            <v>5624</v>
          </cell>
          <cell r="H3">
            <v>8386</v>
          </cell>
          <cell r="I3">
            <v>6768</v>
          </cell>
          <cell r="J3">
            <v>375</v>
          </cell>
        </row>
        <row r="4">
          <cell r="C4" t="str">
            <v>Statuts</v>
          </cell>
          <cell r="D4">
            <v>34757</v>
          </cell>
          <cell r="E4">
            <v>14165</v>
          </cell>
          <cell r="K4">
            <v>48922</v>
          </cell>
        </row>
        <row r="5">
          <cell r="B5" t="str">
            <v>_</v>
          </cell>
        </row>
        <row r="6">
          <cell r="B6">
            <v>2013</v>
          </cell>
          <cell r="C6" t="str">
            <v>Continents</v>
          </cell>
          <cell r="F6">
            <v>27503</v>
          </cell>
          <cell r="G6">
            <v>5556</v>
          </cell>
          <cell r="H6">
            <v>8955</v>
          </cell>
          <cell r="I6">
            <v>1966</v>
          </cell>
          <cell r="J6">
            <v>268</v>
          </cell>
        </row>
        <row r="7">
          <cell r="C7" t="str">
            <v>Statuts</v>
          </cell>
          <cell r="D7">
            <v>30596</v>
          </cell>
          <cell r="E7">
            <v>13661</v>
          </cell>
          <cell r="K7">
            <v>44257</v>
          </cell>
        </row>
        <row r="8">
          <cell r="B8" t="str">
            <v>_</v>
          </cell>
        </row>
        <row r="9">
          <cell r="B9">
            <v>2014</v>
          </cell>
          <cell r="C9" t="str">
            <v>Continents</v>
          </cell>
          <cell r="F9">
            <v>30862</v>
          </cell>
          <cell r="G9">
            <v>5697</v>
          </cell>
          <cell r="H9">
            <v>9817</v>
          </cell>
          <cell r="I9">
            <v>2191</v>
          </cell>
          <cell r="J9">
            <v>371</v>
          </cell>
        </row>
        <row r="10">
          <cell r="C10" t="str">
            <v>Statuts</v>
          </cell>
          <cell r="D10">
            <v>34632</v>
          </cell>
          <cell r="E10">
            <v>14305</v>
          </cell>
          <cell r="K10">
            <v>48937</v>
          </cell>
        </row>
        <row r="11">
          <cell r="B11" t="str">
            <v>_</v>
          </cell>
        </row>
        <row r="12">
          <cell r="B12">
            <v>2015</v>
          </cell>
          <cell r="C12" t="str">
            <v>Continents</v>
          </cell>
          <cell r="F12">
            <v>31416</v>
          </cell>
          <cell r="G12">
            <v>5955</v>
          </cell>
          <cell r="H12">
            <v>10221</v>
          </cell>
          <cell r="I12">
            <v>2281</v>
          </cell>
          <cell r="J12">
            <v>334</v>
          </cell>
        </row>
        <row r="13">
          <cell r="C13" t="str">
            <v>Statuts</v>
          </cell>
          <cell r="D13">
            <v>36949</v>
          </cell>
          <cell r="E13">
            <v>13259</v>
          </cell>
          <cell r="K13">
            <v>50208</v>
          </cell>
        </row>
        <row r="14">
          <cell r="B14" t="str">
            <v>_</v>
          </cell>
        </row>
        <row r="15">
          <cell r="B15">
            <v>2016</v>
          </cell>
          <cell r="C15" t="str">
            <v>Continents</v>
          </cell>
          <cell r="F15">
            <v>31865</v>
          </cell>
          <cell r="G15">
            <v>5752</v>
          </cell>
          <cell r="H15">
            <v>10361</v>
          </cell>
          <cell r="I15">
            <v>2266</v>
          </cell>
          <cell r="J15">
            <v>324</v>
          </cell>
        </row>
        <row r="16">
          <cell r="C16" t="str">
            <v>Statuts</v>
          </cell>
          <cell r="D16">
            <v>38269</v>
          </cell>
          <cell r="E16">
            <v>12300</v>
          </cell>
          <cell r="K16">
            <v>50569</v>
          </cell>
        </row>
        <row r="17">
          <cell r="B17" t="str">
            <v>_</v>
          </cell>
        </row>
        <row r="18">
          <cell r="B18">
            <v>2017</v>
          </cell>
          <cell r="C18" t="str">
            <v>Continents</v>
          </cell>
          <cell r="F18">
            <v>28541</v>
          </cell>
          <cell r="G18">
            <v>4394</v>
          </cell>
          <cell r="H18">
            <v>6961</v>
          </cell>
          <cell r="I18">
            <v>1261</v>
          </cell>
          <cell r="J18">
            <v>228</v>
          </cell>
        </row>
        <row r="19">
          <cell r="C19" t="str">
            <v>Statuts</v>
          </cell>
          <cell r="D19">
            <v>30174</v>
          </cell>
          <cell r="E19">
            <v>11211</v>
          </cell>
          <cell r="K19">
            <v>41385</v>
          </cell>
        </row>
        <row r="20">
          <cell r="B20" t="str">
            <v>_</v>
          </cell>
        </row>
        <row r="21">
          <cell r="B21">
            <v>2018</v>
          </cell>
          <cell r="C21" t="str">
            <v>Continents</v>
          </cell>
          <cell r="F21">
            <v>32667</v>
          </cell>
          <cell r="G21">
            <v>4500</v>
          </cell>
          <cell r="H21">
            <v>7227</v>
          </cell>
          <cell r="I21">
            <v>1357</v>
          </cell>
          <cell r="J21">
            <v>213</v>
          </cell>
        </row>
        <row r="22">
          <cell r="C22" t="str">
            <v>Statuts</v>
          </cell>
          <cell r="D22">
            <v>33441</v>
          </cell>
          <cell r="E22">
            <v>12522</v>
          </cell>
          <cell r="K22">
            <v>45963</v>
          </cell>
        </row>
        <row r="23">
          <cell r="B23" t="str">
            <v>_</v>
          </cell>
        </row>
        <row r="24">
          <cell r="B24">
            <v>2019</v>
          </cell>
          <cell r="C24" t="str">
            <v>Continents</v>
          </cell>
          <cell r="F24">
            <v>35783</v>
          </cell>
          <cell r="G24">
            <v>2436</v>
          </cell>
          <cell r="H24">
            <v>5192</v>
          </cell>
          <cell r="I24">
            <v>1121</v>
          </cell>
          <cell r="J24">
            <v>97</v>
          </cell>
        </row>
        <row r="25">
          <cell r="C25" t="str">
            <v>Statuts</v>
          </cell>
          <cell r="D25">
            <v>29481</v>
          </cell>
          <cell r="E25">
            <v>15149</v>
          </cell>
          <cell r="K25">
            <v>44630</v>
          </cell>
        </row>
        <row r="26">
          <cell r="B26" t="str">
            <v>_</v>
          </cell>
        </row>
        <row r="27">
          <cell r="B27">
            <v>2020</v>
          </cell>
          <cell r="C27" t="str">
            <v>Continents</v>
          </cell>
          <cell r="F27">
            <v>24847</v>
          </cell>
          <cell r="G27">
            <v>2088</v>
          </cell>
          <cell r="H27">
            <v>4068</v>
          </cell>
          <cell r="I27">
            <v>954</v>
          </cell>
          <cell r="J27">
            <v>93</v>
          </cell>
        </row>
        <row r="28">
          <cell r="C28" t="str">
            <v>Statuts</v>
          </cell>
          <cell r="D28">
            <v>23435</v>
          </cell>
          <cell r="E28">
            <v>8615</v>
          </cell>
          <cell r="K28">
            <v>32050</v>
          </cell>
        </row>
        <row r="29">
          <cell r="B29" t="str">
            <v>_</v>
          </cell>
        </row>
        <row r="30">
          <cell r="B30">
            <v>2021</v>
          </cell>
          <cell r="C30" t="str">
            <v>Continents</v>
          </cell>
          <cell r="F30">
            <v>34510</v>
          </cell>
          <cell r="G30">
            <v>1918</v>
          </cell>
          <cell r="H30">
            <v>4850</v>
          </cell>
          <cell r="I30">
            <v>909</v>
          </cell>
          <cell r="J30">
            <v>112</v>
          </cell>
        </row>
        <row r="31">
          <cell r="C31" t="str">
            <v>Statuts</v>
          </cell>
          <cell r="D31">
            <v>27413</v>
          </cell>
          <cell r="E31">
            <v>14886</v>
          </cell>
          <cell r="K31">
            <v>42299</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aramètres"/>
      <sheetName val="Pays 2021"/>
    </sheetNames>
    <sheetDataSet>
      <sheetData sheetId="0">
        <row r="2">
          <cell r="A2" t="str">
            <v>Allemagne</v>
          </cell>
        </row>
        <row r="3">
          <cell r="A3" t="str">
            <v>Autriche</v>
          </cell>
        </row>
        <row r="4">
          <cell r="A4" t="str">
            <v>Belgique</v>
          </cell>
        </row>
        <row r="5">
          <cell r="A5" t="str">
            <v>Bulgarie</v>
          </cell>
        </row>
        <row r="6">
          <cell r="A6" t="str">
            <v>Chypre</v>
          </cell>
        </row>
        <row r="7">
          <cell r="A7" t="str">
            <v>Croatie</v>
          </cell>
        </row>
        <row r="8">
          <cell r="A8" t="str">
            <v>Danemark</v>
          </cell>
        </row>
        <row r="9">
          <cell r="A9" t="str">
            <v>Espagne</v>
          </cell>
        </row>
        <row r="10">
          <cell r="A10" t="str">
            <v>Estonie</v>
          </cell>
        </row>
        <row r="11">
          <cell r="A11" t="str">
            <v>Finlande</v>
          </cell>
        </row>
        <row r="12">
          <cell r="A12" t="str">
            <v>Grèce</v>
          </cell>
        </row>
        <row r="13">
          <cell r="A13" t="str">
            <v>Hongrie</v>
          </cell>
        </row>
        <row r="14">
          <cell r="A14" t="str">
            <v>Irlande</v>
          </cell>
        </row>
        <row r="15">
          <cell r="A15" t="str">
            <v>Islande</v>
          </cell>
        </row>
        <row r="16">
          <cell r="A16" t="str">
            <v>Italie</v>
          </cell>
        </row>
        <row r="17">
          <cell r="A17" t="str">
            <v>Lettonie</v>
          </cell>
        </row>
        <row r="18">
          <cell r="A18" t="str">
            <v>Liechtenstein</v>
          </cell>
        </row>
        <row r="19">
          <cell r="A19" t="str">
            <v>Lituanie</v>
          </cell>
        </row>
        <row r="20">
          <cell r="A20" t="str">
            <v>Luxembourg</v>
          </cell>
        </row>
        <row r="21">
          <cell r="A21" t="str">
            <v>Malte</v>
          </cell>
        </row>
        <row r="22">
          <cell r="A22" t="str">
            <v>Norvège</v>
          </cell>
        </row>
        <row r="23">
          <cell r="A23" t="str">
            <v>Pays-Bas</v>
          </cell>
        </row>
        <row r="24">
          <cell r="A24" t="str">
            <v>Pologne</v>
          </cell>
        </row>
        <row r="25">
          <cell r="A25" t="str">
            <v>Portugal</v>
          </cell>
        </row>
        <row r="26">
          <cell r="A26" t="str">
            <v>République tchèque</v>
          </cell>
        </row>
        <row r="27">
          <cell r="A27" t="str">
            <v>Roumanie</v>
          </cell>
        </row>
        <row r="28">
          <cell r="A28" t="str">
            <v>Royaume-Uni</v>
          </cell>
        </row>
        <row r="29">
          <cell r="A29" t="str">
            <v>Slovaquie</v>
          </cell>
        </row>
        <row r="30">
          <cell r="A30" t="str">
            <v>Slovénie</v>
          </cell>
        </row>
        <row r="31">
          <cell r="A31" t="str">
            <v>Suède</v>
          </cell>
        </row>
        <row r="32">
          <cell r="A32" t="str">
            <v>Suisse</v>
          </cell>
        </row>
        <row r="34">
          <cell r="A34" t="str">
            <v>Total Général</v>
          </cell>
        </row>
      </sheetData>
      <sheetData sheetId="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aramètres"/>
      <sheetName val="Tableau 2021"/>
      <sheetName val="Historique 2021"/>
    </sheetNames>
    <sheetDataSet>
      <sheetData sheetId="0">
        <row r="2">
          <cell r="A2" t="str">
            <v>Allemagne</v>
          </cell>
        </row>
        <row r="3">
          <cell r="A3" t="str">
            <v>Autriche</v>
          </cell>
        </row>
        <row r="4">
          <cell r="A4" t="str">
            <v>Belgique</v>
          </cell>
        </row>
        <row r="5">
          <cell r="A5" t="str">
            <v>Bulgarie</v>
          </cell>
        </row>
        <row r="6">
          <cell r="A6" t="str">
            <v>Chypre</v>
          </cell>
        </row>
        <row r="7">
          <cell r="A7" t="str">
            <v>Croatie</v>
          </cell>
        </row>
        <row r="8">
          <cell r="A8" t="str">
            <v>Danemark</v>
          </cell>
        </row>
        <row r="9">
          <cell r="A9" t="str">
            <v>Espagne</v>
          </cell>
        </row>
        <row r="10">
          <cell r="A10" t="str">
            <v>Estonie</v>
          </cell>
        </row>
        <row r="11">
          <cell r="A11" t="str">
            <v>Finlande</v>
          </cell>
        </row>
        <row r="12">
          <cell r="A12" t="str">
            <v>Grèce</v>
          </cell>
        </row>
        <row r="13">
          <cell r="A13" t="str">
            <v>Hongrie</v>
          </cell>
        </row>
        <row r="14">
          <cell r="A14" t="str">
            <v>Irlande</v>
          </cell>
        </row>
        <row r="15">
          <cell r="A15" t="str">
            <v>Islande</v>
          </cell>
        </row>
        <row r="16">
          <cell r="A16" t="str">
            <v>Italie</v>
          </cell>
        </row>
        <row r="17">
          <cell r="A17" t="str">
            <v>Lettonie</v>
          </cell>
        </row>
        <row r="18">
          <cell r="A18" t="str">
            <v>Liechtenstein</v>
          </cell>
        </row>
        <row r="19">
          <cell r="A19" t="str">
            <v>Lituanie</v>
          </cell>
        </row>
        <row r="20">
          <cell r="A20" t="str">
            <v>Luxembourg</v>
          </cell>
        </row>
        <row r="21">
          <cell r="A21" t="str">
            <v>Malte</v>
          </cell>
        </row>
        <row r="22">
          <cell r="A22" t="str">
            <v>Norvège</v>
          </cell>
        </row>
        <row r="23">
          <cell r="A23" t="str">
            <v>Pays-Bas</v>
          </cell>
        </row>
        <row r="24">
          <cell r="A24" t="str">
            <v>Pologne</v>
          </cell>
        </row>
        <row r="25">
          <cell r="A25" t="str">
            <v>Portugal</v>
          </cell>
        </row>
        <row r="26">
          <cell r="A26" t="str">
            <v>République tchèque</v>
          </cell>
        </row>
        <row r="27">
          <cell r="A27" t="str">
            <v>Roumanie</v>
          </cell>
        </row>
        <row r="28">
          <cell r="A28" t="str">
            <v>Royaume-Uni</v>
          </cell>
        </row>
        <row r="29">
          <cell r="A29" t="str">
            <v>Slovaquie</v>
          </cell>
        </row>
        <row r="30">
          <cell r="A30" t="str">
            <v>Slovénie</v>
          </cell>
        </row>
        <row r="31">
          <cell r="A31" t="str">
            <v>Suède</v>
          </cell>
        </row>
        <row r="32">
          <cell r="A32" t="str">
            <v>Suisse</v>
          </cell>
        </row>
        <row r="34">
          <cell r="A34" t="str">
            <v>Total Général</v>
          </cell>
        </row>
      </sheetData>
      <sheetData sheetId="1"/>
      <sheetData sheetId="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Paramètres"/>
      <sheetName val="Tableau 2021"/>
      <sheetName val="Historique 2021"/>
      <sheetName val="Source graphique"/>
    </sheetNames>
    <sheetDataSet>
      <sheetData sheetId="0">
        <row r="2">
          <cell r="A2" t="str">
            <v>Allemagne</v>
          </cell>
        </row>
        <row r="3">
          <cell r="A3" t="str">
            <v>Autriche</v>
          </cell>
        </row>
        <row r="4">
          <cell r="A4" t="str">
            <v>Belgique</v>
          </cell>
        </row>
        <row r="5">
          <cell r="A5" t="str">
            <v>Bulgarie</v>
          </cell>
        </row>
        <row r="6">
          <cell r="A6" t="str">
            <v>Chypre</v>
          </cell>
        </row>
        <row r="7">
          <cell r="A7" t="str">
            <v>Croatie</v>
          </cell>
        </row>
        <row r="8">
          <cell r="A8" t="str">
            <v>Danemark</v>
          </cell>
        </row>
        <row r="9">
          <cell r="A9" t="str">
            <v>Espagne</v>
          </cell>
        </row>
        <row r="10">
          <cell r="A10" t="str">
            <v>Estonie</v>
          </cell>
        </row>
        <row r="11">
          <cell r="A11" t="str">
            <v>Finlande</v>
          </cell>
        </row>
        <row r="12">
          <cell r="A12" t="str">
            <v>Grèce</v>
          </cell>
        </row>
        <row r="13">
          <cell r="A13" t="str">
            <v>Hongrie</v>
          </cell>
        </row>
        <row r="14">
          <cell r="A14" t="str">
            <v>Irlande</v>
          </cell>
        </row>
        <row r="15">
          <cell r="A15" t="str">
            <v>Islande</v>
          </cell>
        </row>
        <row r="16">
          <cell r="A16" t="str">
            <v>Italie</v>
          </cell>
        </row>
        <row r="17">
          <cell r="A17" t="str">
            <v>Lettonie</v>
          </cell>
        </row>
        <row r="18">
          <cell r="A18" t="str">
            <v>Liechtenstein</v>
          </cell>
        </row>
        <row r="19">
          <cell r="A19" t="str">
            <v>Lituanie</v>
          </cell>
        </row>
        <row r="20">
          <cell r="A20" t="str">
            <v>Luxembourg</v>
          </cell>
        </row>
        <row r="21">
          <cell r="A21" t="str">
            <v>Malte</v>
          </cell>
        </row>
        <row r="22">
          <cell r="A22" t="str">
            <v>Norvège</v>
          </cell>
        </row>
        <row r="23">
          <cell r="A23" t="str">
            <v>Pays-Bas</v>
          </cell>
        </row>
        <row r="24">
          <cell r="A24" t="str">
            <v>Pologne</v>
          </cell>
        </row>
        <row r="25">
          <cell r="A25" t="str">
            <v>Portugal</v>
          </cell>
        </row>
        <row r="26">
          <cell r="A26" t="str">
            <v>République tchèque</v>
          </cell>
        </row>
        <row r="27">
          <cell r="A27" t="str">
            <v>Roumanie</v>
          </cell>
        </row>
        <row r="28">
          <cell r="A28" t="str">
            <v>Royaume-Uni</v>
          </cell>
        </row>
        <row r="29">
          <cell r="A29" t="str">
            <v>Slovaquie</v>
          </cell>
        </row>
        <row r="30">
          <cell r="A30" t="str">
            <v>Slovénie</v>
          </cell>
        </row>
        <row r="31">
          <cell r="A31" t="str">
            <v>Suède</v>
          </cell>
        </row>
        <row r="32">
          <cell r="A32" t="str">
            <v>Suisse</v>
          </cell>
        </row>
        <row r="34">
          <cell r="A34" t="str">
            <v>Total Général</v>
          </cell>
        </row>
      </sheetData>
      <sheetData sheetId="1"/>
      <sheetData sheetId="2" refreshError="1"/>
      <sheetData sheetId="3">
        <row r="3">
          <cell r="B3">
            <v>2012</v>
          </cell>
          <cell r="C3">
            <v>131984</v>
          </cell>
          <cell r="D3">
            <v>60831</v>
          </cell>
        </row>
        <row r="4">
          <cell r="B4">
            <v>2013</v>
          </cell>
          <cell r="C4">
            <v>126656</v>
          </cell>
          <cell r="D4">
            <v>57469</v>
          </cell>
        </row>
        <row r="5">
          <cell r="B5">
            <v>2014</v>
          </cell>
          <cell r="C5">
            <v>122465</v>
          </cell>
          <cell r="D5">
            <v>57446</v>
          </cell>
        </row>
        <row r="6">
          <cell r="B6">
            <v>2015</v>
          </cell>
          <cell r="C6">
            <v>132562</v>
          </cell>
          <cell r="D6">
            <v>57798</v>
          </cell>
        </row>
        <row r="7">
          <cell r="B7">
            <v>2016</v>
          </cell>
          <cell r="C7">
            <v>133495</v>
          </cell>
          <cell r="D7">
            <v>64154</v>
          </cell>
        </row>
        <row r="8">
          <cell r="B8">
            <v>2017</v>
          </cell>
          <cell r="C8">
            <v>110534</v>
          </cell>
          <cell r="D8">
            <v>59513</v>
          </cell>
        </row>
        <row r="9">
          <cell r="B9">
            <v>2018</v>
          </cell>
          <cell r="C9">
            <v>119110</v>
          </cell>
          <cell r="D9">
            <v>63835</v>
          </cell>
        </row>
        <row r="10">
          <cell r="B10">
            <v>2019</v>
          </cell>
          <cell r="C10">
            <v>123031</v>
          </cell>
          <cell r="D10">
            <v>66118</v>
          </cell>
        </row>
        <row r="11">
          <cell r="B11">
            <v>2020</v>
          </cell>
          <cell r="C11">
            <v>60777</v>
          </cell>
          <cell r="D11">
            <v>35701</v>
          </cell>
        </row>
        <row r="12">
          <cell r="B12">
            <v>2021</v>
          </cell>
          <cell r="C12">
            <v>99644</v>
          </cell>
          <cell r="D12">
            <v>47061</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aramètres"/>
      <sheetName val="Tableau 2021"/>
      <sheetName val="Historique 2021"/>
    </sheetNames>
    <sheetDataSet>
      <sheetData sheetId="0">
        <row r="2">
          <cell r="A2" t="str">
            <v>Allemagne</v>
          </cell>
        </row>
        <row r="3">
          <cell r="A3" t="str">
            <v>Autriche</v>
          </cell>
        </row>
        <row r="4">
          <cell r="A4" t="str">
            <v>Belgique</v>
          </cell>
        </row>
        <row r="5">
          <cell r="A5" t="str">
            <v>Bulgarie</v>
          </cell>
        </row>
        <row r="6">
          <cell r="A6" t="str">
            <v>Chypre</v>
          </cell>
        </row>
        <row r="7">
          <cell r="A7" t="str">
            <v>Croatie</v>
          </cell>
        </row>
        <row r="8">
          <cell r="A8" t="str">
            <v>Danemark</v>
          </cell>
        </row>
        <row r="9">
          <cell r="A9" t="str">
            <v>Espagne</v>
          </cell>
        </row>
        <row r="10">
          <cell r="A10" t="str">
            <v>Estonie</v>
          </cell>
        </row>
        <row r="11">
          <cell r="A11" t="str">
            <v>Finlande</v>
          </cell>
        </row>
        <row r="12">
          <cell r="A12" t="str">
            <v>Grèce</v>
          </cell>
        </row>
        <row r="13">
          <cell r="A13" t="str">
            <v>Hongrie</v>
          </cell>
        </row>
        <row r="14">
          <cell r="A14" t="str">
            <v>Irlande</v>
          </cell>
        </row>
        <row r="15">
          <cell r="A15" t="str">
            <v>Islande</v>
          </cell>
        </row>
        <row r="16">
          <cell r="A16" t="str">
            <v>Italie</v>
          </cell>
        </row>
        <row r="17">
          <cell r="A17" t="str">
            <v>Lettonie</v>
          </cell>
        </row>
        <row r="18">
          <cell r="A18" t="str">
            <v>Liechtenstein</v>
          </cell>
        </row>
        <row r="19">
          <cell r="A19" t="str">
            <v>Lituanie</v>
          </cell>
        </row>
        <row r="20">
          <cell r="A20" t="str">
            <v>Luxembourg</v>
          </cell>
        </row>
        <row r="21">
          <cell r="A21" t="str">
            <v>Malte</v>
          </cell>
        </row>
        <row r="22">
          <cell r="A22" t="str">
            <v>Norvège</v>
          </cell>
        </row>
        <row r="23">
          <cell r="A23" t="str">
            <v>Pays-Bas</v>
          </cell>
        </row>
        <row r="24">
          <cell r="A24" t="str">
            <v>Pologne</v>
          </cell>
        </row>
        <row r="25">
          <cell r="A25" t="str">
            <v>Portugal</v>
          </cell>
        </row>
        <row r="26">
          <cell r="A26" t="str">
            <v>République tchèque</v>
          </cell>
        </row>
        <row r="27">
          <cell r="A27" t="str">
            <v>Roumanie</v>
          </cell>
        </row>
        <row r="28">
          <cell r="A28" t="str">
            <v>Royaume-Uni</v>
          </cell>
        </row>
        <row r="29">
          <cell r="A29" t="str">
            <v>Slovaquie</v>
          </cell>
        </row>
        <row r="30">
          <cell r="A30" t="str">
            <v>Slovénie</v>
          </cell>
        </row>
        <row r="31">
          <cell r="A31" t="str">
            <v>Suède</v>
          </cell>
        </row>
        <row r="32">
          <cell r="A32" t="str">
            <v>Suisse</v>
          </cell>
        </row>
        <row r="34">
          <cell r="A34" t="str">
            <v>Total Général</v>
          </cell>
        </row>
      </sheetData>
      <sheetData sheetId="1" refreshError="1"/>
      <sheetData sheetId="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Paramètres"/>
      <sheetName val="Tableau 2021"/>
      <sheetName val="Source graph"/>
    </sheetNames>
    <sheetDataSet>
      <sheetData sheetId="0">
        <row r="2">
          <cell r="A2" t="str">
            <v>Allemagne</v>
          </cell>
        </row>
        <row r="3">
          <cell r="A3" t="str">
            <v>Autriche</v>
          </cell>
        </row>
        <row r="4">
          <cell r="A4" t="str">
            <v>Belgique</v>
          </cell>
        </row>
        <row r="5">
          <cell r="A5" t="str">
            <v>Bulgarie</v>
          </cell>
        </row>
        <row r="6">
          <cell r="A6" t="str">
            <v>Chypre</v>
          </cell>
        </row>
        <row r="7">
          <cell r="A7" t="str">
            <v>Croatie</v>
          </cell>
        </row>
        <row r="8">
          <cell r="A8" t="str">
            <v>Danemark</v>
          </cell>
        </row>
        <row r="9">
          <cell r="A9" t="str">
            <v>Espagne</v>
          </cell>
        </row>
        <row r="10">
          <cell r="A10" t="str">
            <v>Estonie</v>
          </cell>
        </row>
        <row r="11">
          <cell r="A11" t="str">
            <v>Finlande</v>
          </cell>
        </row>
        <row r="12">
          <cell r="A12" t="str">
            <v>Grèce</v>
          </cell>
        </row>
        <row r="13">
          <cell r="A13" t="str">
            <v>Hongrie</v>
          </cell>
        </row>
        <row r="14">
          <cell r="A14" t="str">
            <v>Irlande</v>
          </cell>
        </row>
        <row r="15">
          <cell r="A15" t="str">
            <v>Islande</v>
          </cell>
        </row>
        <row r="16">
          <cell r="A16" t="str">
            <v>Italie</v>
          </cell>
        </row>
        <row r="17">
          <cell r="A17" t="str">
            <v>Lettonie</v>
          </cell>
        </row>
        <row r="18">
          <cell r="A18" t="str">
            <v>Liechtenstein</v>
          </cell>
        </row>
        <row r="19">
          <cell r="A19" t="str">
            <v>Lituanie</v>
          </cell>
        </row>
        <row r="20">
          <cell r="A20" t="str">
            <v>Luxembourg</v>
          </cell>
        </row>
        <row r="21">
          <cell r="A21" t="str">
            <v>Malte</v>
          </cell>
        </row>
        <row r="22">
          <cell r="A22" t="str">
            <v>Norvège</v>
          </cell>
        </row>
        <row r="23">
          <cell r="A23" t="str">
            <v>Pays-Bas</v>
          </cell>
        </row>
        <row r="24">
          <cell r="A24" t="str">
            <v>Pologne</v>
          </cell>
        </row>
        <row r="25">
          <cell r="A25" t="str">
            <v>Portugal</v>
          </cell>
        </row>
        <row r="26">
          <cell r="A26" t="str">
            <v>République tchèque</v>
          </cell>
        </row>
        <row r="27">
          <cell r="A27" t="str">
            <v>Roumanie</v>
          </cell>
        </row>
        <row r="28">
          <cell r="A28" t="str">
            <v>Royaume-Uni</v>
          </cell>
        </row>
        <row r="29">
          <cell r="A29" t="str">
            <v>Slovaquie</v>
          </cell>
        </row>
        <row r="30">
          <cell r="A30" t="str">
            <v>Slovénie</v>
          </cell>
        </row>
        <row r="31">
          <cell r="A31" t="str">
            <v>Suède</v>
          </cell>
        </row>
        <row r="32">
          <cell r="A32" t="str">
            <v>Suisse</v>
          </cell>
        </row>
        <row r="34">
          <cell r="A34" t="str">
            <v>Total Général</v>
          </cell>
        </row>
      </sheetData>
      <sheetData sheetId="1" refreshError="1"/>
      <sheetData sheetId="2">
        <row r="2">
          <cell r="D2" t="str">
            <v>Assurance AT-MP</v>
          </cell>
          <cell r="E2" t="str">
            <v>Assurance maladie-maternité</v>
          </cell>
        </row>
        <row r="3">
          <cell r="B3">
            <v>2012</v>
          </cell>
          <cell r="C3" t="str">
            <v>Type d'arrêt</v>
          </cell>
          <cell r="D3">
            <v>2744222.1400000011</v>
          </cell>
          <cell r="E3">
            <v>1685293.95</v>
          </cell>
        </row>
        <row r="4">
          <cell r="F4">
            <v>4429.516090000001</v>
          </cell>
        </row>
        <row r="5">
          <cell r="B5" t="str">
            <v>_</v>
          </cell>
        </row>
        <row r="6">
          <cell r="B6">
            <v>2013</v>
          </cell>
          <cell r="C6" t="str">
            <v>Type d'arrêt</v>
          </cell>
          <cell r="D6">
            <v>2432193.5299999998</v>
          </cell>
          <cell r="E6">
            <v>1460857.7399999991</v>
          </cell>
        </row>
        <row r="7">
          <cell r="F7">
            <v>3893.0512699999986</v>
          </cell>
        </row>
        <row r="8">
          <cell r="B8" t="str">
            <v>_</v>
          </cell>
        </row>
        <row r="9">
          <cell r="B9">
            <v>2014</v>
          </cell>
          <cell r="C9" t="str">
            <v>Type d'arrêt</v>
          </cell>
          <cell r="D9">
            <v>2351105.52</v>
          </cell>
          <cell r="E9">
            <v>1261342.550000001</v>
          </cell>
        </row>
        <row r="10">
          <cell r="F10">
            <v>3612.4480700000013</v>
          </cell>
        </row>
        <row r="11">
          <cell r="B11" t="str">
            <v>_</v>
          </cell>
        </row>
        <row r="12">
          <cell r="B12">
            <v>2015</v>
          </cell>
          <cell r="C12" t="str">
            <v>Type d'arrêt</v>
          </cell>
          <cell r="D12">
            <v>2531070.899999999</v>
          </cell>
          <cell r="E12">
            <v>1147322.69</v>
          </cell>
        </row>
        <row r="13">
          <cell r="F13">
            <v>3678.3935899999988</v>
          </cell>
        </row>
        <row r="14">
          <cell r="B14" t="str">
            <v>_</v>
          </cell>
        </row>
        <row r="15">
          <cell r="B15">
            <v>2016</v>
          </cell>
          <cell r="C15" t="str">
            <v>Type d'arrêt</v>
          </cell>
          <cell r="D15">
            <v>2347125.62</v>
          </cell>
          <cell r="E15">
            <v>1229177.43</v>
          </cell>
        </row>
        <row r="16">
          <cell r="F16">
            <v>3576.30305</v>
          </cell>
        </row>
        <row r="17">
          <cell r="B17" t="str">
            <v>_</v>
          </cell>
        </row>
        <row r="18">
          <cell r="B18">
            <v>2017</v>
          </cell>
          <cell r="C18" t="str">
            <v>Type d'arrêt</v>
          </cell>
          <cell r="D18">
            <v>2121361.2600000012</v>
          </cell>
          <cell r="E18">
            <v>827501.72</v>
          </cell>
        </row>
        <row r="19">
          <cell r="F19">
            <v>2948.8629800000012</v>
          </cell>
        </row>
        <row r="20">
          <cell r="B20" t="str">
            <v>_</v>
          </cell>
        </row>
        <row r="21">
          <cell r="B21">
            <v>2018</v>
          </cell>
          <cell r="C21" t="str">
            <v>Type d'arrêt</v>
          </cell>
          <cell r="D21">
            <v>2394683.9500000011</v>
          </cell>
          <cell r="E21">
            <v>1175181.6499999999</v>
          </cell>
        </row>
        <row r="22">
          <cell r="F22">
            <v>3569.865600000001</v>
          </cell>
        </row>
        <row r="23">
          <cell r="B23" t="str">
            <v>_</v>
          </cell>
        </row>
        <row r="24">
          <cell r="B24">
            <v>2019</v>
          </cell>
          <cell r="C24" t="str">
            <v>Type d'arrêt</v>
          </cell>
          <cell r="D24">
            <v>2832030.6700000009</v>
          </cell>
          <cell r="E24">
            <v>1213241.73</v>
          </cell>
        </row>
        <row r="25">
          <cell r="F25">
            <v>4045.2724000000007</v>
          </cell>
        </row>
        <row r="26">
          <cell r="B26" t="str">
            <v>_</v>
          </cell>
        </row>
        <row r="27">
          <cell r="B27">
            <v>2020</v>
          </cell>
          <cell r="C27" t="str">
            <v>Type d'arrêt</v>
          </cell>
          <cell r="D27">
            <v>525318.51</v>
          </cell>
          <cell r="E27">
            <v>436560.08999999991</v>
          </cell>
        </row>
        <row r="28">
          <cell r="F28">
            <v>961.87859999999989</v>
          </cell>
        </row>
        <row r="29">
          <cell r="B29" t="str">
            <v>_</v>
          </cell>
        </row>
        <row r="30">
          <cell r="B30">
            <v>2021</v>
          </cell>
          <cell r="C30" t="str">
            <v>Type d'arrêt</v>
          </cell>
          <cell r="D30">
            <v>1051463.7799999998</v>
          </cell>
          <cell r="E30">
            <v>792269.57</v>
          </cell>
        </row>
        <row r="31">
          <cell r="F31">
            <v>1843.7333499999995</v>
          </cell>
        </row>
        <row r="34">
          <cell r="B34" t="str">
            <v>Pays de résidence/séjour</v>
          </cell>
          <cell r="C34">
            <v>0.73</v>
          </cell>
          <cell r="D34">
            <v>0.27</v>
          </cell>
        </row>
        <row r="35">
          <cell r="B35" t="str">
            <v>Type d'arrêt</v>
          </cell>
          <cell r="C35">
            <v>0.56999999999999995</v>
          </cell>
          <cell r="D35">
            <v>0.43</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Paramètres"/>
      <sheetName val="Tableau 2021"/>
      <sheetName val="Source graph "/>
    </sheetNames>
    <sheetDataSet>
      <sheetData sheetId="0">
        <row r="2">
          <cell r="A2" t="str">
            <v>Allemagne</v>
          </cell>
        </row>
        <row r="3">
          <cell r="A3" t="str">
            <v>Autriche</v>
          </cell>
        </row>
        <row r="4">
          <cell r="A4" t="str">
            <v>Belgique</v>
          </cell>
        </row>
        <row r="5">
          <cell r="A5" t="str">
            <v>Bulgarie</v>
          </cell>
        </row>
        <row r="6">
          <cell r="A6" t="str">
            <v>Chypre</v>
          </cell>
        </row>
        <row r="7">
          <cell r="A7" t="str">
            <v>Croatie</v>
          </cell>
        </row>
        <row r="8">
          <cell r="A8" t="str">
            <v>Danemark</v>
          </cell>
        </row>
        <row r="9">
          <cell r="A9" t="str">
            <v>Espagne</v>
          </cell>
        </row>
        <row r="10">
          <cell r="A10" t="str">
            <v>Estonie</v>
          </cell>
        </row>
        <row r="11">
          <cell r="A11" t="str">
            <v>Finlande</v>
          </cell>
        </row>
        <row r="12">
          <cell r="A12" t="str">
            <v>Grèce</v>
          </cell>
        </row>
        <row r="13">
          <cell r="A13" t="str">
            <v>Hongrie</v>
          </cell>
        </row>
        <row r="14">
          <cell r="A14" t="str">
            <v>Irlande</v>
          </cell>
        </row>
        <row r="15">
          <cell r="A15" t="str">
            <v>Islande</v>
          </cell>
        </row>
        <row r="16">
          <cell r="A16" t="str">
            <v>Italie</v>
          </cell>
        </row>
        <row r="17">
          <cell r="A17" t="str">
            <v>Lettonie</v>
          </cell>
        </row>
        <row r="18">
          <cell r="A18" t="str">
            <v>Liechtenstein</v>
          </cell>
        </row>
        <row r="19">
          <cell r="A19" t="str">
            <v>Lituanie</v>
          </cell>
        </row>
        <row r="20">
          <cell r="A20" t="str">
            <v>Luxembourg</v>
          </cell>
        </row>
        <row r="21">
          <cell r="A21" t="str">
            <v>Malte</v>
          </cell>
        </row>
        <row r="22">
          <cell r="A22" t="str">
            <v>Norvège</v>
          </cell>
        </row>
        <row r="23">
          <cell r="A23" t="str">
            <v>Pays-Bas</v>
          </cell>
        </row>
        <row r="24">
          <cell r="A24" t="str">
            <v>Pologne</v>
          </cell>
        </row>
        <row r="25">
          <cell r="A25" t="str">
            <v>Portugal</v>
          </cell>
        </row>
        <row r="26">
          <cell r="A26" t="str">
            <v>République tchèque</v>
          </cell>
        </row>
        <row r="27">
          <cell r="A27" t="str">
            <v>Roumanie</v>
          </cell>
        </row>
        <row r="28">
          <cell r="A28" t="str">
            <v>Royaume-Uni</v>
          </cell>
        </row>
        <row r="29">
          <cell r="A29" t="str">
            <v>Slovaquie</v>
          </cell>
        </row>
        <row r="30">
          <cell r="A30" t="str">
            <v>Slovénie</v>
          </cell>
        </row>
        <row r="31">
          <cell r="A31" t="str">
            <v>Suède</v>
          </cell>
        </row>
        <row r="32">
          <cell r="A32" t="str">
            <v>Suisse</v>
          </cell>
        </row>
        <row r="34">
          <cell r="A34" t="str">
            <v>Total Général</v>
          </cell>
        </row>
      </sheetData>
      <sheetData sheetId="1" refreshError="1"/>
      <sheetData sheetId="2">
        <row r="2">
          <cell r="D2" t="str">
            <v>Maladie-maternité-paternité</v>
          </cell>
          <cell r="E2" t="str">
            <v>AT-MP</v>
          </cell>
          <cell r="F2" t="str">
            <v>Résidence hors de l'État compétent</v>
          </cell>
          <cell r="G2" t="str">
            <v>Séjour temporaire - Transfert de résidence autorisé - Détachement</v>
          </cell>
        </row>
        <row r="3">
          <cell r="B3">
            <v>2012</v>
          </cell>
          <cell r="C3" t="str">
            <v>Type d'arrêt</v>
          </cell>
          <cell r="D3">
            <v>8707052.610000005</v>
          </cell>
          <cell r="E3">
            <v>3631407.2399999988</v>
          </cell>
        </row>
        <row r="4">
          <cell r="C4" t="str">
            <v>Statut de l'assuré</v>
          </cell>
          <cell r="F4">
            <v>5170054.7200000007</v>
          </cell>
          <cell r="G4">
            <v>7168405.1300000008</v>
          </cell>
          <cell r="H4">
            <v>12338.459850000001</v>
          </cell>
        </row>
        <row r="5">
          <cell r="B5" t="str">
            <v>_</v>
          </cell>
        </row>
        <row r="6">
          <cell r="B6">
            <v>2013</v>
          </cell>
          <cell r="C6" t="str">
            <v>Type d'arrêt</v>
          </cell>
          <cell r="D6">
            <v>8620716.9100000057</v>
          </cell>
          <cell r="E6">
            <v>3530123.2699999982</v>
          </cell>
        </row>
        <row r="7">
          <cell r="C7" t="str">
            <v>Statut de l'assuré</v>
          </cell>
          <cell r="F7">
            <v>5870974.8199999984</v>
          </cell>
          <cell r="G7">
            <v>6279865.3600000003</v>
          </cell>
          <cell r="H7">
            <v>12150.840179999999</v>
          </cell>
        </row>
        <row r="8">
          <cell r="B8" t="str">
            <v>_</v>
          </cell>
        </row>
        <row r="9">
          <cell r="B9">
            <v>2014</v>
          </cell>
          <cell r="C9" t="str">
            <v>Type d'arrêt</v>
          </cell>
          <cell r="D9">
            <v>9668579.7600000035</v>
          </cell>
          <cell r="E9">
            <v>3384139.169999999</v>
          </cell>
        </row>
        <row r="10">
          <cell r="C10" t="str">
            <v>Statut de l'assuré</v>
          </cell>
          <cell r="F10">
            <v>5849964.5100000016</v>
          </cell>
          <cell r="G10">
            <v>7202754.4199999971</v>
          </cell>
          <cell r="H10">
            <v>13052.718929999999</v>
          </cell>
        </row>
        <row r="11">
          <cell r="B11" t="str">
            <v>_</v>
          </cell>
        </row>
        <row r="12">
          <cell r="B12">
            <v>2015</v>
          </cell>
          <cell r="C12" t="str">
            <v>Type d'arrêt</v>
          </cell>
          <cell r="D12">
            <v>8934949.6600000095</v>
          </cell>
          <cell r="E12">
            <v>3763500.859999998</v>
          </cell>
        </row>
        <row r="13">
          <cell r="C13" t="str">
            <v>Statut de l'assuré</v>
          </cell>
          <cell r="F13">
            <v>6287135.3899999978</v>
          </cell>
          <cell r="G13">
            <v>6411315.1300000008</v>
          </cell>
          <cell r="H13">
            <v>12698.45052</v>
          </cell>
        </row>
        <row r="14">
          <cell r="B14" t="str">
            <v>_</v>
          </cell>
        </row>
        <row r="15">
          <cell r="B15">
            <v>2016</v>
          </cell>
          <cell r="C15" t="str">
            <v>Type d'arrêt</v>
          </cell>
          <cell r="D15">
            <v>9644277.0800000038</v>
          </cell>
          <cell r="E15">
            <v>3468517.85</v>
          </cell>
        </row>
        <row r="16">
          <cell r="C16" t="str">
            <v>Statut de l'assuré</v>
          </cell>
          <cell r="F16">
            <v>6699459.3000000035</v>
          </cell>
          <cell r="G16">
            <v>6413335.6300000045</v>
          </cell>
          <cell r="H16">
            <v>13112.794930000007</v>
          </cell>
        </row>
        <row r="17">
          <cell r="B17" t="str">
            <v>_</v>
          </cell>
        </row>
        <row r="18">
          <cell r="B18">
            <v>2017</v>
          </cell>
          <cell r="C18" t="str">
            <v>Type d'arrêt</v>
          </cell>
          <cell r="D18">
            <v>9148783.4599999916</v>
          </cell>
          <cell r="E18">
            <v>4499382.2099999972</v>
          </cell>
        </row>
        <row r="19">
          <cell r="C19" t="str">
            <v>Statut de l'assuré</v>
          </cell>
          <cell r="F19">
            <v>6945622.2700000061</v>
          </cell>
          <cell r="G19">
            <v>6702543.3999999957</v>
          </cell>
          <cell r="H19">
            <v>13648.165670000002</v>
          </cell>
        </row>
        <row r="20">
          <cell r="B20" t="str">
            <v>_</v>
          </cell>
        </row>
        <row r="21">
          <cell r="B21">
            <v>2018</v>
          </cell>
          <cell r="C21" t="str">
            <v>Type d'arrêt</v>
          </cell>
          <cell r="D21">
            <v>10385721.82</v>
          </cell>
          <cell r="E21">
            <v>4772858.3800000008</v>
          </cell>
        </row>
        <row r="22">
          <cell r="C22" t="str">
            <v>Statut de l'assuré</v>
          </cell>
          <cell r="F22">
            <v>7352072.7000000011</v>
          </cell>
          <cell r="G22">
            <v>7806507.5000000047</v>
          </cell>
          <cell r="H22">
            <v>15158.580200000008</v>
          </cell>
        </row>
        <row r="23">
          <cell r="B23" t="str">
            <v>_</v>
          </cell>
        </row>
        <row r="24">
          <cell r="B24">
            <v>2019</v>
          </cell>
          <cell r="C24" t="str">
            <v>Type d'arrêt</v>
          </cell>
          <cell r="D24">
            <v>11025534.47000001</v>
          </cell>
          <cell r="E24">
            <v>5600239.9799999986</v>
          </cell>
        </row>
        <row r="25">
          <cell r="C25" t="str">
            <v>Statut de l'assuré</v>
          </cell>
          <cell r="F25">
            <v>7921861.5999999987</v>
          </cell>
          <cell r="G25">
            <v>8703912.8499999978</v>
          </cell>
          <cell r="H25">
            <v>16625.774449999997</v>
          </cell>
        </row>
        <row r="26">
          <cell r="B26" t="str">
            <v>_</v>
          </cell>
        </row>
        <row r="27">
          <cell r="B27">
            <v>2020</v>
          </cell>
          <cell r="C27" t="str">
            <v>Type d'arrêt</v>
          </cell>
          <cell r="D27">
            <v>8874580.290000001</v>
          </cell>
          <cell r="E27">
            <v>3243510.4200000004</v>
          </cell>
        </row>
        <row r="28">
          <cell r="C28" t="str">
            <v>Statut de l'assuré</v>
          </cell>
          <cell r="F28">
            <v>9728773.9900000002</v>
          </cell>
          <cell r="G28">
            <v>2389316.7200000002</v>
          </cell>
          <cell r="H28">
            <v>12118.09071</v>
          </cell>
        </row>
        <row r="29">
          <cell r="B29" t="str">
            <v>_</v>
          </cell>
        </row>
        <row r="30">
          <cell r="B30">
            <v>2021</v>
          </cell>
          <cell r="C30" t="str">
            <v>Type d'arrêt</v>
          </cell>
          <cell r="D30">
            <v>8831468.2600000016</v>
          </cell>
          <cell r="E30">
            <v>3667744.7199999997</v>
          </cell>
        </row>
        <row r="31">
          <cell r="C31" t="str">
            <v>Statut de l'assuré</v>
          </cell>
          <cell r="F31">
            <v>9303166.9400000013</v>
          </cell>
          <cell r="G31">
            <v>3196046.04</v>
          </cell>
          <cell r="H31">
            <v>12499.21298</v>
          </cell>
        </row>
        <row r="34">
          <cell r="B34" t="str">
            <v>Pays de résidence ou de séjour temporaire</v>
          </cell>
          <cell r="C34">
            <v>0.9</v>
          </cell>
          <cell r="D34">
            <v>0.1</v>
          </cell>
        </row>
        <row r="35">
          <cell r="B35" t="str">
            <v>Statut de l'assuré</v>
          </cell>
          <cell r="C35">
            <v>0.74</v>
          </cell>
          <cell r="D35">
            <v>0.26</v>
          </cell>
        </row>
        <row r="36">
          <cell r="B36" t="str">
            <v>Type d'arrêt</v>
          </cell>
          <cell r="C36">
            <v>0.71</v>
          </cell>
          <cell r="D36">
            <v>0.28999999999999998</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Paramètres"/>
      <sheetName val="Tableau par pays 2021"/>
      <sheetName val="Historique 2021"/>
      <sheetName val="Sources"/>
    </sheetNames>
    <sheetDataSet>
      <sheetData sheetId="0">
        <row r="2">
          <cell r="A2" t="str">
            <v>Allemagne</v>
          </cell>
        </row>
        <row r="3">
          <cell r="A3" t="str">
            <v>Autriche</v>
          </cell>
        </row>
        <row r="4">
          <cell r="A4" t="str">
            <v>Belgique</v>
          </cell>
        </row>
        <row r="5">
          <cell r="A5" t="str">
            <v>Bulgarie</v>
          </cell>
        </row>
        <row r="6">
          <cell r="A6" t="str">
            <v>Chypre</v>
          </cell>
        </row>
        <row r="7">
          <cell r="A7" t="str">
            <v>Croatie</v>
          </cell>
        </row>
        <row r="8">
          <cell r="A8" t="str">
            <v>Danemark</v>
          </cell>
        </row>
        <row r="9">
          <cell r="A9" t="str">
            <v>Espagne</v>
          </cell>
        </row>
        <row r="10">
          <cell r="A10" t="str">
            <v>Estonie</v>
          </cell>
        </row>
        <row r="11">
          <cell r="A11" t="str">
            <v>Finlande</v>
          </cell>
        </row>
        <row r="12">
          <cell r="A12" t="str">
            <v>Grèce</v>
          </cell>
        </row>
        <row r="13">
          <cell r="A13" t="str">
            <v>Hongrie</v>
          </cell>
        </row>
        <row r="14">
          <cell r="A14" t="str">
            <v>Irlande</v>
          </cell>
        </row>
        <row r="15">
          <cell r="A15" t="str">
            <v>Islande</v>
          </cell>
        </row>
        <row r="16">
          <cell r="A16" t="str">
            <v>Italie</v>
          </cell>
        </row>
        <row r="17">
          <cell r="A17" t="str">
            <v>Lettonie</v>
          </cell>
        </row>
        <row r="18">
          <cell r="A18" t="str">
            <v>Liechtenstein</v>
          </cell>
        </row>
        <row r="19">
          <cell r="A19" t="str">
            <v>Lituanie</v>
          </cell>
        </row>
        <row r="20">
          <cell r="A20" t="str">
            <v>Luxembourg</v>
          </cell>
        </row>
        <row r="21">
          <cell r="A21" t="str">
            <v>Malte</v>
          </cell>
        </row>
        <row r="22">
          <cell r="A22" t="str">
            <v>Norvège</v>
          </cell>
        </row>
        <row r="23">
          <cell r="A23" t="str">
            <v>Pays-Bas</v>
          </cell>
        </row>
        <row r="24">
          <cell r="A24" t="str">
            <v>Pologne</v>
          </cell>
        </row>
        <row r="25">
          <cell r="A25" t="str">
            <v>Portugal</v>
          </cell>
        </row>
        <row r="26">
          <cell r="A26" t="str">
            <v>République tchèque</v>
          </cell>
        </row>
        <row r="27">
          <cell r="A27" t="str">
            <v>Roumanie</v>
          </cell>
        </row>
        <row r="28">
          <cell r="A28" t="str">
            <v>Royaume-Uni</v>
          </cell>
        </row>
        <row r="29">
          <cell r="A29" t="str">
            <v>Slovaquie</v>
          </cell>
        </row>
        <row r="30">
          <cell r="A30" t="str">
            <v>Slovénie</v>
          </cell>
        </row>
        <row r="31">
          <cell r="A31" t="str">
            <v>Suède</v>
          </cell>
        </row>
        <row r="32">
          <cell r="A32" t="str">
            <v>Suisse</v>
          </cell>
        </row>
        <row r="34">
          <cell r="A34" t="str">
            <v>Total Général</v>
          </cell>
        </row>
      </sheetData>
      <sheetData sheetId="1"/>
      <sheetData sheetId="2" refreshError="1"/>
      <sheetData sheetId="3">
        <row r="2">
          <cell r="C2" t="str">
            <v>Pension d'invalidité</v>
          </cell>
          <cell r="D2" t="str">
            <v>Pension de survivant invalide</v>
          </cell>
        </row>
        <row r="3">
          <cell r="B3">
            <v>2012</v>
          </cell>
          <cell r="C3">
            <v>4476</v>
          </cell>
          <cell r="D3">
            <v>677</v>
          </cell>
          <cell r="E3">
            <v>5153</v>
          </cell>
        </row>
        <row r="4">
          <cell r="B4">
            <v>2013</v>
          </cell>
          <cell r="C4">
            <v>4367</v>
          </cell>
          <cell r="D4">
            <v>610</v>
          </cell>
          <cell r="E4">
            <v>4977</v>
          </cell>
        </row>
        <row r="5">
          <cell r="B5">
            <v>2014</v>
          </cell>
          <cell r="C5">
            <v>4422</v>
          </cell>
          <cell r="D5">
            <v>574</v>
          </cell>
          <cell r="E5">
            <v>4996</v>
          </cell>
        </row>
        <row r="6">
          <cell r="B6">
            <v>2015</v>
          </cell>
          <cell r="C6">
            <v>4453</v>
          </cell>
          <cell r="D6">
            <v>508</v>
          </cell>
          <cell r="E6">
            <v>4961</v>
          </cell>
        </row>
        <row r="7">
          <cell r="B7">
            <v>2016</v>
          </cell>
          <cell r="C7">
            <v>4571</v>
          </cell>
          <cell r="D7">
            <v>460</v>
          </cell>
          <cell r="E7">
            <v>5031</v>
          </cell>
        </row>
        <row r="8">
          <cell r="B8">
            <v>2017</v>
          </cell>
          <cell r="C8">
            <v>4879</v>
          </cell>
          <cell r="D8">
            <v>422</v>
          </cell>
          <cell r="E8">
            <v>5301</v>
          </cell>
        </row>
        <row r="9">
          <cell r="B9">
            <v>2018</v>
          </cell>
          <cell r="C9">
            <v>5256</v>
          </cell>
          <cell r="D9">
            <v>384</v>
          </cell>
          <cell r="E9">
            <v>5640</v>
          </cell>
        </row>
        <row r="10">
          <cell r="B10">
            <v>2019</v>
          </cell>
          <cell r="C10">
            <v>5207</v>
          </cell>
          <cell r="D10">
            <v>344</v>
          </cell>
          <cell r="E10">
            <v>5551</v>
          </cell>
        </row>
        <row r="11">
          <cell r="B11">
            <v>2020</v>
          </cell>
          <cell r="C11">
            <v>5314</v>
          </cell>
          <cell r="D11">
            <v>307</v>
          </cell>
          <cell r="E11">
            <v>5621</v>
          </cell>
        </row>
        <row r="12">
          <cell r="B12">
            <v>2021</v>
          </cell>
          <cell r="C12">
            <v>5307</v>
          </cell>
          <cell r="D12">
            <v>270</v>
          </cell>
          <cell r="E12">
            <v>5577</v>
          </cell>
        </row>
        <row r="15">
          <cell r="B15">
            <v>2012</v>
          </cell>
          <cell r="C15">
            <v>21752400.830000009</v>
          </cell>
          <cell r="D15">
            <v>3107637.4200000009</v>
          </cell>
          <cell r="E15">
            <v>24860038.250000011</v>
          </cell>
        </row>
        <row r="16">
          <cell r="B16">
            <v>2013</v>
          </cell>
          <cell r="C16">
            <v>19567064.809999999</v>
          </cell>
          <cell r="D16">
            <v>2681749.04</v>
          </cell>
          <cell r="E16">
            <v>22248813.849999998</v>
          </cell>
        </row>
        <row r="17">
          <cell r="B17">
            <v>2014</v>
          </cell>
          <cell r="C17">
            <v>21051677.730000004</v>
          </cell>
          <cell r="D17">
            <v>2328272.35</v>
          </cell>
          <cell r="E17">
            <v>23379950.080000006</v>
          </cell>
        </row>
        <row r="18">
          <cell r="B18">
            <v>2015</v>
          </cell>
          <cell r="C18">
            <v>22349540.100000005</v>
          </cell>
          <cell r="D18">
            <v>2307980.2399999993</v>
          </cell>
          <cell r="E18">
            <v>24657520.340000004</v>
          </cell>
        </row>
        <row r="19">
          <cell r="B19">
            <v>2016</v>
          </cell>
          <cell r="C19">
            <v>22532297.289999999</v>
          </cell>
          <cell r="D19">
            <v>2187210.29</v>
          </cell>
          <cell r="E19">
            <v>24719507.579999998</v>
          </cell>
        </row>
        <row r="20">
          <cell r="B20">
            <v>2017</v>
          </cell>
          <cell r="C20">
            <v>23909907.640000001</v>
          </cell>
          <cell r="D20">
            <v>2157426.09</v>
          </cell>
          <cell r="E20">
            <v>26067333.73</v>
          </cell>
        </row>
        <row r="21">
          <cell r="B21">
            <v>2018</v>
          </cell>
          <cell r="C21">
            <v>25225782.190000001</v>
          </cell>
          <cell r="D21">
            <v>2033815.52</v>
          </cell>
          <cell r="E21">
            <v>27259597.710000001</v>
          </cell>
        </row>
        <row r="22">
          <cell r="B22">
            <v>2019</v>
          </cell>
          <cell r="C22">
            <v>25998718.869999997</v>
          </cell>
          <cell r="D22">
            <v>1753463.69</v>
          </cell>
          <cell r="E22">
            <v>27752182.559999999</v>
          </cell>
        </row>
        <row r="23">
          <cell r="B23">
            <v>2020</v>
          </cell>
          <cell r="C23">
            <v>27097389.340000004</v>
          </cell>
          <cell r="D23">
            <v>1600035.78</v>
          </cell>
          <cell r="E23">
            <v>28697425.120000005</v>
          </cell>
        </row>
        <row r="24">
          <cell r="B24">
            <v>2021</v>
          </cell>
          <cell r="C24">
            <v>28449751.289999999</v>
          </cell>
          <cell r="D24">
            <v>1695962.46</v>
          </cell>
          <cell r="E24">
            <v>30145713.75</v>
          </cell>
        </row>
      </sheetData>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aramètres"/>
      <sheetName val="Infographie"/>
      <sheetName val="Tableau par pays 2021"/>
      <sheetName val="Historique 2021"/>
      <sheetName val="Sources"/>
    </sheetNames>
    <sheetDataSet>
      <sheetData sheetId="0">
        <row r="2">
          <cell r="A2" t="str">
            <v>Allemagne</v>
          </cell>
        </row>
        <row r="3">
          <cell r="A3" t="str">
            <v>Autriche</v>
          </cell>
        </row>
        <row r="4">
          <cell r="A4" t="str">
            <v>Belgique</v>
          </cell>
        </row>
        <row r="5">
          <cell r="A5" t="str">
            <v>Bulgarie</v>
          </cell>
        </row>
        <row r="6">
          <cell r="A6" t="str">
            <v>Chypre</v>
          </cell>
        </row>
        <row r="7">
          <cell r="A7" t="str">
            <v>Croatie</v>
          </cell>
        </row>
        <row r="8">
          <cell r="A8" t="str">
            <v>Danemark</v>
          </cell>
        </row>
        <row r="9">
          <cell r="A9" t="str">
            <v>Espagne</v>
          </cell>
        </row>
        <row r="10">
          <cell r="A10" t="str">
            <v>Estonie</v>
          </cell>
        </row>
        <row r="11">
          <cell r="A11" t="str">
            <v>Finlande</v>
          </cell>
        </row>
        <row r="12">
          <cell r="A12" t="str">
            <v>Grèce</v>
          </cell>
        </row>
        <row r="13">
          <cell r="A13" t="str">
            <v>Hongrie</v>
          </cell>
        </row>
        <row r="14">
          <cell r="A14" t="str">
            <v>Irlande</v>
          </cell>
        </row>
        <row r="15">
          <cell r="A15" t="str">
            <v>Islande</v>
          </cell>
        </row>
        <row r="16">
          <cell r="A16" t="str">
            <v>Italie</v>
          </cell>
        </row>
        <row r="17">
          <cell r="A17" t="str">
            <v>Lettonie</v>
          </cell>
        </row>
        <row r="18">
          <cell r="A18" t="str">
            <v>Liechtenstein</v>
          </cell>
        </row>
        <row r="19">
          <cell r="A19" t="str">
            <v>Lituanie</v>
          </cell>
        </row>
        <row r="20">
          <cell r="A20" t="str">
            <v>Luxembourg</v>
          </cell>
        </row>
        <row r="21">
          <cell r="A21" t="str">
            <v>Malte</v>
          </cell>
        </row>
        <row r="22">
          <cell r="A22" t="str">
            <v>Norvège</v>
          </cell>
        </row>
        <row r="23">
          <cell r="A23" t="str">
            <v>Pays-Bas</v>
          </cell>
        </row>
        <row r="24">
          <cell r="A24" t="str">
            <v>Pologne</v>
          </cell>
        </row>
        <row r="25">
          <cell r="A25" t="str">
            <v>Portugal</v>
          </cell>
        </row>
        <row r="26">
          <cell r="A26" t="str">
            <v>République tchèque</v>
          </cell>
        </row>
        <row r="27">
          <cell r="A27" t="str">
            <v>Roumanie</v>
          </cell>
        </row>
        <row r="28">
          <cell r="A28" t="str">
            <v>Royaume-Uni</v>
          </cell>
        </row>
        <row r="29">
          <cell r="A29" t="str">
            <v>Slovaquie</v>
          </cell>
        </row>
        <row r="30">
          <cell r="A30" t="str">
            <v>Slovénie</v>
          </cell>
        </row>
        <row r="31">
          <cell r="A31" t="str">
            <v>Suède</v>
          </cell>
        </row>
        <row r="32">
          <cell r="A32" t="str">
            <v>Suisse</v>
          </cell>
        </row>
        <row r="34">
          <cell r="A34" t="str">
            <v>Total Général</v>
          </cell>
        </row>
      </sheetData>
      <sheetData sheetId="1" refreshError="1"/>
      <sheetData sheetId="2"/>
      <sheetData sheetId="3" refreshError="1"/>
      <sheetData sheetId="4">
        <row r="2">
          <cell r="D2" t="str">
            <v>Pension de vieillesse</v>
          </cell>
          <cell r="E2" t="str">
            <v>Pension de réversion</v>
          </cell>
          <cell r="F2" t="str">
            <v>Pension au titre de la législation française</v>
          </cell>
          <cell r="G2" t="str">
            <v>Pension au titre des accords internationaux</v>
          </cell>
        </row>
        <row r="3">
          <cell r="B3">
            <v>2012</v>
          </cell>
          <cell r="C3" t="str">
            <v>Nature de la pension</v>
          </cell>
          <cell r="F3">
            <v>1387890</v>
          </cell>
          <cell r="G3">
            <v>255484</v>
          </cell>
        </row>
        <row r="4">
          <cell r="C4" t="str">
            <v>Type de droit</v>
          </cell>
          <cell r="D4">
            <v>1134509</v>
          </cell>
          <cell r="E4">
            <v>508865</v>
          </cell>
          <cell r="H4">
            <v>1643374</v>
          </cell>
        </row>
        <row r="5">
          <cell r="B5" t="str">
            <v>_</v>
          </cell>
        </row>
        <row r="6">
          <cell r="B6">
            <v>2013</v>
          </cell>
          <cell r="C6" t="str">
            <v>Nature de la pension</v>
          </cell>
          <cell r="F6">
            <v>1376799</v>
          </cell>
          <cell r="G6">
            <v>271229</v>
          </cell>
        </row>
        <row r="7">
          <cell r="C7" t="str">
            <v>Type de droit</v>
          </cell>
          <cell r="D7">
            <v>1135143</v>
          </cell>
          <cell r="E7">
            <v>512885</v>
          </cell>
          <cell r="H7">
            <v>1648028</v>
          </cell>
        </row>
        <row r="8">
          <cell r="B8" t="str">
            <v>_</v>
          </cell>
        </row>
        <row r="9">
          <cell r="B9">
            <v>2014</v>
          </cell>
          <cell r="C9" t="str">
            <v>Nature de la pension</v>
          </cell>
          <cell r="F9">
            <v>1363964</v>
          </cell>
          <cell r="G9">
            <v>285307</v>
          </cell>
        </row>
        <row r="10">
          <cell r="C10" t="str">
            <v>Type de droit</v>
          </cell>
          <cell r="D10">
            <v>1131498</v>
          </cell>
          <cell r="E10">
            <v>517773</v>
          </cell>
          <cell r="H10">
            <v>1649271</v>
          </cell>
        </row>
        <row r="11">
          <cell r="B11" t="str">
            <v>_</v>
          </cell>
        </row>
        <row r="12">
          <cell r="B12">
            <v>2015</v>
          </cell>
          <cell r="C12" t="str">
            <v>Nature de la pension</v>
          </cell>
          <cell r="F12">
            <v>1347815</v>
          </cell>
          <cell r="G12">
            <v>298445</v>
          </cell>
        </row>
        <row r="13">
          <cell r="C13" t="str">
            <v>Type de droit</v>
          </cell>
          <cell r="D13">
            <v>1123132</v>
          </cell>
          <cell r="E13">
            <v>523128</v>
          </cell>
          <cell r="H13">
            <v>1646260</v>
          </cell>
        </row>
        <row r="14">
          <cell r="B14" t="str">
            <v>_</v>
          </cell>
        </row>
        <row r="15">
          <cell r="B15">
            <v>2016</v>
          </cell>
          <cell r="C15" t="str">
            <v>Nature de la pension</v>
          </cell>
          <cell r="F15">
            <v>1327769</v>
          </cell>
          <cell r="G15">
            <v>308423</v>
          </cell>
        </row>
        <row r="16">
          <cell r="C16" t="str">
            <v>Type de droit</v>
          </cell>
          <cell r="D16">
            <v>1109762</v>
          </cell>
          <cell r="E16">
            <v>526430</v>
          </cell>
          <cell r="H16">
            <v>1636192</v>
          </cell>
        </row>
        <row r="17">
          <cell r="B17" t="str">
            <v>_</v>
          </cell>
        </row>
        <row r="18">
          <cell r="B18">
            <v>2017</v>
          </cell>
          <cell r="C18" t="str">
            <v>Nature de la pension</v>
          </cell>
          <cell r="F18">
            <v>1298839</v>
          </cell>
          <cell r="G18">
            <v>317671</v>
          </cell>
        </row>
        <row r="19">
          <cell r="C19" t="str">
            <v>Type de droit</v>
          </cell>
          <cell r="D19">
            <v>1091544</v>
          </cell>
          <cell r="E19">
            <v>524966</v>
          </cell>
          <cell r="H19">
            <v>1616510</v>
          </cell>
        </row>
        <row r="20">
          <cell r="B20" t="str">
            <v>_</v>
          </cell>
        </row>
        <row r="21">
          <cell r="B21">
            <v>2018</v>
          </cell>
          <cell r="C21" t="str">
            <v>Nature de la pension</v>
          </cell>
          <cell r="F21">
            <v>1270602</v>
          </cell>
          <cell r="G21">
            <v>324333</v>
          </cell>
        </row>
        <row r="22">
          <cell r="C22" t="str">
            <v>Type de droit</v>
          </cell>
          <cell r="D22">
            <v>1068555</v>
          </cell>
          <cell r="E22">
            <v>526380</v>
          </cell>
          <cell r="H22">
            <v>1594935</v>
          </cell>
        </row>
        <row r="23">
          <cell r="B23" t="str">
            <v>_</v>
          </cell>
        </row>
        <row r="24">
          <cell r="B24">
            <v>2019</v>
          </cell>
          <cell r="C24" t="str">
            <v>Nature de la pension</v>
          </cell>
          <cell r="F24">
            <v>1231534</v>
          </cell>
          <cell r="G24">
            <v>329857</v>
          </cell>
        </row>
        <row r="25">
          <cell r="C25" t="str">
            <v>Type de droit</v>
          </cell>
          <cell r="D25">
            <v>1040188</v>
          </cell>
          <cell r="E25">
            <v>521203</v>
          </cell>
          <cell r="H25">
            <v>1561391</v>
          </cell>
        </row>
        <row r="26">
          <cell r="B26" t="str">
            <v>_</v>
          </cell>
        </row>
        <row r="27">
          <cell r="B27">
            <v>2020</v>
          </cell>
          <cell r="C27" t="str">
            <v>Nature de la pension</v>
          </cell>
          <cell r="F27">
            <v>1178213</v>
          </cell>
          <cell r="G27">
            <v>334370</v>
          </cell>
        </row>
        <row r="28">
          <cell r="C28" t="str">
            <v>Type de droit</v>
          </cell>
          <cell r="D28">
            <v>1002533</v>
          </cell>
          <cell r="E28">
            <v>510050</v>
          </cell>
          <cell r="H28">
            <v>1512583</v>
          </cell>
        </row>
        <row r="29">
          <cell r="B29" t="str">
            <v>_</v>
          </cell>
        </row>
        <row r="30">
          <cell r="B30">
            <v>2021</v>
          </cell>
          <cell r="C30" t="str">
            <v>Nature de la pension</v>
          </cell>
          <cell r="F30">
            <v>1121713</v>
          </cell>
          <cell r="G30">
            <v>327971</v>
          </cell>
        </row>
        <row r="31">
          <cell r="C31" t="str">
            <v>Type de droit</v>
          </cell>
          <cell r="D31">
            <v>918126</v>
          </cell>
          <cell r="E31">
            <v>531558</v>
          </cell>
          <cell r="H31">
            <v>1449684</v>
          </cell>
        </row>
        <row r="34">
          <cell r="B34">
            <v>2012</v>
          </cell>
          <cell r="C34" t="str">
            <v>Nature de la pension</v>
          </cell>
          <cell r="F34">
            <v>3934716910.430007</v>
          </cell>
          <cell r="G34">
            <v>611894503.31000018</v>
          </cell>
        </row>
        <row r="35">
          <cell r="C35" t="str">
            <v>Type de droit</v>
          </cell>
          <cell r="D35">
            <v>3373569997.6700091</v>
          </cell>
          <cell r="E35">
            <v>1173041416.069999</v>
          </cell>
          <cell r="H35">
            <v>4546611413.7400084</v>
          </cell>
        </row>
        <row r="36">
          <cell r="B36" t="str">
            <v>_</v>
          </cell>
        </row>
        <row r="37">
          <cell r="B37">
            <v>2013</v>
          </cell>
          <cell r="C37" t="str">
            <v>Nature de la pension</v>
          </cell>
          <cell r="F37">
            <v>3964018185.8300071</v>
          </cell>
          <cell r="G37">
            <v>660793101.87000012</v>
          </cell>
        </row>
        <row r="38">
          <cell r="C38" t="str">
            <v>Type de droit</v>
          </cell>
          <cell r="D38">
            <v>3428838228.3899989</v>
          </cell>
          <cell r="E38">
            <v>1195973059.3099999</v>
          </cell>
          <cell r="H38">
            <v>4624811287.6999989</v>
          </cell>
        </row>
        <row r="39">
          <cell r="B39" t="str">
            <v>_</v>
          </cell>
        </row>
        <row r="40">
          <cell r="B40">
            <v>2014</v>
          </cell>
          <cell r="C40" t="str">
            <v>Nature de la pension</v>
          </cell>
          <cell r="F40">
            <v>3971783694.420001</v>
          </cell>
          <cell r="G40">
            <v>698754587.1400001</v>
          </cell>
        </row>
        <row r="41">
          <cell r="C41" t="str">
            <v>Type de droit</v>
          </cell>
          <cell r="D41">
            <v>3443451835.0499949</v>
          </cell>
          <cell r="E41">
            <v>1227086446.5100009</v>
          </cell>
          <cell r="H41">
            <v>4670538281.5599957</v>
          </cell>
        </row>
        <row r="42">
          <cell r="B42" t="str">
            <v>_</v>
          </cell>
        </row>
        <row r="43">
          <cell r="B43">
            <v>2015</v>
          </cell>
          <cell r="C43" t="str">
            <v>Nature de la pension</v>
          </cell>
          <cell r="F43">
            <v>3949505994.8200002</v>
          </cell>
          <cell r="G43">
            <v>728444333.59999895</v>
          </cell>
        </row>
        <row r="44">
          <cell r="C44" t="str">
            <v>Type de droit</v>
          </cell>
          <cell r="D44">
            <v>3438682977.9800019</v>
          </cell>
          <cell r="E44">
            <v>1239267350.440001</v>
          </cell>
          <cell r="H44">
            <v>4677950328.4200029</v>
          </cell>
        </row>
        <row r="45">
          <cell r="B45" t="str">
            <v>_</v>
          </cell>
        </row>
        <row r="46">
          <cell r="B46">
            <v>2016</v>
          </cell>
          <cell r="C46" t="str">
            <v>Nature de la pension</v>
          </cell>
          <cell r="F46">
            <v>3912429758.2699971</v>
          </cell>
          <cell r="G46">
            <v>753917843.52999985</v>
          </cell>
        </row>
        <row r="47">
          <cell r="C47" t="str">
            <v>Type de droit</v>
          </cell>
          <cell r="D47">
            <v>3418664246.8800001</v>
          </cell>
          <cell r="E47">
            <v>1247683354.9200001</v>
          </cell>
          <cell r="H47">
            <v>4666347601.8000002</v>
          </cell>
        </row>
        <row r="48">
          <cell r="B48" t="str">
            <v>_</v>
          </cell>
        </row>
        <row r="49">
          <cell r="B49">
            <v>2017</v>
          </cell>
          <cell r="C49" t="str">
            <v>Nature de la pension</v>
          </cell>
          <cell r="F49">
            <v>3838873237.6499991</v>
          </cell>
          <cell r="G49">
            <v>781672681.2100004</v>
          </cell>
        </row>
        <row r="50">
          <cell r="C50" t="str">
            <v>Type de droit</v>
          </cell>
          <cell r="D50">
            <v>3385885707.6399922</v>
          </cell>
          <cell r="E50">
            <v>1234660211.2200029</v>
          </cell>
          <cell r="H50">
            <v>4620545918.8599949</v>
          </cell>
        </row>
        <row r="51">
          <cell r="B51" t="str">
            <v>_</v>
          </cell>
        </row>
        <row r="52">
          <cell r="B52">
            <v>2018</v>
          </cell>
          <cell r="C52" t="str">
            <v>Nature de la pension</v>
          </cell>
          <cell r="F52">
            <v>3853008737.2099981</v>
          </cell>
          <cell r="G52">
            <v>799517906.01000059</v>
          </cell>
        </row>
        <row r="53">
          <cell r="C53" t="str">
            <v>Type de droit</v>
          </cell>
          <cell r="D53">
            <v>3379421495.5699949</v>
          </cell>
          <cell r="E53">
            <v>1273105147.6499989</v>
          </cell>
          <cell r="H53">
            <v>4652526643.2199936</v>
          </cell>
        </row>
        <row r="54">
          <cell r="B54" t="str">
            <v>_</v>
          </cell>
        </row>
        <row r="55">
          <cell r="B55">
            <v>2019</v>
          </cell>
          <cell r="C55" t="str">
            <v>Nature de la pension</v>
          </cell>
          <cell r="F55">
            <v>3777663344.9100051</v>
          </cell>
          <cell r="G55">
            <v>826669534.75000012</v>
          </cell>
        </row>
        <row r="56">
          <cell r="C56" t="str">
            <v>Type de droit</v>
          </cell>
          <cell r="D56">
            <v>3346775906.460011</v>
          </cell>
          <cell r="E56">
            <v>1257556973.2000029</v>
          </cell>
          <cell r="H56">
            <v>4604332879.6600142</v>
          </cell>
        </row>
        <row r="57">
          <cell r="B57" t="str">
            <v>_</v>
          </cell>
        </row>
        <row r="58">
          <cell r="B58">
            <v>2020</v>
          </cell>
          <cell r="C58" t="str">
            <v>Nature de la pension</v>
          </cell>
          <cell r="F58">
            <v>3654823734.5300078</v>
          </cell>
          <cell r="G58">
            <v>849348293.59999979</v>
          </cell>
        </row>
        <row r="59">
          <cell r="C59" t="str">
            <v>Type de droit</v>
          </cell>
          <cell r="D59">
            <v>3282815124.720005</v>
          </cell>
          <cell r="E59">
            <v>1221356903.4100001</v>
          </cell>
          <cell r="H59">
            <v>4504172028.1300049</v>
          </cell>
        </row>
        <row r="60">
          <cell r="B60" t="str">
            <v>_</v>
          </cell>
        </row>
        <row r="61">
          <cell r="B61">
            <v>2021</v>
          </cell>
          <cell r="C61" t="str">
            <v>Nature de la pension</v>
          </cell>
          <cell r="F61">
            <v>3477037824.4500041</v>
          </cell>
          <cell r="G61">
            <v>788565390.61999977</v>
          </cell>
        </row>
        <row r="62">
          <cell r="C62" t="str">
            <v>Type de droit</v>
          </cell>
          <cell r="D62">
            <v>2937546977.1999979</v>
          </cell>
          <cell r="E62">
            <v>1328056237.870002</v>
          </cell>
          <cell r="H62">
            <v>4265603215.0699997</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E74"/>
  <sheetViews>
    <sheetView showGridLines="0" workbookViewId="0">
      <selection activeCell="G33" sqref="G33"/>
    </sheetView>
  </sheetViews>
  <sheetFormatPr baseColWidth="10" defaultRowHeight="15"/>
  <cols>
    <col min="1" max="1" width="4.140625" customWidth="1"/>
    <col min="2" max="2" width="34.5703125" bestFit="1" customWidth="1"/>
    <col min="3" max="3" width="30.5703125" bestFit="1" customWidth="1"/>
    <col min="4" max="4" width="13.85546875" bestFit="1" customWidth="1"/>
    <col min="5" max="6" width="12.85546875" bestFit="1" customWidth="1"/>
    <col min="7" max="7" width="13.7109375" bestFit="1" customWidth="1"/>
    <col min="9" max="9" width="13.7109375" bestFit="1" customWidth="1"/>
  </cols>
  <sheetData>
    <row r="1" spans="2:3">
      <c r="B1" s="1" t="s">
        <v>0</v>
      </c>
      <c r="C1" s="2" t="s">
        <v>1</v>
      </c>
    </row>
    <row r="2" spans="2:3">
      <c r="B2" s="3" t="s">
        <v>2</v>
      </c>
      <c r="C2" s="4" t="s">
        <v>3</v>
      </c>
    </row>
    <row r="3" spans="2:3">
      <c r="B3" s="5" t="s">
        <v>4</v>
      </c>
      <c r="C3" s="6" t="s">
        <v>5</v>
      </c>
    </row>
    <row r="4" spans="2:3">
      <c r="B4" s="5" t="s">
        <v>6</v>
      </c>
      <c r="C4" s="6" t="s">
        <v>5</v>
      </c>
    </row>
    <row r="5" spans="2:3">
      <c r="B5" s="5" t="s">
        <v>7</v>
      </c>
      <c r="C5" s="6" t="s">
        <v>5</v>
      </c>
    </row>
    <row r="6" spans="2:3">
      <c r="B6" s="5" t="s">
        <v>8</v>
      </c>
      <c r="C6" s="6" t="s">
        <v>5</v>
      </c>
    </row>
    <row r="7" spans="2:3">
      <c r="B7" s="5" t="s">
        <v>9</v>
      </c>
      <c r="C7" s="6" t="s">
        <v>5</v>
      </c>
    </row>
    <row r="8" spans="2:3">
      <c r="B8" s="5" t="s">
        <v>10</v>
      </c>
      <c r="C8" s="6" t="s">
        <v>5</v>
      </c>
    </row>
    <row r="9" spans="2:3">
      <c r="B9" s="5" t="s">
        <v>11</v>
      </c>
      <c r="C9" s="6" t="s">
        <v>5</v>
      </c>
    </row>
    <row r="10" spans="2:3">
      <c r="B10" s="5" t="s">
        <v>12</v>
      </c>
      <c r="C10" s="6" t="s">
        <v>5</v>
      </c>
    </row>
    <row r="11" spans="2:3">
      <c r="B11" s="5" t="s">
        <v>13</v>
      </c>
      <c r="C11" s="6" t="s">
        <v>5</v>
      </c>
    </row>
    <row r="12" spans="2:3">
      <c r="B12" s="7" t="s">
        <v>14</v>
      </c>
      <c r="C12" s="6" t="s">
        <v>5</v>
      </c>
    </row>
    <row r="13" spans="2:3">
      <c r="B13" s="5" t="s">
        <v>15</v>
      </c>
      <c r="C13" s="6" t="s">
        <v>5</v>
      </c>
    </row>
    <row r="14" spans="2:3">
      <c r="B14" s="5" t="s">
        <v>16</v>
      </c>
      <c r="C14" s="6" t="s">
        <v>5</v>
      </c>
    </row>
    <row r="15" spans="2:3">
      <c r="B15" s="5" t="s">
        <v>17</v>
      </c>
      <c r="C15" s="6" t="s">
        <v>5</v>
      </c>
    </row>
    <row r="16" spans="2:3">
      <c r="B16" s="5" t="s">
        <v>18</v>
      </c>
      <c r="C16" s="6" t="s">
        <v>5</v>
      </c>
    </row>
    <row r="17" spans="2:3">
      <c r="B17" s="5" t="s">
        <v>19</v>
      </c>
      <c r="C17" s="6" t="s">
        <v>5</v>
      </c>
    </row>
    <row r="18" spans="2:3">
      <c r="B18" s="5" t="s">
        <v>20</v>
      </c>
      <c r="C18" s="6" t="s">
        <v>5</v>
      </c>
    </row>
    <row r="19" spans="2:3">
      <c r="B19" s="5" t="s">
        <v>21</v>
      </c>
      <c r="C19" s="6" t="s">
        <v>5</v>
      </c>
    </row>
    <row r="20" spans="2:3">
      <c r="B20" s="5" t="s">
        <v>22</v>
      </c>
      <c r="C20" s="6" t="s">
        <v>5</v>
      </c>
    </row>
    <row r="21" spans="2:3">
      <c r="B21" s="5" t="s">
        <v>23</v>
      </c>
      <c r="C21" s="6" t="s">
        <v>5</v>
      </c>
    </row>
    <row r="22" spans="2:3">
      <c r="B22" s="5" t="s">
        <v>24</v>
      </c>
      <c r="C22" s="6" t="s">
        <v>5</v>
      </c>
    </row>
    <row r="23" spans="2:3">
      <c r="B23" s="5" t="s">
        <v>25</v>
      </c>
      <c r="C23" s="6" t="s">
        <v>5</v>
      </c>
    </row>
    <row r="24" spans="2:3">
      <c r="B24" s="5" t="s">
        <v>26</v>
      </c>
      <c r="C24" s="6" t="s">
        <v>5</v>
      </c>
    </row>
    <row r="25" spans="2:3">
      <c r="B25" s="5" t="s">
        <v>27</v>
      </c>
      <c r="C25" s="6" t="s">
        <v>5</v>
      </c>
    </row>
    <row r="26" spans="2:3">
      <c r="B26" s="5" t="s">
        <v>28</v>
      </c>
      <c r="C26" s="6" t="s">
        <v>5</v>
      </c>
    </row>
    <row r="27" spans="2:3">
      <c r="B27" s="5" t="s">
        <v>29</v>
      </c>
      <c r="C27" s="6" t="s">
        <v>5</v>
      </c>
    </row>
    <row r="28" spans="2:3">
      <c r="B28" s="8" t="s">
        <v>30</v>
      </c>
      <c r="C28" s="6" t="s">
        <v>5</v>
      </c>
    </row>
    <row r="29" spans="2:3">
      <c r="B29" s="5" t="s">
        <v>31</v>
      </c>
      <c r="C29" s="6" t="s">
        <v>5</v>
      </c>
    </row>
    <row r="30" spans="2:3">
      <c r="B30" s="5" t="s">
        <v>32</v>
      </c>
      <c r="C30" s="6" t="s">
        <v>5</v>
      </c>
    </row>
    <row r="31" spans="2:3">
      <c r="B31" s="5" t="s">
        <v>33</v>
      </c>
      <c r="C31" s="6" t="s">
        <v>5</v>
      </c>
    </row>
    <row r="32" spans="2:3">
      <c r="B32" s="5" t="s">
        <v>34</v>
      </c>
      <c r="C32" s="6" t="s">
        <v>5</v>
      </c>
    </row>
    <row r="33" spans="1:5" ht="30">
      <c r="B33" s="9" t="s">
        <v>35</v>
      </c>
      <c r="C33" s="10" t="s">
        <v>36</v>
      </c>
    </row>
    <row r="34" spans="1:5">
      <c r="A34" s="1016" t="s">
        <v>37</v>
      </c>
      <c r="B34" s="11" t="s">
        <v>38</v>
      </c>
      <c r="C34" s="12" t="s">
        <v>39</v>
      </c>
    </row>
    <row r="35" spans="1:5">
      <c r="A35" s="1017"/>
      <c r="B35" s="13" t="s">
        <v>40</v>
      </c>
      <c r="C35" s="6" t="s">
        <v>5</v>
      </c>
    </row>
    <row r="36" spans="1:5">
      <c r="A36" s="1017"/>
      <c r="B36" s="13" t="s">
        <v>41</v>
      </c>
      <c r="C36" s="6" t="s">
        <v>5</v>
      </c>
    </row>
    <row r="37" spans="1:5">
      <c r="A37" s="1017"/>
      <c r="B37" s="13" t="s">
        <v>42</v>
      </c>
      <c r="C37" s="6" t="s">
        <v>5</v>
      </c>
    </row>
    <row r="38" spans="1:5">
      <c r="A38" s="1017"/>
      <c r="B38" s="13" t="s">
        <v>43</v>
      </c>
      <c r="C38" s="6" t="s">
        <v>5</v>
      </c>
    </row>
    <row r="39" spans="1:5">
      <c r="A39" s="1017"/>
      <c r="B39" s="13" t="s">
        <v>44</v>
      </c>
      <c r="C39" s="6" t="s">
        <v>5</v>
      </c>
    </row>
    <row r="40" spans="1:5">
      <c r="A40" s="1017"/>
      <c r="B40" s="13" t="s">
        <v>45</v>
      </c>
      <c r="C40" s="6" t="s">
        <v>5</v>
      </c>
    </row>
    <row r="41" spans="1:5">
      <c r="A41" s="1017"/>
      <c r="B41" s="13" t="s">
        <v>46</v>
      </c>
      <c r="C41" s="6" t="s">
        <v>5</v>
      </c>
    </row>
    <row r="42" spans="1:5">
      <c r="A42" s="1017"/>
      <c r="B42" s="13" t="s">
        <v>47</v>
      </c>
      <c r="C42" s="6" t="s">
        <v>5</v>
      </c>
    </row>
    <row r="43" spans="1:5">
      <c r="A43" s="1017"/>
      <c r="B43" s="13" t="s">
        <v>48</v>
      </c>
      <c r="C43" s="6" t="s">
        <v>5</v>
      </c>
      <c r="E43" s="14"/>
    </row>
    <row r="44" spans="1:5">
      <c r="A44" s="1017"/>
      <c r="B44" s="13" t="s">
        <v>49</v>
      </c>
      <c r="C44" s="6" t="s">
        <v>5</v>
      </c>
    </row>
    <row r="45" spans="1:5">
      <c r="A45" s="1017"/>
      <c r="B45" s="13" t="s">
        <v>50</v>
      </c>
      <c r="C45" s="6" t="s">
        <v>5</v>
      </c>
    </row>
    <row r="46" spans="1:5">
      <c r="A46" s="1017"/>
      <c r="B46" s="13" t="s">
        <v>51</v>
      </c>
      <c r="C46" s="6" t="s">
        <v>5</v>
      </c>
    </row>
    <row r="47" spans="1:5">
      <c r="A47" s="1017"/>
      <c r="B47" s="13" t="s">
        <v>52</v>
      </c>
      <c r="C47" s="6" t="s">
        <v>5</v>
      </c>
    </row>
    <row r="48" spans="1:5">
      <c r="A48" s="1017"/>
      <c r="B48" s="13" t="s">
        <v>53</v>
      </c>
      <c r="C48" s="6" t="s">
        <v>5</v>
      </c>
    </row>
    <row r="49" spans="1:3">
      <c r="A49" s="1017"/>
      <c r="B49" s="13" t="s">
        <v>54</v>
      </c>
      <c r="C49" s="6" t="s">
        <v>5</v>
      </c>
    </row>
    <row r="50" spans="1:3">
      <c r="A50" s="1017"/>
      <c r="B50" s="13" t="s">
        <v>55</v>
      </c>
      <c r="C50" s="6" t="s">
        <v>5</v>
      </c>
    </row>
    <row r="51" spans="1:3">
      <c r="A51" s="1017"/>
      <c r="B51" s="13" t="s">
        <v>56</v>
      </c>
      <c r="C51" s="6" t="s">
        <v>5</v>
      </c>
    </row>
    <row r="52" spans="1:3">
      <c r="A52" s="1017"/>
      <c r="B52" s="13" t="s">
        <v>57</v>
      </c>
      <c r="C52" s="6" t="s">
        <v>5</v>
      </c>
    </row>
    <row r="53" spans="1:3">
      <c r="A53" s="1017"/>
      <c r="B53" s="13" t="s">
        <v>58</v>
      </c>
      <c r="C53" s="6" t="s">
        <v>5</v>
      </c>
    </row>
    <row r="54" spans="1:3">
      <c r="A54" s="1017"/>
      <c r="B54" s="13" t="s">
        <v>59</v>
      </c>
      <c r="C54" s="6" t="s">
        <v>5</v>
      </c>
    </row>
    <row r="55" spans="1:3">
      <c r="A55" s="1017"/>
      <c r="B55" s="13" t="s">
        <v>60</v>
      </c>
      <c r="C55" s="6" t="s">
        <v>5</v>
      </c>
    </row>
    <row r="56" spans="1:3">
      <c r="A56" s="1017"/>
      <c r="B56" s="13" t="s">
        <v>61</v>
      </c>
      <c r="C56" s="6" t="s">
        <v>5</v>
      </c>
    </row>
    <row r="57" spans="1:3">
      <c r="A57" s="1017"/>
      <c r="B57" s="13" t="s">
        <v>62</v>
      </c>
      <c r="C57" s="6" t="s">
        <v>5</v>
      </c>
    </row>
    <row r="58" spans="1:3">
      <c r="A58" s="1017"/>
      <c r="B58" s="13" t="s">
        <v>63</v>
      </c>
      <c r="C58" s="6" t="s">
        <v>5</v>
      </c>
    </row>
    <row r="59" spans="1:3">
      <c r="A59" s="1017"/>
      <c r="B59" s="13" t="s">
        <v>64</v>
      </c>
      <c r="C59" s="6" t="s">
        <v>5</v>
      </c>
    </row>
    <row r="60" spans="1:3">
      <c r="A60" s="1017"/>
      <c r="B60" s="13" t="s">
        <v>65</v>
      </c>
      <c r="C60" s="6" t="s">
        <v>5</v>
      </c>
    </row>
    <row r="61" spans="1:3">
      <c r="A61" s="1017"/>
      <c r="B61" s="13" t="s">
        <v>66</v>
      </c>
      <c r="C61" s="6" t="s">
        <v>5</v>
      </c>
    </row>
    <row r="62" spans="1:3">
      <c r="A62" s="1017"/>
      <c r="B62" s="13" t="s">
        <v>67</v>
      </c>
      <c r="C62" s="6" t="s">
        <v>5</v>
      </c>
    </row>
    <row r="63" spans="1:3">
      <c r="A63" s="1017"/>
      <c r="B63" s="13" t="s">
        <v>68</v>
      </c>
      <c r="C63" s="6" t="s">
        <v>5</v>
      </c>
    </row>
    <row r="64" spans="1:3">
      <c r="A64" s="1017"/>
      <c r="B64" s="13" t="s">
        <v>69</v>
      </c>
      <c r="C64" s="6" t="s">
        <v>5</v>
      </c>
    </row>
    <row r="65" spans="1:3">
      <c r="A65" s="1017"/>
      <c r="B65" s="13" t="s">
        <v>70</v>
      </c>
      <c r="C65" s="6" t="s">
        <v>5</v>
      </c>
    </row>
    <row r="66" spans="1:3">
      <c r="A66" s="1017"/>
      <c r="B66" s="13" t="s">
        <v>71</v>
      </c>
      <c r="C66" s="6" t="s">
        <v>5</v>
      </c>
    </row>
    <row r="67" spans="1:3">
      <c r="A67" s="1017"/>
      <c r="B67" s="13" t="s">
        <v>72</v>
      </c>
      <c r="C67" s="6" t="s">
        <v>5</v>
      </c>
    </row>
    <row r="68" spans="1:3">
      <c r="A68" s="1017"/>
      <c r="B68" s="13" t="s">
        <v>73</v>
      </c>
      <c r="C68" s="6" t="s">
        <v>5</v>
      </c>
    </row>
    <row r="69" spans="1:3">
      <c r="A69" s="1017"/>
      <c r="B69" s="13" t="s">
        <v>74</v>
      </c>
      <c r="C69" s="6" t="s">
        <v>5</v>
      </c>
    </row>
    <row r="70" spans="1:3">
      <c r="A70" s="1017"/>
      <c r="B70" s="13" t="s">
        <v>75</v>
      </c>
      <c r="C70" s="6" t="s">
        <v>5</v>
      </c>
    </row>
    <row r="71" spans="1:3">
      <c r="A71" s="1017"/>
      <c r="B71" s="15" t="s">
        <v>76</v>
      </c>
      <c r="C71" s="16" t="s">
        <v>5</v>
      </c>
    </row>
    <row r="72" spans="1:3">
      <c r="A72" s="1017"/>
      <c r="B72" s="17" t="s">
        <v>77</v>
      </c>
      <c r="C72" s="12" t="s">
        <v>78</v>
      </c>
    </row>
    <row r="73" spans="1:3">
      <c r="A73" s="1017"/>
      <c r="B73" s="17" t="s">
        <v>79</v>
      </c>
      <c r="C73" s="6" t="s">
        <v>5</v>
      </c>
    </row>
    <row r="74" spans="1:3">
      <c r="A74" s="1018"/>
      <c r="B74" s="18" t="s">
        <v>80</v>
      </c>
      <c r="C74" s="16" t="s">
        <v>5</v>
      </c>
    </row>
  </sheetData>
  <mergeCells count="1">
    <mergeCell ref="A34:A7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dimension ref="B1:P79"/>
  <sheetViews>
    <sheetView showGridLines="0" workbookViewId="0">
      <selection activeCell="P83" sqref="P83"/>
    </sheetView>
  </sheetViews>
  <sheetFormatPr baseColWidth="10" defaultRowHeight="15"/>
  <cols>
    <col min="1" max="1" width="1.7109375" customWidth="1"/>
    <col min="2" max="2" width="18.42578125" customWidth="1"/>
    <col min="3" max="3" width="15.85546875" customWidth="1"/>
    <col min="4" max="4" width="13.42578125" customWidth="1"/>
    <col min="5" max="5" width="14.140625" customWidth="1"/>
    <col min="6" max="6" width="15.42578125" customWidth="1"/>
    <col min="7" max="7" width="14.42578125" customWidth="1"/>
    <col min="8" max="8" width="13.5703125" customWidth="1"/>
    <col min="9" max="9" width="15.140625" customWidth="1"/>
    <col min="10" max="10" width="13.7109375" customWidth="1"/>
    <col min="11" max="11" width="8.28515625" customWidth="1"/>
    <col min="12" max="12" width="0.85546875" customWidth="1"/>
    <col min="13" max="13" width="12.140625" bestFit="1" customWidth="1"/>
    <col min="16" max="16" width="14.28515625" bestFit="1" customWidth="1"/>
  </cols>
  <sheetData>
    <row r="1" spans="2:16" ht="18.75">
      <c r="B1" s="375" t="s">
        <v>456</v>
      </c>
      <c r="C1" s="376"/>
      <c r="D1" s="376"/>
      <c r="E1" s="376"/>
      <c r="F1" s="376"/>
      <c r="G1" s="376"/>
      <c r="H1" s="376"/>
      <c r="I1" s="376"/>
      <c r="J1" s="376"/>
      <c r="K1" s="376"/>
    </row>
    <row r="2" spans="2:16" ht="18.75">
      <c r="B2" s="375"/>
      <c r="C2" s="376"/>
      <c r="D2" s="376"/>
      <c r="E2" s="376"/>
      <c r="F2" s="376"/>
      <c r="G2" s="376"/>
      <c r="H2" s="376"/>
      <c r="I2" s="376"/>
      <c r="J2" s="376"/>
      <c r="K2" s="376"/>
    </row>
    <row r="3" spans="2:16" ht="18">
      <c r="B3" s="377" t="s">
        <v>457</v>
      </c>
      <c r="C3" s="378"/>
      <c r="D3" s="378"/>
      <c r="E3" s="378"/>
      <c r="F3" s="378"/>
      <c r="G3" s="378"/>
      <c r="H3" s="378"/>
      <c r="I3" s="378"/>
      <c r="J3" s="378"/>
      <c r="K3" s="378"/>
    </row>
    <row r="4" spans="2:16" ht="18">
      <c r="B4" s="379" t="s">
        <v>458</v>
      </c>
      <c r="C4" s="380"/>
      <c r="D4" s="380"/>
      <c r="E4" s="380"/>
      <c r="F4" s="380"/>
      <c r="G4" s="380"/>
      <c r="H4" s="380"/>
      <c r="I4" s="380"/>
      <c r="J4" s="380"/>
      <c r="K4" s="380"/>
    </row>
    <row r="5" spans="2:16" ht="18">
      <c r="B5" s="379" t="s">
        <v>459</v>
      </c>
      <c r="C5" s="380"/>
      <c r="D5" s="380"/>
      <c r="E5" s="380"/>
      <c r="F5" s="380"/>
      <c r="G5" s="380"/>
      <c r="H5" s="380"/>
      <c r="I5" s="380"/>
      <c r="J5" s="380"/>
      <c r="K5" s="380"/>
    </row>
    <row r="6" spans="2:16">
      <c r="B6" s="381" t="s">
        <v>460</v>
      </c>
      <c r="P6" s="382"/>
    </row>
    <row r="7" spans="2:16">
      <c r="B7" s="383"/>
      <c r="P7" s="382"/>
    </row>
    <row r="8" spans="2:16">
      <c r="B8" s="381" t="s">
        <v>461</v>
      </c>
      <c r="P8" s="382"/>
    </row>
    <row r="9" spans="2:16">
      <c r="B9" s="384"/>
      <c r="P9" s="382"/>
    </row>
    <row r="10" spans="2:16">
      <c r="B10" s="1137" t="s">
        <v>462</v>
      </c>
      <c r="C10" s="385"/>
      <c r="D10" s="386"/>
      <c r="E10" s="387" t="s">
        <v>463</v>
      </c>
      <c r="F10" s="386"/>
      <c r="G10" s="388"/>
      <c r="H10" s="389" t="s">
        <v>368</v>
      </c>
      <c r="I10" s="390"/>
      <c r="P10" s="382"/>
    </row>
    <row r="11" spans="2:16">
      <c r="B11" s="1138"/>
      <c r="C11" s="391" t="s">
        <v>464</v>
      </c>
      <c r="D11" s="392"/>
      <c r="E11" s="391" t="s">
        <v>465</v>
      </c>
      <c r="F11" s="393"/>
      <c r="G11" s="394"/>
      <c r="H11" s="395"/>
      <c r="I11" s="396"/>
      <c r="P11" s="382"/>
    </row>
    <row r="12" spans="2:16" ht="36">
      <c r="B12" s="1139"/>
      <c r="C12" s="397" t="s">
        <v>466</v>
      </c>
      <c r="D12" s="398" t="s">
        <v>420</v>
      </c>
      <c r="E12" s="397" t="s">
        <v>466</v>
      </c>
      <c r="F12" s="398" t="s">
        <v>420</v>
      </c>
      <c r="G12" s="397" t="s">
        <v>466</v>
      </c>
      <c r="H12" s="399" t="s">
        <v>420</v>
      </c>
      <c r="I12" s="400" t="s">
        <v>467</v>
      </c>
      <c r="P12" s="382"/>
    </row>
    <row r="13" spans="2:16">
      <c r="B13" s="401" t="s">
        <v>468</v>
      </c>
      <c r="C13" s="402">
        <v>4886</v>
      </c>
      <c r="D13" s="403">
        <v>8776593.6600000001</v>
      </c>
      <c r="E13" s="402">
        <v>186</v>
      </c>
      <c r="F13" s="403">
        <v>314879.26</v>
      </c>
      <c r="G13" s="404">
        <f>C13+E13</f>
        <v>5072</v>
      </c>
      <c r="H13" s="405">
        <f>D13+F13</f>
        <v>9091472.9199999999</v>
      </c>
      <c r="I13" s="406">
        <f>H13/$H$15</f>
        <v>0.77347409651526744</v>
      </c>
      <c r="J13" s="407"/>
      <c r="K13" s="407"/>
      <c r="P13" s="382"/>
    </row>
    <row r="14" spans="2:16">
      <c r="B14" s="408" t="s">
        <v>469</v>
      </c>
      <c r="C14" s="409">
        <v>3139</v>
      </c>
      <c r="D14" s="410">
        <v>1507989.4100000001</v>
      </c>
      <c r="E14" s="409">
        <v>2493</v>
      </c>
      <c r="F14" s="410">
        <v>1154613.1599999999</v>
      </c>
      <c r="G14" s="411">
        <f>C14+E14</f>
        <v>5632</v>
      </c>
      <c r="H14" s="412">
        <f>D14+F14</f>
        <v>2662602.5700000003</v>
      </c>
      <c r="I14" s="413">
        <f>H14/$H$15</f>
        <v>0.22652590348473253</v>
      </c>
      <c r="P14" s="382"/>
    </row>
    <row r="15" spans="2:16">
      <c r="B15" s="414" t="s">
        <v>348</v>
      </c>
      <c r="C15" s="415">
        <f t="shared" ref="C15:F15" si="0">SUM(C13:C14)</f>
        <v>8025</v>
      </c>
      <c r="D15" s="416">
        <f t="shared" si="0"/>
        <v>10284583.07</v>
      </c>
      <c r="E15" s="417">
        <f t="shared" si="0"/>
        <v>2679</v>
      </c>
      <c r="F15" s="416">
        <f t="shared" si="0"/>
        <v>1469492.42</v>
      </c>
      <c r="G15" s="415">
        <f>IF(SUM(G13:G14)=C15+E15,SUM(G13:G14),"Faux")</f>
        <v>10704</v>
      </c>
      <c r="H15" s="418">
        <f>IF(SUM(H13:H14)=D15+F15,SUM(H13:H14),"Faux")</f>
        <v>11754075.49</v>
      </c>
      <c r="I15" s="419">
        <f>H15/$H$15</f>
        <v>1</v>
      </c>
      <c r="P15" s="382"/>
    </row>
    <row r="16" spans="2:16">
      <c r="B16" s="420" t="s">
        <v>349</v>
      </c>
      <c r="C16" s="421">
        <v>9198</v>
      </c>
      <c r="D16" s="422">
        <v>11766098.16</v>
      </c>
      <c r="E16" s="421">
        <v>2874</v>
      </c>
      <c r="F16" s="422">
        <v>1391772.98</v>
      </c>
      <c r="G16" s="423">
        <f>C16+E16</f>
        <v>12072</v>
      </c>
      <c r="H16" s="424">
        <f>D16+F16</f>
        <v>13157871.140000001</v>
      </c>
      <c r="I16" s="425"/>
      <c r="P16" s="382"/>
    </row>
    <row r="17" spans="2:16">
      <c r="B17" s="426" t="s">
        <v>406</v>
      </c>
      <c r="C17" s="427">
        <f>(C15-C16)/C16*100</f>
        <v>-12.752772341813436</v>
      </c>
      <c r="D17" s="428">
        <f>(D15-D16)/D16*100</f>
        <v>-12.591388154796762</v>
      </c>
      <c r="E17" s="427">
        <f t="shared" ref="E17:F17" si="1">(E15-E16)/E16*100</f>
        <v>-6.7849686847599164</v>
      </c>
      <c r="F17" s="428">
        <f t="shared" si="1"/>
        <v>5.584203826115373</v>
      </c>
      <c r="G17" s="427">
        <f>(G15-G16)/G16*100</f>
        <v>-11.332007952286283</v>
      </c>
      <c r="H17" s="429">
        <f>(H15-H16)/H16*100</f>
        <v>-10.668866073117664</v>
      </c>
      <c r="I17" s="430"/>
      <c r="K17" s="407"/>
      <c r="P17" s="382"/>
    </row>
    <row r="18" spans="2:16">
      <c r="B18" s="431"/>
      <c r="C18" s="432"/>
      <c r="D18" s="432"/>
      <c r="E18" s="432"/>
      <c r="F18" s="432"/>
      <c r="G18" s="432"/>
      <c r="H18" s="432"/>
      <c r="I18" s="432"/>
      <c r="J18" s="432"/>
      <c r="K18" s="433"/>
      <c r="P18" s="382"/>
    </row>
    <row r="19" spans="2:16" ht="18">
      <c r="C19" s="432"/>
      <c r="D19" s="434" t="s">
        <v>470</v>
      </c>
      <c r="E19" s="435"/>
      <c r="F19" s="436" t="s">
        <v>471</v>
      </c>
      <c r="G19" s="437">
        <v>13183</v>
      </c>
      <c r="H19" s="438">
        <v>21857712.48</v>
      </c>
      <c r="I19" s="382"/>
      <c r="J19" s="407"/>
      <c r="K19" s="433"/>
      <c r="N19" s="407"/>
      <c r="P19" s="382"/>
    </row>
    <row r="20" spans="2:16">
      <c r="B20" s="281"/>
      <c r="J20" s="439"/>
    </row>
    <row r="21" spans="2:16">
      <c r="H21" s="407"/>
    </row>
    <row r="28" spans="2:16" ht="26.25" thickBot="1">
      <c r="B28" s="440" t="s">
        <v>472</v>
      </c>
    </row>
    <row r="29" spans="2:16" ht="15.75">
      <c r="B29" s="441" t="s">
        <v>473</v>
      </c>
      <c r="C29" s="442"/>
      <c r="D29" s="442"/>
      <c r="E29" s="442"/>
      <c r="F29" s="442"/>
      <c r="G29" s="442"/>
      <c r="H29" s="442"/>
      <c r="I29" s="443"/>
      <c r="J29" s="444"/>
      <c r="N29" s="445"/>
    </row>
    <row r="30" spans="2:16" ht="15.75">
      <c r="B30" s="446" t="s">
        <v>474</v>
      </c>
      <c r="C30" s="447"/>
      <c r="D30" s="447"/>
      <c r="E30" s="447"/>
      <c r="F30" s="447"/>
      <c r="G30" s="447"/>
      <c r="H30" s="447"/>
      <c r="I30" s="448"/>
      <c r="J30" s="444"/>
      <c r="N30" s="445"/>
    </row>
    <row r="31" spans="2:16" ht="15.75" thickBot="1">
      <c r="B31" s="449" t="s">
        <v>475</v>
      </c>
      <c r="C31" s="450"/>
      <c r="D31" s="450"/>
      <c r="E31" s="450"/>
      <c r="F31" s="450"/>
      <c r="G31" s="450"/>
      <c r="H31" s="450"/>
      <c r="I31" s="451"/>
      <c r="J31" s="444"/>
      <c r="N31" s="445"/>
    </row>
    <row r="32" spans="2:16">
      <c r="B32" s="452"/>
      <c r="C32" s="442"/>
      <c r="D32" s="442"/>
      <c r="E32" s="442"/>
      <c r="F32" s="442"/>
      <c r="G32" s="442"/>
      <c r="H32" s="442"/>
      <c r="I32" s="442"/>
      <c r="J32" s="447"/>
      <c r="N32" s="445"/>
    </row>
    <row r="33" spans="2:14" ht="15.75" thickBot="1">
      <c r="N33" s="445"/>
    </row>
    <row r="34" spans="2:14" ht="11.25" customHeight="1">
      <c r="B34" s="453"/>
      <c r="C34" s="454"/>
      <c r="D34" s="454"/>
      <c r="E34" s="454"/>
      <c r="F34" s="454"/>
      <c r="G34" s="454"/>
      <c r="H34" s="454"/>
      <c r="I34" s="454"/>
      <c r="J34" s="455"/>
      <c r="N34" s="445"/>
    </row>
    <row r="35" spans="2:14" ht="79.5" customHeight="1">
      <c r="B35" s="1140" t="s">
        <v>476</v>
      </c>
      <c r="C35" s="1141"/>
      <c r="D35" s="1141"/>
      <c r="E35" s="1141"/>
      <c r="F35" s="1141"/>
      <c r="G35" s="1141"/>
      <c r="H35" s="1141"/>
      <c r="I35" s="1141"/>
      <c r="J35" s="1142"/>
      <c r="N35" s="445"/>
    </row>
    <row r="36" spans="2:14">
      <c r="N36" s="445"/>
    </row>
    <row r="37" spans="2:14" ht="18.75">
      <c r="C37" s="456" t="s">
        <v>477</v>
      </c>
    </row>
    <row r="38" spans="2:14" ht="18.75">
      <c r="C38" s="456" t="s">
        <v>478</v>
      </c>
    </row>
    <row r="39" spans="2:14" ht="3.75" customHeight="1"/>
    <row r="55" spans="2:14" ht="18">
      <c r="B55" s="1143" t="s">
        <v>479</v>
      </c>
      <c r="C55" s="1143"/>
      <c r="D55" s="1143"/>
      <c r="E55" s="1143"/>
      <c r="F55" s="1143"/>
      <c r="G55" s="1143"/>
      <c r="H55" s="1143"/>
      <c r="I55" s="1143"/>
      <c r="J55" s="1143"/>
      <c r="K55" s="1143"/>
      <c r="L55" s="457"/>
      <c r="M55" s="457"/>
    </row>
    <row r="56" spans="2:14" ht="6" customHeight="1">
      <c r="B56" s="458"/>
      <c r="C56" s="457"/>
      <c r="D56" s="457"/>
      <c r="E56" s="457"/>
      <c r="F56" s="457"/>
      <c r="G56" s="457"/>
      <c r="H56" s="457"/>
      <c r="I56" s="457"/>
      <c r="J56" s="457"/>
      <c r="K56" s="457"/>
      <c r="L56" s="457"/>
      <c r="M56" s="457"/>
    </row>
    <row r="57" spans="2:14">
      <c r="B57" s="459"/>
      <c r="C57" s="1144" t="s">
        <v>468</v>
      </c>
      <c r="D57" s="1145"/>
      <c r="E57" s="1146"/>
      <c r="F57" s="1147" t="s">
        <v>469</v>
      </c>
      <c r="G57" s="1148"/>
      <c r="H57" s="1149"/>
      <c r="I57" s="1150" t="s">
        <v>368</v>
      </c>
      <c r="J57" s="1151"/>
      <c r="K57" s="1152"/>
      <c r="L57" s="457"/>
      <c r="M57" s="457"/>
    </row>
    <row r="58" spans="2:14" ht="24.75" customHeight="1">
      <c r="B58" s="460" t="s">
        <v>480</v>
      </c>
      <c r="C58" s="461" t="s">
        <v>466</v>
      </c>
      <c r="D58" s="462" t="s">
        <v>420</v>
      </c>
      <c r="E58" s="463" t="s">
        <v>481</v>
      </c>
      <c r="F58" s="464" t="s">
        <v>466</v>
      </c>
      <c r="G58" s="465" t="s">
        <v>420</v>
      </c>
      <c r="H58" s="466" t="s">
        <v>481</v>
      </c>
      <c r="I58" s="467" t="s">
        <v>466</v>
      </c>
      <c r="J58" s="468" t="s">
        <v>420</v>
      </c>
      <c r="K58" s="469" t="s">
        <v>481</v>
      </c>
      <c r="L58" s="470"/>
      <c r="M58" s="470"/>
    </row>
    <row r="59" spans="2:14">
      <c r="B59" s="471">
        <v>2012</v>
      </c>
      <c r="C59" s="472">
        <v>3196</v>
      </c>
      <c r="D59" s="473">
        <v>9718855.8000000007</v>
      </c>
      <c r="E59" s="474"/>
      <c r="F59" s="475">
        <v>10156</v>
      </c>
      <c r="G59" s="476">
        <v>4803283.2299999977</v>
      </c>
      <c r="H59" s="477"/>
      <c r="I59" s="478">
        <f t="shared" ref="I59:J68" si="2">C59+F59</f>
        <v>13352</v>
      </c>
      <c r="J59" s="479">
        <f t="shared" si="2"/>
        <v>14522139.029999997</v>
      </c>
      <c r="K59" s="480"/>
      <c r="L59" s="457"/>
      <c r="M59" s="481"/>
      <c r="N59" s="382"/>
    </row>
    <row r="60" spans="2:14">
      <c r="B60" s="471">
        <v>2013</v>
      </c>
      <c r="C60" s="472">
        <v>3509</v>
      </c>
      <c r="D60" s="473">
        <v>10200903.329999998</v>
      </c>
      <c r="E60" s="474">
        <f>(D60-D59)/D59*100</f>
        <v>4.959920590652219</v>
      </c>
      <c r="F60" s="475">
        <v>11485</v>
      </c>
      <c r="G60" s="476">
        <v>5063651.0799999991</v>
      </c>
      <c r="H60" s="482">
        <f>(G60-G59)/G59*100</f>
        <v>5.4206224686858953</v>
      </c>
      <c r="I60" s="478">
        <f t="shared" si="2"/>
        <v>14994</v>
      </c>
      <c r="J60" s="483">
        <f t="shared" si="2"/>
        <v>15264554.409999996</v>
      </c>
      <c r="K60" s="484">
        <f>(J60-J59)/J59*100</f>
        <v>5.1123004570215791</v>
      </c>
      <c r="L60" s="457"/>
      <c r="M60" s="481"/>
      <c r="N60" s="382"/>
    </row>
    <row r="61" spans="2:14">
      <c r="B61" s="471">
        <v>2014</v>
      </c>
      <c r="C61" s="472">
        <v>3544</v>
      </c>
      <c r="D61" s="473">
        <v>10470606.799999999</v>
      </c>
      <c r="E61" s="474">
        <f t="shared" ref="E61:E68" si="3">(D61-D60)/D60*100</f>
        <v>2.643917516665661</v>
      </c>
      <c r="F61" s="475">
        <v>9697</v>
      </c>
      <c r="G61" s="476">
        <v>4296562.46</v>
      </c>
      <c r="H61" s="482">
        <f t="shared" ref="H61:H68" si="4">(G61-G60)/G60*100</f>
        <v>-15.148923333793357</v>
      </c>
      <c r="I61" s="478">
        <f t="shared" si="2"/>
        <v>13241</v>
      </c>
      <c r="J61" s="483">
        <f t="shared" si="2"/>
        <v>14767169.259999998</v>
      </c>
      <c r="K61" s="484">
        <f t="shared" ref="K61:K67" si="5">(J61-J60)/J60*100</f>
        <v>-3.2584321601563127</v>
      </c>
      <c r="L61" s="457"/>
      <c r="M61" s="481"/>
      <c r="N61" s="382"/>
    </row>
    <row r="62" spans="2:14">
      <c r="B62" s="471">
        <v>2015</v>
      </c>
      <c r="C62" s="472">
        <v>3584</v>
      </c>
      <c r="D62" s="473">
        <v>10061210.169999998</v>
      </c>
      <c r="E62" s="474">
        <f t="shared" si="3"/>
        <v>-3.909960882114309</v>
      </c>
      <c r="F62" s="475">
        <v>9296</v>
      </c>
      <c r="G62" s="476">
        <v>4116220.66</v>
      </c>
      <c r="H62" s="482">
        <f t="shared" si="4"/>
        <v>-4.1973508282246597</v>
      </c>
      <c r="I62" s="478">
        <f t="shared" si="2"/>
        <v>12880</v>
      </c>
      <c r="J62" s="483">
        <f t="shared" si="2"/>
        <v>14177430.829999998</v>
      </c>
      <c r="K62" s="484">
        <f t="shared" si="5"/>
        <v>-3.9935780488236907</v>
      </c>
      <c r="L62" s="457"/>
      <c r="M62" s="481"/>
      <c r="N62" s="382"/>
    </row>
    <row r="63" spans="2:14">
      <c r="B63" s="471">
        <v>2016</v>
      </c>
      <c r="C63" s="472">
        <v>3570</v>
      </c>
      <c r="D63" s="473">
        <v>9649484.790000001</v>
      </c>
      <c r="E63" s="474">
        <f t="shared" si="3"/>
        <v>-4.0922053415369337</v>
      </c>
      <c r="F63" s="475">
        <v>7944</v>
      </c>
      <c r="G63" s="476">
        <v>3284547.5500000003</v>
      </c>
      <c r="H63" s="482">
        <f t="shared" si="4"/>
        <v>-20.204774687662148</v>
      </c>
      <c r="I63" s="478">
        <f t="shared" si="2"/>
        <v>11514</v>
      </c>
      <c r="J63" s="483">
        <f t="shared" si="2"/>
        <v>12934032.340000002</v>
      </c>
      <c r="K63" s="484">
        <f t="shared" si="5"/>
        <v>-8.7702666647395429</v>
      </c>
      <c r="L63" s="457"/>
      <c r="M63" s="481"/>
      <c r="N63" s="382"/>
    </row>
    <row r="64" spans="2:14">
      <c r="B64" s="471">
        <v>2017</v>
      </c>
      <c r="C64" s="472">
        <v>3863</v>
      </c>
      <c r="D64" s="473">
        <v>10355834</v>
      </c>
      <c r="E64" s="474">
        <f t="shared" si="3"/>
        <v>7.3200717486181874</v>
      </c>
      <c r="F64" s="475">
        <v>9264</v>
      </c>
      <c r="G64" s="476">
        <v>4052269.78</v>
      </c>
      <c r="H64" s="482">
        <f t="shared" si="4"/>
        <v>23.373759043311747</v>
      </c>
      <c r="I64" s="478">
        <f t="shared" si="2"/>
        <v>13127</v>
      </c>
      <c r="J64" s="483">
        <f t="shared" si="2"/>
        <v>14408103.779999999</v>
      </c>
      <c r="K64" s="484">
        <f t="shared" si="5"/>
        <v>11.396843623478967</v>
      </c>
      <c r="L64" s="457"/>
      <c r="M64" s="481"/>
      <c r="N64" s="382"/>
    </row>
    <row r="65" spans="2:15">
      <c r="B65" s="471">
        <v>2018</v>
      </c>
      <c r="C65" s="472">
        <v>6503</v>
      </c>
      <c r="D65" s="473">
        <v>12140169</v>
      </c>
      <c r="E65" s="474">
        <f t="shared" si="3"/>
        <v>17.230239495920848</v>
      </c>
      <c r="F65" s="475">
        <v>7906</v>
      </c>
      <c r="G65" s="476">
        <v>5223310.0299999993</v>
      </c>
      <c r="H65" s="482">
        <f t="shared" si="4"/>
        <v>28.898378281220943</v>
      </c>
      <c r="I65" s="478">
        <f t="shared" si="2"/>
        <v>14409</v>
      </c>
      <c r="J65" s="483">
        <f t="shared" si="2"/>
        <v>17363479.030000001</v>
      </c>
      <c r="K65" s="484">
        <f t="shared" si="5"/>
        <v>20.51189591028891</v>
      </c>
      <c r="L65" s="457"/>
      <c r="M65" s="481"/>
      <c r="N65" s="382"/>
    </row>
    <row r="66" spans="2:15">
      <c r="B66" s="471">
        <v>2019</v>
      </c>
      <c r="C66" s="472">
        <v>5848</v>
      </c>
      <c r="D66" s="473">
        <v>10661884.120000001</v>
      </c>
      <c r="E66" s="474">
        <f t="shared" si="3"/>
        <v>-12.176806434902174</v>
      </c>
      <c r="F66" s="475">
        <v>7803</v>
      </c>
      <c r="G66" s="476">
        <v>4501802.2299999995</v>
      </c>
      <c r="H66" s="482">
        <f t="shared" si="4"/>
        <v>-13.81322946285078</v>
      </c>
      <c r="I66" s="478">
        <f t="shared" si="2"/>
        <v>13651</v>
      </c>
      <c r="J66" s="483">
        <f t="shared" si="2"/>
        <v>15163686.350000001</v>
      </c>
      <c r="K66" s="484">
        <f t="shared" si="5"/>
        <v>-12.669077874308924</v>
      </c>
      <c r="L66" s="457"/>
      <c r="M66" s="481"/>
      <c r="N66" s="382"/>
    </row>
    <row r="67" spans="2:15">
      <c r="B67" s="471">
        <v>2020</v>
      </c>
      <c r="C67" s="472">
        <v>5535</v>
      </c>
      <c r="D67" s="473">
        <v>10016197.710000001</v>
      </c>
      <c r="E67" s="474">
        <f t="shared" si="3"/>
        <v>-6.0560253960066497</v>
      </c>
      <c r="F67" s="475">
        <v>6537</v>
      </c>
      <c r="G67" s="476">
        <v>3141673.43</v>
      </c>
      <c r="H67" s="482">
        <f t="shared" si="4"/>
        <v>-30.212984278520814</v>
      </c>
      <c r="I67" s="478">
        <f t="shared" si="2"/>
        <v>12072</v>
      </c>
      <c r="J67" s="483">
        <f>D67+G67</f>
        <v>13157871.140000001</v>
      </c>
      <c r="K67" s="484">
        <f t="shared" si="5"/>
        <v>-13.227754542680847</v>
      </c>
      <c r="L67" s="457"/>
      <c r="M67" s="481"/>
      <c r="N67" s="382"/>
    </row>
    <row r="68" spans="2:15">
      <c r="B68" s="485">
        <v>2021</v>
      </c>
      <c r="C68" s="486">
        <v>5072</v>
      </c>
      <c r="D68" s="486">
        <v>9091472.9199999999</v>
      </c>
      <c r="E68" s="487">
        <f t="shared" si="3"/>
        <v>-9.2322936984038506</v>
      </c>
      <c r="F68" s="488">
        <v>5632</v>
      </c>
      <c r="G68" s="488">
        <v>2662602.5699999998</v>
      </c>
      <c r="H68" s="489">
        <f t="shared" si="4"/>
        <v>-15.248907013228308</v>
      </c>
      <c r="I68" s="490">
        <f t="shared" si="2"/>
        <v>10704</v>
      </c>
      <c r="J68" s="491">
        <f>D68+G68</f>
        <v>11754075.49</v>
      </c>
      <c r="K68" s="492">
        <f>(J68-J67)/J67*100</f>
        <v>-10.668866073117664</v>
      </c>
      <c r="L68" s="481"/>
      <c r="M68" s="481"/>
      <c r="N68" s="493"/>
      <c r="O68" s="494"/>
    </row>
    <row r="69" spans="2:15" ht="3" customHeight="1">
      <c r="E69" s="495"/>
    </row>
    <row r="70" spans="2:15" ht="15.75" customHeight="1">
      <c r="E70" s="495"/>
      <c r="G70" s="496"/>
      <c r="H70" s="497"/>
      <c r="I70" s="496"/>
      <c r="J70" s="496"/>
      <c r="K70" s="497"/>
    </row>
    <row r="71" spans="2:15" ht="15.75" customHeight="1">
      <c r="B71" s="498"/>
      <c r="C71" s="499"/>
      <c r="D71" s="499"/>
      <c r="E71" s="500"/>
      <c r="F71" s="499"/>
      <c r="G71" s="501"/>
      <c r="H71" s="502"/>
      <c r="I71" s="503"/>
      <c r="J71" s="496"/>
      <c r="K71" s="497"/>
    </row>
    <row r="72" spans="2:15" ht="15.75" customHeight="1">
      <c r="B72" s="502"/>
      <c r="C72" s="499"/>
      <c r="D72" s="499"/>
      <c r="E72" s="500"/>
      <c r="F72" s="499"/>
      <c r="G72" s="501"/>
      <c r="H72" s="502"/>
      <c r="I72" s="503"/>
      <c r="J72" s="496"/>
    </row>
    <row r="73" spans="2:15" ht="15.75" customHeight="1">
      <c r="B73" s="502"/>
      <c r="E73" s="495"/>
      <c r="G73" s="496"/>
      <c r="H73" s="497"/>
      <c r="I73" s="496"/>
      <c r="J73" s="496"/>
      <c r="K73" s="497"/>
    </row>
    <row r="74" spans="2:15" ht="15.75" customHeight="1">
      <c r="F74" s="496"/>
      <c r="G74" s="496"/>
      <c r="H74" s="497"/>
      <c r="I74" s="496"/>
      <c r="J74" s="496"/>
      <c r="K74" s="497"/>
    </row>
    <row r="75" spans="2:15" ht="15.75" customHeight="1"/>
    <row r="76" spans="2:15" ht="15.75" customHeight="1"/>
    <row r="77" spans="2:15" ht="15.75" customHeight="1"/>
    <row r="78" spans="2:15" ht="15.75" customHeight="1"/>
    <row r="79" spans="2:15">
      <c r="D79" s="504"/>
      <c r="E79" s="494"/>
      <c r="G79" s="504"/>
      <c r="H79" s="494"/>
    </row>
  </sheetData>
  <mergeCells count="6">
    <mergeCell ref="B10:B12"/>
    <mergeCell ref="B35:J35"/>
    <mergeCell ref="B55:K55"/>
    <mergeCell ref="C57:E57"/>
    <mergeCell ref="F57:H57"/>
    <mergeCell ref="I57:K57"/>
  </mergeCells>
  <pageMargins left="0.17" right="0.17" top="0.17" bottom="0.17" header="0.17" footer="0.17"/>
  <pageSetup paperSize="9" orientation="landscape" r:id="rId1"/>
  <drawing r:id="rId2"/>
</worksheet>
</file>

<file path=xl/worksheets/sheet11.xml><?xml version="1.0" encoding="utf-8"?>
<worksheet xmlns="http://schemas.openxmlformats.org/spreadsheetml/2006/main" xmlns:r="http://schemas.openxmlformats.org/officeDocument/2006/relationships">
  <dimension ref="A1:V82"/>
  <sheetViews>
    <sheetView showGridLines="0" workbookViewId="0"/>
  </sheetViews>
  <sheetFormatPr baseColWidth="10" defaultRowHeight="15"/>
  <cols>
    <col min="1" max="1" width="1.7109375" customWidth="1"/>
    <col min="2" max="2" width="4.7109375" style="505" customWidth="1"/>
    <col min="3" max="3" width="21.28515625" customWidth="1"/>
    <col min="4" max="4" width="10.140625" bestFit="1" customWidth="1"/>
    <col min="5" max="5" width="4.42578125" customWidth="1"/>
    <col min="6" max="6" width="14.7109375" customWidth="1"/>
    <col min="7" max="7" width="4.7109375" customWidth="1"/>
    <col min="8" max="8" width="4" customWidth="1"/>
    <col min="9" max="9" width="4.7109375" customWidth="1"/>
    <col min="10" max="10" width="21.28515625" customWidth="1"/>
    <col min="11" max="11" width="10.140625" customWidth="1"/>
    <col min="12" max="12" width="4.42578125" customWidth="1"/>
    <col min="13" max="13" width="14.7109375" customWidth="1"/>
    <col min="14" max="14" width="4.7109375" customWidth="1"/>
    <col min="15" max="15" width="17.28515625" customWidth="1"/>
    <col min="16" max="19" width="9.5703125" customWidth="1"/>
    <col min="20" max="22" width="9.5703125" hidden="1" customWidth="1"/>
    <col min="23" max="24" width="9.5703125" customWidth="1"/>
    <col min="25" max="25" width="7.5703125" customWidth="1"/>
    <col min="26" max="26" width="11.42578125" customWidth="1"/>
  </cols>
  <sheetData>
    <row r="1" spans="1:22" ht="21" customHeight="1">
      <c r="C1" s="506"/>
      <c r="D1" s="507"/>
      <c r="E1" s="507"/>
    </row>
    <row r="2" spans="1:22" ht="27" customHeight="1">
      <c r="B2" s="508" t="s">
        <v>482</v>
      </c>
      <c r="C2" s="506"/>
      <c r="D2" s="507"/>
      <c r="E2" s="507"/>
    </row>
    <row r="3" spans="1:22" ht="27" customHeight="1">
      <c r="B3" s="509" t="s">
        <v>483</v>
      </c>
      <c r="D3" s="286"/>
      <c r="E3" s="286"/>
    </row>
    <row r="4" spans="1:22" ht="6" customHeight="1"/>
    <row r="5" spans="1:22" ht="16.5" customHeight="1">
      <c r="B5" s="1153" t="s">
        <v>359</v>
      </c>
      <c r="C5" s="1155" t="s">
        <v>484</v>
      </c>
      <c r="D5" s="1157" t="s">
        <v>466</v>
      </c>
      <c r="E5" s="1159" t="s">
        <v>373</v>
      </c>
      <c r="F5" s="1163" t="s">
        <v>485</v>
      </c>
      <c r="G5" s="1159" t="s">
        <v>373</v>
      </c>
      <c r="H5" s="510"/>
      <c r="I5" s="1153" t="s">
        <v>359</v>
      </c>
      <c r="J5" s="1155" t="s">
        <v>0</v>
      </c>
      <c r="K5" s="1157" t="s">
        <v>466</v>
      </c>
      <c r="L5" s="1159" t="s">
        <v>373</v>
      </c>
      <c r="M5" s="1161" t="s">
        <v>485</v>
      </c>
      <c r="N5" s="1159" t="s">
        <v>373</v>
      </c>
      <c r="P5" s="511"/>
      <c r="Q5" s="512"/>
      <c r="R5" s="156"/>
    </row>
    <row r="6" spans="1:22" ht="34.5" customHeight="1">
      <c r="B6" s="1154"/>
      <c r="C6" s="1156"/>
      <c r="D6" s="1158"/>
      <c r="E6" s="1160"/>
      <c r="F6" s="1164"/>
      <c r="G6" s="1160"/>
      <c r="H6" s="510"/>
      <c r="I6" s="1154"/>
      <c r="J6" s="1156"/>
      <c r="K6" s="1158"/>
      <c r="L6" s="1160"/>
      <c r="M6" s="1162"/>
      <c r="N6" s="1160"/>
      <c r="P6" s="511"/>
      <c r="Q6" s="512"/>
      <c r="R6" s="156"/>
    </row>
    <row r="7" spans="1:22" ht="14.25" customHeight="1">
      <c r="A7" s="513"/>
      <c r="B7" s="514" t="str">
        <f>IF(T7&lt;6,VLOOKUP(T7,$U$7:$V$11,2,FALSE),"")</f>
        <v>u</v>
      </c>
      <c r="C7" s="515" t="s">
        <v>6</v>
      </c>
      <c r="D7" s="516">
        <v>2602</v>
      </c>
      <c r="E7" s="517">
        <f>VLOOKUP(C7,[12]Evolution!$A$1:$G$36,6,FALSE)</f>
        <v>-3.450834879406306E-2</v>
      </c>
      <c r="F7" s="518">
        <v>4649208.9499999993</v>
      </c>
      <c r="G7" s="519">
        <f>VLOOKUP(C7,[12]Evolution!$A$1:$G$36,7,FALSE)</f>
        <v>-5.7132086223713574E-2</v>
      </c>
      <c r="H7" s="520"/>
      <c r="I7" s="521">
        <v>13</v>
      </c>
      <c r="J7" s="515" t="s">
        <v>7</v>
      </c>
      <c r="K7" s="516">
        <v>30</v>
      </c>
      <c r="L7" s="517">
        <f>VLOOKUP(J7,[12]Evolution!$A$1:$G$36,6,FALSE)</f>
        <v>0.19999999999999996</v>
      </c>
      <c r="M7" s="522">
        <v>31633.89</v>
      </c>
      <c r="N7" s="519">
        <f>VLOOKUP(J7,[12]Evolution!$A$1:$G$36,7,FALSE)</f>
        <v>-0.24648741481447978</v>
      </c>
      <c r="P7" s="523"/>
      <c r="Q7" s="524"/>
      <c r="R7" s="525"/>
      <c r="T7">
        <f>IFERROR(RANK(F7,($F$7:$F$18,$M$7:$M$18)),"")</f>
        <v>1</v>
      </c>
      <c r="U7">
        <v>1</v>
      </c>
      <c r="V7" t="s">
        <v>374</v>
      </c>
    </row>
    <row r="8" spans="1:22" ht="14.25" customHeight="1">
      <c r="A8" s="513"/>
      <c r="B8" s="514" t="str">
        <f>IF(T8&lt;6,VLOOKUP(T8,$U$7:$V$11,2,FALSE),"")</f>
        <v>v</v>
      </c>
      <c r="C8" s="515" t="s">
        <v>11</v>
      </c>
      <c r="D8" s="516">
        <v>592</v>
      </c>
      <c r="E8" s="517">
        <f>VLOOKUP(C8,[12]Evolution!$A$1:$G$36,6,FALSE)</f>
        <v>3.3158813263525211E-2</v>
      </c>
      <c r="F8" s="518">
        <v>1209819.53</v>
      </c>
      <c r="G8" s="519">
        <f>VLOOKUP(C8,[12]Evolution!$A$1:$G$36,7,FALSE)</f>
        <v>0.16268067665616015</v>
      </c>
      <c r="H8" s="520"/>
      <c r="I8" s="521">
        <v>14</v>
      </c>
      <c r="J8" s="515" t="s">
        <v>31</v>
      </c>
      <c r="K8" s="516">
        <v>23</v>
      </c>
      <c r="L8" s="517">
        <f>VLOOKUP(J8,[12]Evolution!$A$1:$G$36,6,FALSE)</f>
        <v>-0.11538461538461542</v>
      </c>
      <c r="M8" s="522">
        <v>30017.68</v>
      </c>
      <c r="N8" s="519">
        <f>VLOOKUP(J8,[12]Evolution!$A$1:$G$36,7,FALSE)</f>
        <v>-0.29582609829826323</v>
      </c>
      <c r="P8" s="523"/>
      <c r="Q8" s="524"/>
      <c r="R8" s="525"/>
      <c r="S8" s="526"/>
      <c r="T8">
        <f>IFERROR(RANK(F8,($F$7:$F$18,$M$7:$M$18)),"")</f>
        <v>2</v>
      </c>
      <c r="U8">
        <v>2</v>
      </c>
      <c r="V8" t="s">
        <v>375</v>
      </c>
    </row>
    <row r="9" spans="1:22" ht="14.25" customHeight="1">
      <c r="A9" s="513"/>
      <c r="B9" s="514" t="str">
        <f>IF(T9&lt;6,VLOOKUP(T9,$U$7:$V$11,2,FALSE),"")</f>
        <v>w</v>
      </c>
      <c r="C9" s="515" t="s">
        <v>28</v>
      </c>
      <c r="D9" s="516">
        <v>537</v>
      </c>
      <c r="E9" s="517">
        <f>VLOOKUP(C9,[12]Evolution!$A$1:$G$36,6,FALSE)</f>
        <v>-0.13526570048309183</v>
      </c>
      <c r="F9" s="518">
        <v>965559.8600000001</v>
      </c>
      <c r="G9" s="519">
        <f>VLOOKUP(C9,[12]Evolution!$A$1:$G$36,7,FALSE)</f>
        <v>-0.12938709405174265</v>
      </c>
      <c r="H9" s="520"/>
      <c r="I9" s="521">
        <v>15</v>
      </c>
      <c r="J9" s="515" t="s">
        <v>383</v>
      </c>
      <c r="K9" s="516">
        <v>6</v>
      </c>
      <c r="L9" s="517">
        <f>VLOOKUP(J9,[12]Evolution!$A$1:$G$36,6,FALSE)</f>
        <v>-0.1428571428571429</v>
      </c>
      <c r="M9" s="518">
        <v>18255.11</v>
      </c>
      <c r="N9" s="519">
        <f>VLOOKUP(J9,[12]Evolution!$A$1:$G$36,7,FALSE)</f>
        <v>-0.2607477437857425</v>
      </c>
      <c r="P9" s="523"/>
      <c r="Q9" s="524"/>
      <c r="R9" s="525"/>
      <c r="S9" s="222"/>
      <c r="T9">
        <f>IFERROR(RANK(F9,($F$7:$F$18,$M$7:$M$18)),"")</f>
        <v>3</v>
      </c>
      <c r="U9">
        <v>3</v>
      </c>
      <c r="V9" t="s">
        <v>376</v>
      </c>
    </row>
    <row r="10" spans="1:22" ht="14.25" customHeight="1">
      <c r="A10" s="513"/>
      <c r="B10" s="514" t="str">
        <f>IF(T10&lt;6,VLOOKUP(T10,$U$7:$V$11,2,FALSE),"")</f>
        <v>x</v>
      </c>
      <c r="C10" s="515" t="s">
        <v>27</v>
      </c>
      <c r="D10" s="516">
        <v>382</v>
      </c>
      <c r="E10" s="517">
        <f>VLOOKUP(C10,[12]Evolution!$A$1:$G$36,6,FALSE)</f>
        <v>-0.20083682008368198</v>
      </c>
      <c r="F10" s="518">
        <v>625360.41</v>
      </c>
      <c r="G10" s="519">
        <f>VLOOKUP(C10,[12]Evolution!$A$1:$G$36,7,FALSE)</f>
        <v>-0.25371403996202613</v>
      </c>
      <c r="H10" s="520"/>
      <c r="I10" s="521">
        <v>16</v>
      </c>
      <c r="J10" s="527" t="s">
        <v>22</v>
      </c>
      <c r="K10" s="516">
        <v>7</v>
      </c>
      <c r="L10" s="517">
        <f>VLOOKUP(J10,[12]Evolution!$A$1:$G$36,6,FALSE)</f>
        <v>0</v>
      </c>
      <c r="M10" s="518">
        <v>14886.32</v>
      </c>
      <c r="N10" s="519">
        <f>VLOOKUP(J10,[12]Evolution!$A$1:$G$36,7,FALSE)</f>
        <v>-0.68675052212384724</v>
      </c>
      <c r="P10" s="523"/>
      <c r="Q10" s="524"/>
      <c r="R10" s="525"/>
      <c r="T10">
        <f>IFERROR(RANK(F10,($F$7:$F$18,$M$7:$M$18)),"")</f>
        <v>4</v>
      </c>
      <c r="U10">
        <v>4</v>
      </c>
      <c r="V10" t="s">
        <v>377</v>
      </c>
    </row>
    <row r="11" spans="1:22" ht="14.25" customHeight="1">
      <c r="A11" s="513"/>
      <c r="B11" s="514" t="str">
        <f>IF(T11&lt;6,VLOOKUP(T11,$U$7:$V$11,2,FALSE),"")</f>
        <v>y</v>
      </c>
      <c r="C11" s="515" t="s">
        <v>19</v>
      </c>
      <c r="D11" s="516">
        <v>289</v>
      </c>
      <c r="E11" s="517">
        <f>VLOOKUP(C11,[12]Evolution!$A$1:$G$36,6,FALSE)</f>
        <v>-0.25129533678756477</v>
      </c>
      <c r="F11" s="522">
        <v>503917.21</v>
      </c>
      <c r="G11" s="519">
        <f>VLOOKUP(C11,[12]Evolution!$A$1:$G$36,7,FALSE)</f>
        <v>-0.27008356801443067</v>
      </c>
      <c r="H11" s="528"/>
      <c r="I11" s="521">
        <v>17</v>
      </c>
      <c r="J11" s="515" t="s">
        <v>382</v>
      </c>
      <c r="K11" s="516">
        <v>11</v>
      </c>
      <c r="L11" s="517">
        <f>VLOOKUP(J11,[12]Evolution!$A$1:$G$36,6,FALSE)</f>
        <v>0.22222222222222232</v>
      </c>
      <c r="M11" s="518">
        <v>12785.71</v>
      </c>
      <c r="N11" s="519">
        <f>VLOOKUP(J11,[12]Evolution!$A$1:$G$36,7,FALSE)</f>
        <v>-0.19845442258070178</v>
      </c>
      <c r="P11" s="523"/>
      <c r="Q11" s="524"/>
      <c r="R11" s="525"/>
      <c r="T11">
        <f>IFERROR(RANK(F11,($F$7:$F$18,$M$7:$M$18)),"")</f>
        <v>5</v>
      </c>
      <c r="U11">
        <v>5</v>
      </c>
      <c r="V11" t="s">
        <v>378</v>
      </c>
    </row>
    <row r="12" spans="1:22" ht="14.25" customHeight="1">
      <c r="A12" s="513"/>
      <c r="B12" s="521">
        <v>6</v>
      </c>
      <c r="C12" s="527" t="s">
        <v>2</v>
      </c>
      <c r="D12" s="516">
        <v>272</v>
      </c>
      <c r="E12" s="517">
        <f>VLOOKUP(C12,[12]Evolution!$A$1:$G$36,6,FALSE)</f>
        <v>-8.7248322147650992E-2</v>
      </c>
      <c r="F12" s="518">
        <v>403046.83999999991</v>
      </c>
      <c r="G12" s="519">
        <f>VLOOKUP(C12,[12]Evolution!$A$1:$G$36,7,FALSE)</f>
        <v>-0.12074669468082833</v>
      </c>
      <c r="H12" s="520"/>
      <c r="I12" s="521">
        <v>18</v>
      </c>
      <c r="J12" s="527" t="s">
        <v>13</v>
      </c>
      <c r="K12" s="516">
        <v>11</v>
      </c>
      <c r="L12" s="517">
        <f>VLOOKUP(J12,[12]Evolution!$A$1:$G$36,6,FALSE)</f>
        <v>-0.2142857142857143</v>
      </c>
      <c r="M12" s="522">
        <v>12501.36</v>
      </c>
      <c r="N12" s="519">
        <f>VLOOKUP(J12,[12]Evolution!$A$1:$G$36,7,FALSE)</f>
        <v>-0.40814960350337315</v>
      </c>
      <c r="P12" s="523"/>
      <c r="Q12" s="524"/>
      <c r="R12" s="525"/>
      <c r="T12">
        <f>IFERROR(RANK(F12,($F$7:$F$18,$M$7:$M$18)),"")</f>
        <v>6</v>
      </c>
    </row>
    <row r="13" spans="1:22" ht="14.25" customHeight="1">
      <c r="A13" s="513"/>
      <c r="B13" s="521">
        <v>7</v>
      </c>
      <c r="C13" s="515" t="s">
        <v>30</v>
      </c>
      <c r="D13" s="516">
        <v>99</v>
      </c>
      <c r="E13" s="517">
        <f>VLOOKUP(C13,[12]Evolution!$A$1:$G$36,6,FALSE)</f>
        <v>-0.33108108108108103</v>
      </c>
      <c r="F13" s="518">
        <v>255881.53</v>
      </c>
      <c r="G13" s="519">
        <f>VLOOKUP(C13,[12]Evolution!$A$1:$G$36,7,FALSE)</f>
        <v>-0.22540601613875144</v>
      </c>
      <c r="H13" s="520"/>
      <c r="I13" s="521">
        <v>19</v>
      </c>
      <c r="J13" s="515" t="s">
        <v>4</v>
      </c>
      <c r="K13" s="516">
        <v>6</v>
      </c>
      <c r="L13" s="517">
        <f>VLOOKUP(J13,[12]Evolution!$A$1:$G$36,6,FALSE)</f>
        <v>-0.33333333333333337</v>
      </c>
      <c r="M13" s="518">
        <v>9525.56</v>
      </c>
      <c r="N13" s="519">
        <f>VLOOKUP(J13,[12]Evolution!$A$1:$G$36,7,FALSE)</f>
        <v>1.2018866921400155</v>
      </c>
      <c r="P13" s="523"/>
      <c r="Q13" s="524"/>
      <c r="R13" s="525"/>
      <c r="T13">
        <f>IFERROR(RANK(F13,($F$7:$F$18,$M$7:$M$18)),"")</f>
        <v>7</v>
      </c>
    </row>
    <row r="14" spans="1:22" ht="14.25" customHeight="1">
      <c r="A14" s="513"/>
      <c r="B14" s="521">
        <v>8</v>
      </c>
      <c r="C14" s="515" t="s">
        <v>16</v>
      </c>
      <c r="D14" s="516">
        <v>36</v>
      </c>
      <c r="E14" s="517">
        <f>VLOOKUP(C14,[12]Evolution!$A$1:$G$36,6,FALSE)</f>
        <v>-0.33333333333333337</v>
      </c>
      <c r="F14" s="518">
        <v>106426.38</v>
      </c>
      <c r="G14" s="519">
        <f>VLOOKUP(C14,[12]Evolution!$A$1:$G$36,7,FALSE)</f>
        <v>-0.21194808202831006</v>
      </c>
      <c r="H14" s="520"/>
      <c r="I14" s="521">
        <v>20</v>
      </c>
      <c r="J14" s="515" t="s">
        <v>10</v>
      </c>
      <c r="K14" s="516">
        <v>11</v>
      </c>
      <c r="L14" s="517" t="str">
        <f>VLOOKUP(J14,[12]Evolution!$A$1:$G$36,6,FALSE)</f>
        <v/>
      </c>
      <c r="M14" s="518">
        <v>5528.1600000000008</v>
      </c>
      <c r="N14" s="519" t="str">
        <f>VLOOKUP(J14,[12]Evolution!$A$1:$G$36,7,FALSE)</f>
        <v/>
      </c>
      <c r="P14" s="523"/>
      <c r="Q14" s="524"/>
      <c r="R14" s="525"/>
      <c r="S14" s="222"/>
      <c r="T14">
        <f>IFERROR(RANK(F14,($F$7:$F$18,$M$7:$M$18)),"")</f>
        <v>8</v>
      </c>
    </row>
    <row r="15" spans="1:22" ht="14.25" customHeight="1">
      <c r="A15" s="513"/>
      <c r="B15" s="521">
        <v>9</v>
      </c>
      <c r="C15" s="527" t="s">
        <v>34</v>
      </c>
      <c r="D15" s="516">
        <v>20</v>
      </c>
      <c r="E15" s="517">
        <f>VLOOKUP(C15,[12]Evolution!$A$1:$G$36,6,FALSE)</f>
        <v>-0.62962962962962965</v>
      </c>
      <c r="F15" s="522">
        <v>46675.779999999992</v>
      </c>
      <c r="G15" s="519">
        <f>VLOOKUP(C15,[12]Evolution!$A$1:$G$36,7,FALSE)</f>
        <v>-0.35064563595945442</v>
      </c>
      <c r="H15" s="528"/>
      <c r="I15" s="521">
        <v>21</v>
      </c>
      <c r="J15" s="527" t="s">
        <v>20</v>
      </c>
      <c r="K15" s="516">
        <v>5</v>
      </c>
      <c r="L15" s="517">
        <f>VLOOKUP(J15,[12]Evolution!$A$1:$G$36,6,FALSE)</f>
        <v>0.66666666666666674</v>
      </c>
      <c r="M15" s="518">
        <v>4571.13</v>
      </c>
      <c r="N15" s="519">
        <f>VLOOKUP(J15,[12]Evolution!$A$1:$G$36,7,FALSE)</f>
        <v>0.32019720083408898</v>
      </c>
      <c r="P15" s="523"/>
      <c r="Q15" s="524"/>
      <c r="R15" s="525"/>
      <c r="T15">
        <f>IFERROR(RANK(F15,($F$7:$F$18,$M$7:$M$18)),"")</f>
        <v>10</v>
      </c>
    </row>
    <row r="16" spans="1:22" ht="14.25" customHeight="1">
      <c r="A16" s="513"/>
      <c r="B16" s="521">
        <v>10</v>
      </c>
      <c r="C16" s="515" t="s">
        <v>26</v>
      </c>
      <c r="D16" s="516">
        <v>18</v>
      </c>
      <c r="E16" s="517">
        <f>VLOOKUP(C16,[12]Evolution!$A$1:$G$36,6,FALSE)</f>
        <v>0.19999999999999996</v>
      </c>
      <c r="F16" s="518">
        <v>42752.539999999994</v>
      </c>
      <c r="G16" s="519">
        <f>VLOOKUP(C16,[12]Evolution!$A$1:$G$36,7,FALSE)</f>
        <v>-0.17319308942657063</v>
      </c>
      <c r="H16" s="520"/>
      <c r="I16" s="521">
        <v>22</v>
      </c>
      <c r="J16" s="515" t="s">
        <v>12</v>
      </c>
      <c r="K16" s="516">
        <v>5</v>
      </c>
      <c r="L16" s="517">
        <f>VLOOKUP(J16,[12]Evolution!$A$1:$G$36,6,FALSE)</f>
        <v>0</v>
      </c>
      <c r="M16" s="522">
        <v>1101.7</v>
      </c>
      <c r="N16" s="519">
        <f>VLOOKUP(J16,[12]Evolution!$A$1:$G$36,7,FALSE)</f>
        <v>-0.54532698323607343</v>
      </c>
      <c r="P16" s="523"/>
      <c r="Q16" s="524"/>
      <c r="R16" s="525"/>
      <c r="T16">
        <f>IFERROR(RANK(F16,($F$7:$F$18,$M$7:$M$18)),"")</f>
        <v>11</v>
      </c>
    </row>
    <row r="17" spans="1:20" ht="14.25" customHeight="1">
      <c r="A17" s="513"/>
      <c r="B17" s="521">
        <v>11</v>
      </c>
      <c r="C17" s="515" t="s">
        <v>23</v>
      </c>
      <c r="D17" s="516">
        <v>47</v>
      </c>
      <c r="E17" s="517">
        <f>VLOOKUP(C17,[12]Evolution!$A$1:$G$36,6,FALSE)</f>
        <v>0.11904761904761907</v>
      </c>
      <c r="F17" s="518">
        <v>40453.379999999997</v>
      </c>
      <c r="G17" s="519">
        <f>VLOOKUP(C17,[12]Evolution!$A$1:$G$36,7,FALSE)</f>
        <v>-1.5289367547282273E-2</v>
      </c>
      <c r="H17" s="520"/>
      <c r="I17" s="521">
        <v>23</v>
      </c>
      <c r="J17" s="515" t="s">
        <v>486</v>
      </c>
      <c r="K17" s="516">
        <v>40</v>
      </c>
      <c r="L17" s="517"/>
      <c r="M17" s="518">
        <v>68360.639999999999</v>
      </c>
      <c r="N17" s="519"/>
      <c r="P17" s="523"/>
      <c r="Q17" s="524"/>
      <c r="R17" s="525"/>
      <c r="T17">
        <f>IFERROR(RANK(F17,($F$7:$F$18,$M$7:$M$18)),"")</f>
        <v>12</v>
      </c>
    </row>
    <row r="18" spans="1:20" ht="14.25" customHeight="1">
      <c r="A18" s="513"/>
      <c r="B18" s="529">
        <v>12</v>
      </c>
      <c r="C18" s="530" t="s">
        <v>487</v>
      </c>
      <c r="D18" s="531">
        <v>23</v>
      </c>
      <c r="E18" s="532">
        <f>VLOOKUP(C18,[12]Evolution!$A$1:$G$36,6,FALSE)</f>
        <v>-0.25806451612903225</v>
      </c>
      <c r="F18" s="533">
        <v>33203.25</v>
      </c>
      <c r="G18" s="532">
        <f>VLOOKUP(C18,[12]Evolution!$A$1:$G$36,7,FALSE)</f>
        <v>-0.4458620124521977</v>
      </c>
      <c r="H18" s="520"/>
      <c r="I18" s="521"/>
      <c r="J18" s="515"/>
      <c r="K18" s="516"/>
      <c r="L18" s="517"/>
      <c r="M18" s="518"/>
      <c r="N18" s="519"/>
      <c r="P18" s="523"/>
      <c r="Q18" s="524"/>
      <c r="R18" s="525"/>
      <c r="T18">
        <f>IFERROR(RANK(F18,($F$7:$F$18,$M$7:$M$18)),"")</f>
        <v>13</v>
      </c>
    </row>
    <row r="19" spans="1:20" ht="14.25" customHeight="1">
      <c r="A19" s="513"/>
      <c r="C19" s="534" t="s">
        <v>488</v>
      </c>
      <c r="G19" s="528"/>
      <c r="H19" s="528"/>
      <c r="I19" s="529"/>
      <c r="J19" s="515"/>
      <c r="K19" s="516"/>
      <c r="L19" s="517"/>
      <c r="M19" s="518"/>
      <c r="N19" s="535"/>
      <c r="P19" s="523"/>
      <c r="Q19" s="524"/>
      <c r="R19" s="525"/>
      <c r="T19">
        <f>IFERROR(RANK(M7,($F$7:$F$18,$M$7:$M$18)),"")</f>
        <v>14</v>
      </c>
    </row>
    <row r="20" spans="1:20" ht="14.25" customHeight="1">
      <c r="A20" s="513"/>
      <c r="G20" s="528"/>
      <c r="H20" s="528"/>
      <c r="I20" s="536"/>
      <c r="J20" s="537" t="s">
        <v>348</v>
      </c>
      <c r="K20" s="538">
        <f>SUM(D7:D18,K7:K19)</f>
        <v>5072</v>
      </c>
      <c r="L20" s="539"/>
      <c r="M20" s="539">
        <f>SUM(F7:F18,M7:M19)</f>
        <v>9091472.9200000018</v>
      </c>
      <c r="N20" s="524"/>
      <c r="O20" s="520"/>
      <c r="P20" s="523"/>
      <c r="Q20" s="524"/>
      <c r="R20" s="525"/>
      <c r="T20">
        <f>IFERROR(RANK(M8,($F$7:$F$18,$M$7:$M$18)),"")</f>
        <v>15</v>
      </c>
    </row>
    <row r="21" spans="1:20" ht="14.25" customHeight="1">
      <c r="A21" s="513"/>
      <c r="D21" s="222"/>
      <c r="E21" s="222"/>
      <c r="F21" s="222"/>
      <c r="G21" s="520"/>
      <c r="H21" s="520"/>
      <c r="I21" s="540"/>
      <c r="J21" s="541" t="s">
        <v>349</v>
      </c>
      <c r="K21" s="542">
        <v>5535</v>
      </c>
      <c r="L21" s="543"/>
      <c r="M21" s="543">
        <v>10016197.709999999</v>
      </c>
      <c r="N21" s="524"/>
      <c r="O21" s="520"/>
      <c r="P21" s="523"/>
      <c r="Q21" s="524"/>
      <c r="R21" s="525"/>
      <c r="S21" s="222"/>
      <c r="T21">
        <f>IFERROR(RANK(M9,($F$7:$F$18,$M$7:$M$18)),"")</f>
        <v>16</v>
      </c>
    </row>
    <row r="22" spans="1:20" ht="14.25" customHeight="1">
      <c r="A22" s="513"/>
      <c r="D22" s="494"/>
      <c r="E22" s="494"/>
      <c r="F22" s="494"/>
      <c r="G22" s="520"/>
      <c r="H22" s="520"/>
      <c r="I22" s="544"/>
      <c r="J22" s="545" t="s">
        <v>481</v>
      </c>
      <c r="K22" s="546">
        <f>IF(K21&lt;&gt;0,(K20-K21)/K21*100,"-")</f>
        <v>-8.3649503161698284</v>
      </c>
      <c r="L22" s="547"/>
      <c r="M22" s="547">
        <f>IF(M21&lt;&gt;0,(M20-M21)/M21*100,"-")</f>
        <v>-9.2322936984038169</v>
      </c>
      <c r="N22" s="524"/>
      <c r="O22" s="520"/>
      <c r="P22" s="523"/>
      <c r="Q22" s="524"/>
      <c r="R22" s="525"/>
      <c r="T22">
        <f>IFERROR(RANK(M10,($F$7:$F$18,$M$7:$M$18)),"")</f>
        <v>17</v>
      </c>
    </row>
    <row r="23" spans="1:20" ht="14.25" customHeight="1" thickBot="1">
      <c r="A23" s="513"/>
      <c r="D23" s="494"/>
      <c r="E23" s="494"/>
      <c r="F23" s="494"/>
      <c r="G23" s="520"/>
      <c r="H23" s="520"/>
      <c r="I23" s="548"/>
      <c r="J23" s="520"/>
      <c r="K23" s="520"/>
      <c r="L23" s="520"/>
      <c r="M23" s="520"/>
      <c r="N23" s="524"/>
      <c r="O23" s="520"/>
      <c r="P23" s="523"/>
      <c r="Q23" s="524"/>
      <c r="R23" s="525"/>
      <c r="T23">
        <f>IFERROR(RANK(M11,($F$7:$F$18,$M$7:$M$18)),"")</f>
        <v>18</v>
      </c>
    </row>
    <row r="24" spans="1:20" ht="18" customHeight="1" thickBot="1">
      <c r="A24" s="513"/>
      <c r="G24" s="549"/>
      <c r="H24" s="550"/>
      <c r="I24" s="551"/>
      <c r="J24" s="552" t="s">
        <v>489</v>
      </c>
      <c r="K24" s="553">
        <v>11804</v>
      </c>
      <c r="L24" s="554"/>
      <c r="M24" s="555">
        <v>18227461.489999998</v>
      </c>
      <c r="N24" s="524"/>
      <c r="O24" s="520"/>
      <c r="P24" s="523"/>
      <c r="Q24" s="524"/>
      <c r="R24" s="525"/>
      <c r="T24">
        <f>IFERROR(RANK(M12,($F$7:$F$18,$M$7:$M$18)),"")</f>
        <v>19</v>
      </c>
    </row>
    <row r="25" spans="1:20" ht="14.25" customHeight="1">
      <c r="C25" s="548"/>
    </row>
    <row r="26" spans="1:20" ht="14.25" customHeight="1"/>
    <row r="27" spans="1:20">
      <c r="K27" s="222"/>
      <c r="L27" s="222"/>
      <c r="M27" s="222"/>
      <c r="S27" s="222"/>
    </row>
    <row r="28" spans="1:20" ht="14.25" customHeight="1">
      <c r="C28" s="182" t="s">
        <v>490</v>
      </c>
    </row>
    <row r="29" spans="1:20" ht="14.25" customHeight="1"/>
    <row r="30" spans="1:20" ht="14.25" customHeight="1"/>
    <row r="31" spans="1:20" ht="14.25" customHeight="1"/>
    <row r="32" spans="1:20"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sheetData>
  <mergeCells count="12">
    <mergeCell ref="N5:N6"/>
    <mergeCell ref="B5:B6"/>
    <mergeCell ref="C5:C6"/>
    <mergeCell ref="D5:D6"/>
    <mergeCell ref="E5:E6"/>
    <mergeCell ref="F5:F6"/>
    <mergeCell ref="G5:G6"/>
    <mergeCell ref="I5:I6"/>
    <mergeCell ref="J5:J6"/>
    <mergeCell ref="K5:K6"/>
    <mergeCell ref="L5:L6"/>
    <mergeCell ref="M5:M6"/>
  </mergeCells>
  <conditionalFormatting sqref="E7:E18">
    <cfRule type="iconSet" priority="3">
      <iconSet iconSet="3Arrows" showValue="0">
        <cfvo type="percent" val="0"/>
        <cfvo type="num" val="0"/>
        <cfvo type="num" val="0" gte="0"/>
      </iconSet>
    </cfRule>
  </conditionalFormatting>
  <conditionalFormatting sqref="L7:L18">
    <cfRule type="iconSet" priority="2">
      <iconSet iconSet="3Arrows" showValue="0">
        <cfvo type="percent" val="0"/>
        <cfvo type="num" val="0"/>
        <cfvo type="num" val="0" gte="0"/>
      </iconSet>
    </cfRule>
  </conditionalFormatting>
  <conditionalFormatting sqref="N7:N18 G7:G18">
    <cfRule type="iconSet" priority="1">
      <iconSet iconSet="3Arrows" showValue="0">
        <cfvo type="percent" val="0"/>
        <cfvo type="num" val="0"/>
        <cfvo type="num" val="0" gte="0"/>
      </iconSet>
    </cfRule>
  </conditionalFormatting>
  <pageMargins left="0.17" right="0.16" top="0.17" bottom="0.17" header="0.17" footer="0.17"/>
  <pageSetup paperSize="9" orientation="landscape" r:id="rId1"/>
  <drawing r:id="rId2"/>
</worksheet>
</file>

<file path=xl/worksheets/sheet12.xml><?xml version="1.0" encoding="utf-8"?>
<worksheet xmlns="http://schemas.openxmlformats.org/spreadsheetml/2006/main" xmlns:r="http://schemas.openxmlformats.org/officeDocument/2006/relationships">
  <dimension ref="B1:V77"/>
  <sheetViews>
    <sheetView showGridLines="0" topLeftCell="A19" workbookViewId="0">
      <selection activeCell="J53" sqref="J53"/>
    </sheetView>
  </sheetViews>
  <sheetFormatPr baseColWidth="10" defaultRowHeight="15"/>
  <cols>
    <col min="1" max="1" width="1.42578125" customWidth="1"/>
    <col min="2" max="2" width="3.7109375" customWidth="1"/>
    <col min="3" max="4" width="4.7109375" customWidth="1"/>
    <col min="5" max="5" width="21.28515625" customWidth="1"/>
    <col min="6" max="6" width="10.140625" bestFit="1" customWidth="1"/>
    <col min="7" max="7" width="4.7109375" customWidth="1"/>
    <col min="8" max="8" width="14.7109375" customWidth="1"/>
    <col min="9" max="9" width="4.7109375" customWidth="1"/>
    <col min="10" max="10" width="6.42578125" customWidth="1"/>
    <col min="11" max="11" width="10" customWidth="1"/>
    <col min="12" max="19" width="10.28515625" customWidth="1"/>
    <col min="20" max="22" width="11.42578125" hidden="1" customWidth="1"/>
    <col min="23" max="23" width="9.28515625" customWidth="1"/>
    <col min="24" max="24" width="8.5703125" customWidth="1"/>
    <col min="25" max="28" width="12.42578125" customWidth="1"/>
  </cols>
  <sheetData>
    <row r="1" spans="3:22" ht="21" customHeight="1">
      <c r="E1" s="506"/>
      <c r="F1" s="507"/>
      <c r="G1" s="507"/>
    </row>
    <row r="2" spans="3:22" ht="27" customHeight="1">
      <c r="D2" s="508" t="s">
        <v>482</v>
      </c>
      <c r="E2" s="506"/>
      <c r="F2" s="507"/>
      <c r="G2" s="507"/>
    </row>
    <row r="3" spans="3:22" ht="27" customHeight="1">
      <c r="D3" s="509" t="s">
        <v>491</v>
      </c>
      <c r="F3" s="286"/>
      <c r="G3" s="286"/>
    </row>
    <row r="4" spans="3:22" ht="6" customHeight="1"/>
    <row r="5" spans="3:22" ht="17.25" customHeight="1">
      <c r="D5" s="1153" t="s">
        <v>359</v>
      </c>
      <c r="E5" s="1155" t="s">
        <v>484</v>
      </c>
      <c r="F5" s="1165" t="s">
        <v>466</v>
      </c>
      <c r="G5" s="1159" t="s">
        <v>373</v>
      </c>
      <c r="H5" s="1163" t="s">
        <v>485</v>
      </c>
      <c r="I5" s="1159" t="s">
        <v>373</v>
      </c>
      <c r="J5" s="556"/>
      <c r="L5" s="511"/>
      <c r="M5" s="510"/>
      <c r="N5" s="511"/>
      <c r="O5" s="512"/>
      <c r="P5" s="511"/>
      <c r="Q5" s="512"/>
      <c r="R5" s="156"/>
    </row>
    <row r="6" spans="3:22" ht="35.25" customHeight="1">
      <c r="D6" s="1154"/>
      <c r="E6" s="1156"/>
      <c r="F6" s="1166"/>
      <c r="G6" s="1160"/>
      <c r="H6" s="1164"/>
      <c r="I6" s="1160"/>
      <c r="J6" s="556"/>
      <c r="L6" s="511"/>
      <c r="M6" s="510"/>
      <c r="N6" s="511"/>
      <c r="O6" s="512"/>
      <c r="P6" s="511"/>
      <c r="Q6" s="512"/>
      <c r="R6" s="156"/>
    </row>
    <row r="7" spans="3:22" ht="14.25" customHeight="1">
      <c r="C7" s="513"/>
      <c r="D7" s="557" t="str">
        <f>IF(T7&lt;6,VLOOKUP(T7,$U$7:$V$11,2,FALSE),"")</f>
        <v>u</v>
      </c>
      <c r="E7" s="515" t="s">
        <v>63</v>
      </c>
      <c r="F7" s="558">
        <v>2205</v>
      </c>
      <c r="G7" s="519">
        <f>VLOOKUP(E7,[11]Evolution!$A$4:$K$41,10,FALSE)</f>
        <v>-8.582089552238803E-2</v>
      </c>
      <c r="H7" s="520">
        <v>1176703.78</v>
      </c>
      <c r="I7" s="559">
        <f>VLOOKUP(E7,[11]Evolution!$A$4:$K$41,11,FALSE)</f>
        <v>3.6027181420111853E-2</v>
      </c>
      <c r="J7" s="560"/>
      <c r="L7" s="524"/>
      <c r="M7" s="528"/>
      <c r="N7" s="524"/>
      <c r="O7" s="520"/>
      <c r="P7" s="523"/>
      <c r="Q7" s="524"/>
      <c r="R7" s="525"/>
      <c r="T7">
        <f>IFERROR(RANK(H7,$H$7:$H$13),"")</f>
        <v>1</v>
      </c>
      <c r="U7">
        <v>1</v>
      </c>
      <c r="V7" t="s">
        <v>374</v>
      </c>
    </row>
    <row r="8" spans="3:22" ht="14.25" customHeight="1">
      <c r="C8" s="513"/>
      <c r="D8" s="514" t="str">
        <f>IF(T8&lt;6,VLOOKUP(T8,$U$7:$V$11,2,FALSE),"")</f>
        <v>v</v>
      </c>
      <c r="E8" s="515" t="s">
        <v>62</v>
      </c>
      <c r="F8" s="558">
        <v>2267</v>
      </c>
      <c r="G8" s="519">
        <f>VLOOKUP(E8,[11]Evolution!$A$4:$K$41,10,FALSE)</f>
        <v>-0.13141762452107275</v>
      </c>
      <c r="H8" s="520">
        <v>1048505.33</v>
      </c>
      <c r="I8" s="519">
        <f>VLOOKUP(E8,[11]Evolution!$A$4:$K$41,11,FALSE)</f>
        <v>-0.23195844583021663</v>
      </c>
      <c r="J8" s="560"/>
      <c r="L8" s="524"/>
      <c r="M8" s="528"/>
      <c r="N8" s="524"/>
      <c r="O8" s="520"/>
      <c r="P8" s="523"/>
      <c r="Q8" s="524"/>
      <c r="R8" s="525"/>
      <c r="S8" s="526"/>
      <c r="T8">
        <f t="shared" ref="T8:T13" si="0">IFERROR(RANK(H8,$H$7:$H$13),"")</f>
        <v>2</v>
      </c>
      <c r="U8">
        <v>2</v>
      </c>
      <c r="V8" t="s">
        <v>375</v>
      </c>
    </row>
    <row r="9" spans="3:22" ht="14.25" customHeight="1">
      <c r="C9" s="513"/>
      <c r="D9" s="521">
        <v>3</v>
      </c>
      <c r="E9" s="515" t="s">
        <v>74</v>
      </c>
      <c r="F9" s="558">
        <v>572</v>
      </c>
      <c r="G9" s="519">
        <f>VLOOKUP(E9,[11]Evolution!$A$4:$K$41,10,FALSE)</f>
        <v>-0.19209039548022599</v>
      </c>
      <c r="H9" s="520">
        <v>269052.28000000003</v>
      </c>
      <c r="I9" s="519">
        <f>VLOOKUP(E9,[11]Evolution!$A$4:$K$41,11,FALSE)</f>
        <v>5.9428453580403495E-3</v>
      </c>
      <c r="J9" s="560"/>
      <c r="L9" s="524"/>
      <c r="M9" s="520"/>
      <c r="N9" s="524"/>
      <c r="O9" s="520"/>
      <c r="P9" s="523"/>
      <c r="Q9" s="524"/>
      <c r="R9" s="525"/>
      <c r="S9" s="222"/>
      <c r="T9">
        <f t="shared" si="0"/>
        <v>3</v>
      </c>
      <c r="U9">
        <v>3</v>
      </c>
      <c r="V9" t="s">
        <v>376</v>
      </c>
    </row>
    <row r="10" spans="3:22" ht="14.25" customHeight="1">
      <c r="C10" s="513"/>
      <c r="D10" s="521">
        <v>4</v>
      </c>
      <c r="E10" s="515" t="s">
        <v>387</v>
      </c>
      <c r="F10" s="558">
        <v>403</v>
      </c>
      <c r="G10" s="519">
        <f>VLOOKUP(E10,[11]Evolution!$A$4:$K$41,10,FALSE)</f>
        <v>-0.1333333333333333</v>
      </c>
      <c r="H10" s="520">
        <v>110831.03999999999</v>
      </c>
      <c r="I10" s="519">
        <f>VLOOKUP(E10,[11]Evolution!$A$4:$K$41,11,FALSE)</f>
        <v>-0.17471504927202031</v>
      </c>
      <c r="J10" s="560"/>
      <c r="L10" s="524"/>
      <c r="M10" s="520"/>
      <c r="N10" s="524"/>
      <c r="O10" s="520"/>
      <c r="P10" s="523"/>
      <c r="Q10" s="524"/>
      <c r="R10" s="525"/>
      <c r="T10">
        <f t="shared" si="0"/>
        <v>4</v>
      </c>
      <c r="U10">
        <v>4</v>
      </c>
      <c r="V10" t="s">
        <v>377</v>
      </c>
    </row>
    <row r="11" spans="3:22" ht="14.25" customHeight="1">
      <c r="C11" s="513"/>
      <c r="D11" s="521">
        <v>5</v>
      </c>
      <c r="E11" s="515" t="s">
        <v>395</v>
      </c>
      <c r="F11" s="558">
        <v>121</v>
      </c>
      <c r="G11" s="519">
        <f>VLOOKUP(E11,[11]Evolution!$A$4:$K$41,10,FALSE)</f>
        <v>-0.34239130434782605</v>
      </c>
      <c r="H11" s="528">
        <v>14204.1</v>
      </c>
      <c r="I11" s="519">
        <f>VLOOKUP(E11,[11]Evolution!$A$4:$K$41,11,FALSE)</f>
        <v>-0.3271907474695227</v>
      </c>
      <c r="J11" s="560"/>
      <c r="L11" s="524"/>
      <c r="M11" s="520"/>
      <c r="N11" s="524"/>
      <c r="O11" s="520"/>
      <c r="P11" s="523"/>
      <c r="Q11" s="524"/>
      <c r="R11" s="525"/>
      <c r="T11">
        <f t="shared" si="0"/>
        <v>5</v>
      </c>
      <c r="U11">
        <v>5</v>
      </c>
      <c r="V11" t="s">
        <v>378</v>
      </c>
    </row>
    <row r="12" spans="3:22" ht="14.25" customHeight="1">
      <c r="C12" s="513"/>
      <c r="D12" s="521">
        <v>6</v>
      </c>
      <c r="E12" s="527" t="s">
        <v>75</v>
      </c>
      <c r="F12" s="558">
        <v>16</v>
      </c>
      <c r="G12" s="519">
        <f>VLOOKUP(E12,[11]Evolution!$A$4:$K$41,10,FALSE)</f>
        <v>0.45454545454545459</v>
      </c>
      <c r="H12" s="520">
        <v>13059.57</v>
      </c>
      <c r="I12" s="519">
        <f>VLOOKUP(E12,[11]Evolution!$A$4:$K$41,11,FALSE)</f>
        <v>0.45192158031191765</v>
      </c>
      <c r="J12" s="560"/>
      <c r="L12" s="524"/>
      <c r="M12" s="528"/>
      <c r="N12" s="524"/>
      <c r="O12" s="520"/>
      <c r="P12" s="523"/>
      <c r="Q12" s="524"/>
      <c r="R12" s="525"/>
      <c r="T12">
        <f t="shared" si="0"/>
        <v>6</v>
      </c>
    </row>
    <row r="13" spans="3:22" ht="14.25" customHeight="1">
      <c r="C13" s="513"/>
      <c r="D13" s="521">
        <v>7</v>
      </c>
      <c r="E13" s="515" t="s">
        <v>64</v>
      </c>
      <c r="F13" s="558">
        <v>15</v>
      </c>
      <c r="G13" s="519">
        <f>VLOOKUP(E13,[11]Evolution!$A$4:$K$41,10,FALSE)</f>
        <v>-0.11764705882352944</v>
      </c>
      <c r="H13" s="520">
        <v>2020.49</v>
      </c>
      <c r="I13" s="519">
        <f>VLOOKUP(E13,[11]Evolution!$A$4:$K$41,11,FALSE)</f>
        <v>0.55125183302750891</v>
      </c>
      <c r="J13" s="560"/>
      <c r="L13" s="524"/>
      <c r="M13" s="520"/>
      <c r="N13" s="524"/>
      <c r="O13" s="520"/>
      <c r="P13" s="523"/>
      <c r="Q13" s="524"/>
      <c r="R13" s="525"/>
      <c r="T13">
        <f t="shared" si="0"/>
        <v>7</v>
      </c>
    </row>
    <row r="14" spans="3:22" ht="14.25" customHeight="1">
      <c r="C14" s="513"/>
      <c r="D14" s="561"/>
      <c r="E14" s="515" t="s">
        <v>492</v>
      </c>
      <c r="F14" s="558">
        <v>33</v>
      </c>
      <c r="G14" s="562"/>
      <c r="H14" s="520">
        <v>28225.98</v>
      </c>
      <c r="I14" s="532"/>
      <c r="J14" s="560"/>
      <c r="L14" s="524"/>
      <c r="M14" s="520"/>
      <c r="N14" s="524"/>
      <c r="O14" s="520"/>
      <c r="P14" s="523"/>
      <c r="Q14" s="524"/>
      <c r="R14" s="525"/>
      <c r="S14" s="222"/>
    </row>
    <row r="15" spans="3:22" ht="14.25" customHeight="1">
      <c r="C15" s="513"/>
      <c r="D15" s="536"/>
      <c r="E15" s="537" t="s">
        <v>348</v>
      </c>
      <c r="F15" s="538">
        <f>SUM(F7:F14)</f>
        <v>5632</v>
      </c>
      <c r="G15" s="539"/>
      <c r="H15" s="539">
        <f>SUM(H7:H14)</f>
        <v>2662602.5699999998</v>
      </c>
      <c r="I15" s="528"/>
      <c r="J15" s="563"/>
      <c r="K15" s="564"/>
      <c r="L15" s="524"/>
      <c r="M15" s="520"/>
      <c r="N15" s="524"/>
      <c r="O15" s="520"/>
      <c r="P15" s="523"/>
      <c r="Q15" s="524"/>
      <c r="R15" s="525"/>
      <c r="T15" t="str">
        <f>IFERROR(RANK(M7,($H$7:$H$14,$M$7:$M$14)),"")</f>
        <v/>
      </c>
    </row>
    <row r="16" spans="3:22" ht="14.25" customHeight="1">
      <c r="C16" s="513"/>
      <c r="D16" s="540"/>
      <c r="E16" s="541" t="s">
        <v>349</v>
      </c>
      <c r="F16" s="542">
        <v>6537</v>
      </c>
      <c r="G16" s="543"/>
      <c r="H16" s="543">
        <v>3141673.43</v>
      </c>
      <c r="I16" s="528"/>
      <c r="N16" s="524"/>
      <c r="O16" s="520"/>
      <c r="P16" s="523"/>
      <c r="Q16" s="524"/>
      <c r="R16" s="525"/>
      <c r="T16" t="str">
        <f>IFERROR(RANK(M8,($H$7:$H$14,$M$7:$M$14)),"")</f>
        <v/>
      </c>
    </row>
    <row r="17" spans="2:20" ht="14.25" customHeight="1">
      <c r="C17" s="513"/>
      <c r="D17" s="544"/>
      <c r="E17" s="545" t="s">
        <v>481</v>
      </c>
      <c r="F17" s="546">
        <f>IF(F16&lt;&gt;0,(F15-F16)/F16*100,"-")</f>
        <v>-13.844271072357351</v>
      </c>
      <c r="G17" s="547"/>
      <c r="H17" s="547">
        <f>IF(H16&lt;&gt;0,(H15-H16)/H16*100,"-")</f>
        <v>-15.248907013228308</v>
      </c>
      <c r="I17" s="520"/>
      <c r="N17" s="524"/>
      <c r="O17" s="520"/>
      <c r="P17" s="523"/>
      <c r="Q17" s="524"/>
      <c r="R17" s="525"/>
      <c r="S17" s="222"/>
      <c r="T17" t="str">
        <f>IFERROR(RANK(M9,($H$7:$H$14,$M$7:$M$14)),"")</f>
        <v/>
      </c>
    </row>
    <row r="18" spans="2:20" ht="14.25" customHeight="1" thickBot="1">
      <c r="C18" s="513"/>
      <c r="I18" s="520"/>
      <c r="J18" s="548"/>
      <c r="K18" s="520"/>
      <c r="L18" s="520"/>
      <c r="M18" s="520"/>
      <c r="N18" s="524"/>
      <c r="O18" s="520"/>
      <c r="P18" s="523"/>
      <c r="Q18" s="524"/>
      <c r="R18" s="525"/>
      <c r="T18" t="str">
        <f>IFERROR(RANK(M11,($H$7:$H$14,$M$7:$M$14)),"")</f>
        <v/>
      </c>
    </row>
    <row r="19" spans="2:20" ht="17.25" customHeight="1" thickBot="1">
      <c r="B19" s="565"/>
      <c r="C19" s="550"/>
      <c r="D19" s="551"/>
      <c r="E19" s="552" t="s">
        <v>489</v>
      </c>
      <c r="F19" s="553">
        <v>1379</v>
      </c>
      <c r="G19" s="566"/>
      <c r="H19" s="567">
        <v>3630250.99</v>
      </c>
      <c r="I19" s="528"/>
      <c r="J19" s="548"/>
      <c r="K19" s="528"/>
      <c r="L19" s="528"/>
      <c r="M19" s="528"/>
      <c r="N19" s="524"/>
      <c r="O19" s="520"/>
      <c r="P19" s="523"/>
      <c r="Q19" s="524"/>
      <c r="R19" s="525"/>
      <c r="T19" t="str">
        <f>IFERROR(RANK(M12,($H$7:$H$14,$M$7:$M$14)),"")</f>
        <v/>
      </c>
    </row>
    <row r="20" spans="2:20" ht="14.25" customHeight="1">
      <c r="E20" s="548"/>
    </row>
    <row r="21" spans="2:20" ht="14.25" customHeight="1">
      <c r="F21" s="494"/>
      <c r="H21" s="494"/>
    </row>
    <row r="22" spans="2:20">
      <c r="F22" s="494"/>
      <c r="S22" s="222"/>
    </row>
    <row r="23" spans="2:20" ht="14.25" customHeight="1">
      <c r="E23" s="182" t="s">
        <v>490</v>
      </c>
    </row>
    <row r="24" spans="2:20" ht="14.25" customHeight="1"/>
    <row r="25" spans="2:20" ht="14.25" customHeight="1"/>
    <row r="26" spans="2:20" ht="14.25" customHeight="1"/>
    <row r="27" spans="2:20" ht="14.25" customHeight="1"/>
    <row r="28" spans="2:20" ht="14.25" customHeight="1"/>
    <row r="29" spans="2:20" ht="14.25" customHeight="1"/>
    <row r="30" spans="2:20" ht="14.25" customHeight="1"/>
    <row r="31" spans="2:20" ht="14.25" customHeight="1"/>
    <row r="32" spans="2:20"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sheetData>
  <mergeCells count="6">
    <mergeCell ref="I5:I6"/>
    <mergeCell ref="D5:D6"/>
    <mergeCell ref="E5:E6"/>
    <mergeCell ref="F5:F6"/>
    <mergeCell ref="G5:G6"/>
    <mergeCell ref="H5:H6"/>
  </mergeCells>
  <conditionalFormatting sqref="G7:G13">
    <cfRule type="iconSet" priority="2">
      <iconSet iconSet="3Arrows" showValue="0">
        <cfvo type="percent" val="0"/>
        <cfvo type="num" val="0"/>
        <cfvo type="num" val="0" gte="0"/>
      </iconSet>
    </cfRule>
  </conditionalFormatting>
  <conditionalFormatting sqref="I7:I14">
    <cfRule type="iconSet" priority="1">
      <iconSet iconSet="3Arrows" showValue="0">
        <cfvo type="percent" val="0"/>
        <cfvo type="num" val="0"/>
        <cfvo type="num" val="0" gte="0"/>
      </iconSet>
    </cfRule>
  </conditionalFormatting>
  <pageMargins left="0.17" right="0.16" top="0.17" bottom="0.17" header="0.17" footer="0.17"/>
  <pageSetup paperSize="9" orientation="landscape" r:id="rId1"/>
  <drawing r:id="rId2"/>
</worksheet>
</file>

<file path=xl/worksheets/sheet13.xml><?xml version="1.0" encoding="utf-8"?>
<worksheet xmlns="http://schemas.openxmlformats.org/spreadsheetml/2006/main" xmlns:r="http://schemas.openxmlformats.org/officeDocument/2006/relationships">
  <dimension ref="B2:S75"/>
  <sheetViews>
    <sheetView showGridLines="0" workbookViewId="0">
      <selection activeCell="P13" sqref="P13"/>
    </sheetView>
  </sheetViews>
  <sheetFormatPr baseColWidth="10" defaultRowHeight="15"/>
  <cols>
    <col min="1" max="1" width="1.5703125" customWidth="1"/>
    <col min="2" max="2" width="0.85546875" customWidth="1"/>
    <col min="3" max="3" width="34" bestFit="1" customWidth="1"/>
    <col min="4" max="4" width="12.28515625" bestFit="1" customWidth="1"/>
    <col min="5" max="5" width="18" bestFit="1" customWidth="1"/>
    <col min="6" max="6" width="10.85546875" bestFit="1" customWidth="1"/>
    <col min="7" max="7" width="12.28515625" bestFit="1" customWidth="1"/>
    <col min="8" max="8" width="6.140625" bestFit="1" customWidth="1"/>
    <col min="9" max="9" width="8" customWidth="1"/>
    <col min="13" max="13" width="12.5703125" bestFit="1" customWidth="1"/>
    <col min="14" max="14" width="14.140625" customWidth="1"/>
    <col min="15" max="15" width="15" customWidth="1"/>
    <col min="16" max="16" width="21.85546875" bestFit="1" customWidth="1"/>
    <col min="17" max="18" width="11.42578125" customWidth="1"/>
    <col min="257" max="257" width="1.5703125" customWidth="1"/>
    <col min="258" max="258" width="0.85546875" customWidth="1"/>
    <col min="259" max="259" width="34" bestFit="1" customWidth="1"/>
    <col min="260" max="260" width="12.28515625" bestFit="1" customWidth="1"/>
    <col min="261" max="261" width="18" bestFit="1" customWidth="1"/>
    <col min="262" max="262" width="10.85546875" bestFit="1" customWidth="1"/>
    <col min="263" max="263" width="12.28515625" bestFit="1" customWidth="1"/>
    <col min="264" max="264" width="6.140625" bestFit="1" customWidth="1"/>
    <col min="265" max="265" width="8" customWidth="1"/>
    <col min="269" max="269" width="12.5703125" bestFit="1" customWidth="1"/>
    <col min="270" max="270" width="14.140625" customWidth="1"/>
    <col min="271" max="271" width="15" customWidth="1"/>
    <col min="272" max="272" width="21.85546875" bestFit="1" customWidth="1"/>
    <col min="273" max="274" width="11.42578125" customWidth="1"/>
    <col min="513" max="513" width="1.5703125" customWidth="1"/>
    <col min="514" max="514" width="0.85546875" customWidth="1"/>
    <col min="515" max="515" width="34" bestFit="1" customWidth="1"/>
    <col min="516" max="516" width="12.28515625" bestFit="1" customWidth="1"/>
    <col min="517" max="517" width="18" bestFit="1" customWidth="1"/>
    <col min="518" max="518" width="10.85546875" bestFit="1" customWidth="1"/>
    <col min="519" max="519" width="12.28515625" bestFit="1" customWidth="1"/>
    <col min="520" max="520" width="6.140625" bestFit="1" customWidth="1"/>
    <col min="521" max="521" width="8" customWidth="1"/>
    <col min="525" max="525" width="12.5703125" bestFit="1" customWidth="1"/>
    <col min="526" max="526" width="14.140625" customWidth="1"/>
    <col min="527" max="527" width="15" customWidth="1"/>
    <col min="528" max="528" width="21.85546875" bestFit="1" customWidth="1"/>
    <col min="529" max="530" width="11.42578125" customWidth="1"/>
    <col min="769" max="769" width="1.5703125" customWidth="1"/>
    <col min="770" max="770" width="0.85546875" customWidth="1"/>
    <col min="771" max="771" width="34" bestFit="1" customWidth="1"/>
    <col min="772" max="772" width="12.28515625" bestFit="1" customWidth="1"/>
    <col min="773" max="773" width="18" bestFit="1" customWidth="1"/>
    <col min="774" max="774" width="10.85546875" bestFit="1" customWidth="1"/>
    <col min="775" max="775" width="12.28515625" bestFit="1" customWidth="1"/>
    <col min="776" max="776" width="6.140625" bestFit="1" customWidth="1"/>
    <col min="777" max="777" width="8" customWidth="1"/>
    <col min="781" max="781" width="12.5703125" bestFit="1" customWidth="1"/>
    <col min="782" max="782" width="14.140625" customWidth="1"/>
    <col min="783" max="783" width="15" customWidth="1"/>
    <col min="784" max="784" width="21.85546875" bestFit="1" customWidth="1"/>
    <col min="785" max="786" width="11.42578125" customWidth="1"/>
    <col min="1025" max="1025" width="1.5703125" customWidth="1"/>
    <col min="1026" max="1026" width="0.85546875" customWidth="1"/>
    <col min="1027" max="1027" width="34" bestFit="1" customWidth="1"/>
    <col min="1028" max="1028" width="12.28515625" bestFit="1" customWidth="1"/>
    <col min="1029" max="1029" width="18" bestFit="1" customWidth="1"/>
    <col min="1030" max="1030" width="10.85546875" bestFit="1" customWidth="1"/>
    <col min="1031" max="1031" width="12.28515625" bestFit="1" customWidth="1"/>
    <col min="1032" max="1032" width="6.140625" bestFit="1" customWidth="1"/>
    <col min="1033" max="1033" width="8" customWidth="1"/>
    <col min="1037" max="1037" width="12.5703125" bestFit="1" customWidth="1"/>
    <col min="1038" max="1038" width="14.140625" customWidth="1"/>
    <col min="1039" max="1039" width="15" customWidth="1"/>
    <col min="1040" max="1040" width="21.85546875" bestFit="1" customWidth="1"/>
    <col min="1041" max="1042" width="11.42578125" customWidth="1"/>
    <col min="1281" max="1281" width="1.5703125" customWidth="1"/>
    <col min="1282" max="1282" width="0.85546875" customWidth="1"/>
    <col min="1283" max="1283" width="34" bestFit="1" customWidth="1"/>
    <col min="1284" max="1284" width="12.28515625" bestFit="1" customWidth="1"/>
    <col min="1285" max="1285" width="18" bestFit="1" customWidth="1"/>
    <col min="1286" max="1286" width="10.85546875" bestFit="1" customWidth="1"/>
    <col min="1287" max="1287" width="12.28515625" bestFit="1" customWidth="1"/>
    <col min="1288" max="1288" width="6.140625" bestFit="1" customWidth="1"/>
    <col min="1289" max="1289" width="8" customWidth="1"/>
    <col min="1293" max="1293" width="12.5703125" bestFit="1" customWidth="1"/>
    <col min="1294" max="1294" width="14.140625" customWidth="1"/>
    <col min="1295" max="1295" width="15" customWidth="1"/>
    <col min="1296" max="1296" width="21.85546875" bestFit="1" customWidth="1"/>
    <col min="1297" max="1298" width="11.42578125" customWidth="1"/>
    <col min="1537" max="1537" width="1.5703125" customWidth="1"/>
    <col min="1538" max="1538" width="0.85546875" customWidth="1"/>
    <col min="1539" max="1539" width="34" bestFit="1" customWidth="1"/>
    <col min="1540" max="1540" width="12.28515625" bestFit="1" customWidth="1"/>
    <col min="1541" max="1541" width="18" bestFit="1" customWidth="1"/>
    <col min="1542" max="1542" width="10.85546875" bestFit="1" customWidth="1"/>
    <col min="1543" max="1543" width="12.28515625" bestFit="1" customWidth="1"/>
    <col min="1544" max="1544" width="6.140625" bestFit="1" customWidth="1"/>
    <col min="1545" max="1545" width="8" customWidth="1"/>
    <col min="1549" max="1549" width="12.5703125" bestFit="1" customWidth="1"/>
    <col min="1550" max="1550" width="14.140625" customWidth="1"/>
    <col min="1551" max="1551" width="15" customWidth="1"/>
    <col min="1552" max="1552" width="21.85546875" bestFit="1" customWidth="1"/>
    <col min="1553" max="1554" width="11.42578125" customWidth="1"/>
    <col min="1793" max="1793" width="1.5703125" customWidth="1"/>
    <col min="1794" max="1794" width="0.85546875" customWidth="1"/>
    <col min="1795" max="1795" width="34" bestFit="1" customWidth="1"/>
    <col min="1796" max="1796" width="12.28515625" bestFit="1" customWidth="1"/>
    <col min="1797" max="1797" width="18" bestFit="1" customWidth="1"/>
    <col min="1798" max="1798" width="10.85546875" bestFit="1" customWidth="1"/>
    <col min="1799" max="1799" width="12.28515625" bestFit="1" customWidth="1"/>
    <col min="1800" max="1800" width="6.140625" bestFit="1" customWidth="1"/>
    <col min="1801" max="1801" width="8" customWidth="1"/>
    <col min="1805" max="1805" width="12.5703125" bestFit="1" customWidth="1"/>
    <col min="1806" max="1806" width="14.140625" customWidth="1"/>
    <col min="1807" max="1807" width="15" customWidth="1"/>
    <col min="1808" max="1808" width="21.85546875" bestFit="1" customWidth="1"/>
    <col min="1809" max="1810" width="11.42578125" customWidth="1"/>
    <col min="2049" max="2049" width="1.5703125" customWidth="1"/>
    <col min="2050" max="2050" width="0.85546875" customWidth="1"/>
    <col min="2051" max="2051" width="34" bestFit="1" customWidth="1"/>
    <col min="2052" max="2052" width="12.28515625" bestFit="1" customWidth="1"/>
    <col min="2053" max="2053" width="18" bestFit="1" customWidth="1"/>
    <col min="2054" max="2054" width="10.85546875" bestFit="1" customWidth="1"/>
    <col min="2055" max="2055" width="12.28515625" bestFit="1" customWidth="1"/>
    <col min="2056" max="2056" width="6.140625" bestFit="1" customWidth="1"/>
    <col min="2057" max="2057" width="8" customWidth="1"/>
    <col min="2061" max="2061" width="12.5703125" bestFit="1" customWidth="1"/>
    <col min="2062" max="2062" width="14.140625" customWidth="1"/>
    <col min="2063" max="2063" width="15" customWidth="1"/>
    <col min="2064" max="2064" width="21.85546875" bestFit="1" customWidth="1"/>
    <col min="2065" max="2066" width="11.42578125" customWidth="1"/>
    <col min="2305" max="2305" width="1.5703125" customWidth="1"/>
    <col min="2306" max="2306" width="0.85546875" customWidth="1"/>
    <col min="2307" max="2307" width="34" bestFit="1" customWidth="1"/>
    <col min="2308" max="2308" width="12.28515625" bestFit="1" customWidth="1"/>
    <col min="2309" max="2309" width="18" bestFit="1" customWidth="1"/>
    <col min="2310" max="2310" width="10.85546875" bestFit="1" customWidth="1"/>
    <col min="2311" max="2311" width="12.28515625" bestFit="1" customWidth="1"/>
    <col min="2312" max="2312" width="6.140625" bestFit="1" customWidth="1"/>
    <col min="2313" max="2313" width="8" customWidth="1"/>
    <col min="2317" max="2317" width="12.5703125" bestFit="1" customWidth="1"/>
    <col min="2318" max="2318" width="14.140625" customWidth="1"/>
    <col min="2319" max="2319" width="15" customWidth="1"/>
    <col min="2320" max="2320" width="21.85546875" bestFit="1" customWidth="1"/>
    <col min="2321" max="2322" width="11.42578125" customWidth="1"/>
    <col min="2561" max="2561" width="1.5703125" customWidth="1"/>
    <col min="2562" max="2562" width="0.85546875" customWidth="1"/>
    <col min="2563" max="2563" width="34" bestFit="1" customWidth="1"/>
    <col min="2564" max="2564" width="12.28515625" bestFit="1" customWidth="1"/>
    <col min="2565" max="2565" width="18" bestFit="1" customWidth="1"/>
    <col min="2566" max="2566" width="10.85546875" bestFit="1" customWidth="1"/>
    <col min="2567" max="2567" width="12.28515625" bestFit="1" customWidth="1"/>
    <col min="2568" max="2568" width="6.140625" bestFit="1" customWidth="1"/>
    <col min="2569" max="2569" width="8" customWidth="1"/>
    <col min="2573" max="2573" width="12.5703125" bestFit="1" customWidth="1"/>
    <col min="2574" max="2574" width="14.140625" customWidth="1"/>
    <col min="2575" max="2575" width="15" customWidth="1"/>
    <col min="2576" max="2576" width="21.85546875" bestFit="1" customWidth="1"/>
    <col min="2577" max="2578" width="11.42578125" customWidth="1"/>
    <col min="2817" max="2817" width="1.5703125" customWidth="1"/>
    <col min="2818" max="2818" width="0.85546875" customWidth="1"/>
    <col min="2819" max="2819" width="34" bestFit="1" customWidth="1"/>
    <col min="2820" max="2820" width="12.28515625" bestFit="1" customWidth="1"/>
    <col min="2821" max="2821" width="18" bestFit="1" customWidth="1"/>
    <col min="2822" max="2822" width="10.85546875" bestFit="1" customWidth="1"/>
    <col min="2823" max="2823" width="12.28515625" bestFit="1" customWidth="1"/>
    <col min="2824" max="2824" width="6.140625" bestFit="1" customWidth="1"/>
    <col min="2825" max="2825" width="8" customWidth="1"/>
    <col min="2829" max="2829" width="12.5703125" bestFit="1" customWidth="1"/>
    <col min="2830" max="2830" width="14.140625" customWidth="1"/>
    <col min="2831" max="2831" width="15" customWidth="1"/>
    <col min="2832" max="2832" width="21.85546875" bestFit="1" customWidth="1"/>
    <col min="2833" max="2834" width="11.42578125" customWidth="1"/>
    <col min="3073" max="3073" width="1.5703125" customWidth="1"/>
    <col min="3074" max="3074" width="0.85546875" customWidth="1"/>
    <col min="3075" max="3075" width="34" bestFit="1" customWidth="1"/>
    <col min="3076" max="3076" width="12.28515625" bestFit="1" customWidth="1"/>
    <col min="3077" max="3077" width="18" bestFit="1" customWidth="1"/>
    <col min="3078" max="3078" width="10.85546875" bestFit="1" customWidth="1"/>
    <col min="3079" max="3079" width="12.28515625" bestFit="1" customWidth="1"/>
    <col min="3080" max="3080" width="6.140625" bestFit="1" customWidth="1"/>
    <col min="3081" max="3081" width="8" customWidth="1"/>
    <col min="3085" max="3085" width="12.5703125" bestFit="1" customWidth="1"/>
    <col min="3086" max="3086" width="14.140625" customWidth="1"/>
    <col min="3087" max="3087" width="15" customWidth="1"/>
    <col min="3088" max="3088" width="21.85546875" bestFit="1" customWidth="1"/>
    <col min="3089" max="3090" width="11.42578125" customWidth="1"/>
    <col min="3329" max="3329" width="1.5703125" customWidth="1"/>
    <col min="3330" max="3330" width="0.85546875" customWidth="1"/>
    <col min="3331" max="3331" width="34" bestFit="1" customWidth="1"/>
    <col min="3332" max="3332" width="12.28515625" bestFit="1" customWidth="1"/>
    <col min="3333" max="3333" width="18" bestFit="1" customWidth="1"/>
    <col min="3334" max="3334" width="10.85546875" bestFit="1" customWidth="1"/>
    <col min="3335" max="3335" width="12.28515625" bestFit="1" customWidth="1"/>
    <col min="3336" max="3336" width="6.140625" bestFit="1" customWidth="1"/>
    <col min="3337" max="3337" width="8" customWidth="1"/>
    <col min="3341" max="3341" width="12.5703125" bestFit="1" customWidth="1"/>
    <col min="3342" max="3342" width="14.140625" customWidth="1"/>
    <col min="3343" max="3343" width="15" customWidth="1"/>
    <col min="3344" max="3344" width="21.85546875" bestFit="1" customWidth="1"/>
    <col min="3345" max="3346" width="11.42578125" customWidth="1"/>
    <col min="3585" max="3585" width="1.5703125" customWidth="1"/>
    <col min="3586" max="3586" width="0.85546875" customWidth="1"/>
    <col min="3587" max="3587" width="34" bestFit="1" customWidth="1"/>
    <col min="3588" max="3588" width="12.28515625" bestFit="1" customWidth="1"/>
    <col min="3589" max="3589" width="18" bestFit="1" customWidth="1"/>
    <col min="3590" max="3590" width="10.85546875" bestFit="1" customWidth="1"/>
    <col min="3591" max="3591" width="12.28515625" bestFit="1" customWidth="1"/>
    <col min="3592" max="3592" width="6.140625" bestFit="1" customWidth="1"/>
    <col min="3593" max="3593" width="8" customWidth="1"/>
    <col min="3597" max="3597" width="12.5703125" bestFit="1" customWidth="1"/>
    <col min="3598" max="3598" width="14.140625" customWidth="1"/>
    <col min="3599" max="3599" width="15" customWidth="1"/>
    <col min="3600" max="3600" width="21.85546875" bestFit="1" customWidth="1"/>
    <col min="3601" max="3602" width="11.42578125" customWidth="1"/>
    <col min="3841" max="3841" width="1.5703125" customWidth="1"/>
    <col min="3842" max="3842" width="0.85546875" customWidth="1"/>
    <col min="3843" max="3843" width="34" bestFit="1" customWidth="1"/>
    <col min="3844" max="3844" width="12.28515625" bestFit="1" customWidth="1"/>
    <col min="3845" max="3845" width="18" bestFit="1" customWidth="1"/>
    <col min="3846" max="3846" width="10.85546875" bestFit="1" customWidth="1"/>
    <col min="3847" max="3847" width="12.28515625" bestFit="1" customWidth="1"/>
    <col min="3848" max="3848" width="6.140625" bestFit="1" customWidth="1"/>
    <col min="3849" max="3849" width="8" customWidth="1"/>
    <col min="3853" max="3853" width="12.5703125" bestFit="1" customWidth="1"/>
    <col min="3854" max="3854" width="14.140625" customWidth="1"/>
    <col min="3855" max="3855" width="15" customWidth="1"/>
    <col min="3856" max="3856" width="21.85546875" bestFit="1" customWidth="1"/>
    <col min="3857" max="3858" width="11.42578125" customWidth="1"/>
    <col min="4097" max="4097" width="1.5703125" customWidth="1"/>
    <col min="4098" max="4098" width="0.85546875" customWidth="1"/>
    <col min="4099" max="4099" width="34" bestFit="1" customWidth="1"/>
    <col min="4100" max="4100" width="12.28515625" bestFit="1" customWidth="1"/>
    <col min="4101" max="4101" width="18" bestFit="1" customWidth="1"/>
    <col min="4102" max="4102" width="10.85546875" bestFit="1" customWidth="1"/>
    <col min="4103" max="4103" width="12.28515625" bestFit="1" customWidth="1"/>
    <col min="4104" max="4104" width="6.140625" bestFit="1" customWidth="1"/>
    <col min="4105" max="4105" width="8" customWidth="1"/>
    <col min="4109" max="4109" width="12.5703125" bestFit="1" customWidth="1"/>
    <col min="4110" max="4110" width="14.140625" customWidth="1"/>
    <col min="4111" max="4111" width="15" customWidth="1"/>
    <col min="4112" max="4112" width="21.85546875" bestFit="1" customWidth="1"/>
    <col min="4113" max="4114" width="11.42578125" customWidth="1"/>
    <col min="4353" max="4353" width="1.5703125" customWidth="1"/>
    <col min="4354" max="4354" width="0.85546875" customWidth="1"/>
    <col min="4355" max="4355" width="34" bestFit="1" customWidth="1"/>
    <col min="4356" max="4356" width="12.28515625" bestFit="1" customWidth="1"/>
    <col min="4357" max="4357" width="18" bestFit="1" customWidth="1"/>
    <col min="4358" max="4358" width="10.85546875" bestFit="1" customWidth="1"/>
    <col min="4359" max="4359" width="12.28515625" bestFit="1" customWidth="1"/>
    <col min="4360" max="4360" width="6.140625" bestFit="1" customWidth="1"/>
    <col min="4361" max="4361" width="8" customWidth="1"/>
    <col min="4365" max="4365" width="12.5703125" bestFit="1" customWidth="1"/>
    <col min="4366" max="4366" width="14.140625" customWidth="1"/>
    <col min="4367" max="4367" width="15" customWidth="1"/>
    <col min="4368" max="4368" width="21.85546875" bestFit="1" customWidth="1"/>
    <col min="4369" max="4370" width="11.42578125" customWidth="1"/>
    <col min="4609" max="4609" width="1.5703125" customWidth="1"/>
    <col min="4610" max="4610" width="0.85546875" customWidth="1"/>
    <col min="4611" max="4611" width="34" bestFit="1" customWidth="1"/>
    <col min="4612" max="4612" width="12.28515625" bestFit="1" customWidth="1"/>
    <col min="4613" max="4613" width="18" bestFit="1" customWidth="1"/>
    <col min="4614" max="4614" width="10.85546875" bestFit="1" customWidth="1"/>
    <col min="4615" max="4615" width="12.28515625" bestFit="1" customWidth="1"/>
    <col min="4616" max="4616" width="6.140625" bestFit="1" customWidth="1"/>
    <col min="4617" max="4617" width="8" customWidth="1"/>
    <col min="4621" max="4621" width="12.5703125" bestFit="1" customWidth="1"/>
    <col min="4622" max="4622" width="14.140625" customWidth="1"/>
    <col min="4623" max="4623" width="15" customWidth="1"/>
    <col min="4624" max="4624" width="21.85546875" bestFit="1" customWidth="1"/>
    <col min="4625" max="4626" width="11.42578125" customWidth="1"/>
    <col min="4865" max="4865" width="1.5703125" customWidth="1"/>
    <col min="4866" max="4866" width="0.85546875" customWidth="1"/>
    <col min="4867" max="4867" width="34" bestFit="1" customWidth="1"/>
    <col min="4868" max="4868" width="12.28515625" bestFit="1" customWidth="1"/>
    <col min="4869" max="4869" width="18" bestFit="1" customWidth="1"/>
    <col min="4870" max="4870" width="10.85546875" bestFit="1" customWidth="1"/>
    <col min="4871" max="4871" width="12.28515625" bestFit="1" customWidth="1"/>
    <col min="4872" max="4872" width="6.140625" bestFit="1" customWidth="1"/>
    <col min="4873" max="4873" width="8" customWidth="1"/>
    <col min="4877" max="4877" width="12.5703125" bestFit="1" customWidth="1"/>
    <col min="4878" max="4878" width="14.140625" customWidth="1"/>
    <col min="4879" max="4879" width="15" customWidth="1"/>
    <col min="4880" max="4880" width="21.85546875" bestFit="1" customWidth="1"/>
    <col min="4881" max="4882" width="11.42578125" customWidth="1"/>
    <col min="5121" max="5121" width="1.5703125" customWidth="1"/>
    <col min="5122" max="5122" width="0.85546875" customWidth="1"/>
    <col min="5123" max="5123" width="34" bestFit="1" customWidth="1"/>
    <col min="5124" max="5124" width="12.28515625" bestFit="1" customWidth="1"/>
    <col min="5125" max="5125" width="18" bestFit="1" customWidth="1"/>
    <col min="5126" max="5126" width="10.85546875" bestFit="1" customWidth="1"/>
    <col min="5127" max="5127" width="12.28515625" bestFit="1" customWidth="1"/>
    <col min="5128" max="5128" width="6.140625" bestFit="1" customWidth="1"/>
    <col min="5129" max="5129" width="8" customWidth="1"/>
    <col min="5133" max="5133" width="12.5703125" bestFit="1" customWidth="1"/>
    <col min="5134" max="5134" width="14.140625" customWidth="1"/>
    <col min="5135" max="5135" width="15" customWidth="1"/>
    <col min="5136" max="5136" width="21.85546875" bestFit="1" customWidth="1"/>
    <col min="5137" max="5138" width="11.42578125" customWidth="1"/>
    <col min="5377" max="5377" width="1.5703125" customWidth="1"/>
    <col min="5378" max="5378" width="0.85546875" customWidth="1"/>
    <col min="5379" max="5379" width="34" bestFit="1" customWidth="1"/>
    <col min="5380" max="5380" width="12.28515625" bestFit="1" customWidth="1"/>
    <col min="5381" max="5381" width="18" bestFit="1" customWidth="1"/>
    <col min="5382" max="5382" width="10.85546875" bestFit="1" customWidth="1"/>
    <col min="5383" max="5383" width="12.28515625" bestFit="1" customWidth="1"/>
    <col min="5384" max="5384" width="6.140625" bestFit="1" customWidth="1"/>
    <col min="5385" max="5385" width="8" customWidth="1"/>
    <col min="5389" max="5389" width="12.5703125" bestFit="1" customWidth="1"/>
    <col min="5390" max="5390" width="14.140625" customWidth="1"/>
    <col min="5391" max="5391" width="15" customWidth="1"/>
    <col min="5392" max="5392" width="21.85546875" bestFit="1" customWidth="1"/>
    <col min="5393" max="5394" width="11.42578125" customWidth="1"/>
    <col min="5633" max="5633" width="1.5703125" customWidth="1"/>
    <col min="5634" max="5634" width="0.85546875" customWidth="1"/>
    <col min="5635" max="5635" width="34" bestFit="1" customWidth="1"/>
    <col min="5636" max="5636" width="12.28515625" bestFit="1" customWidth="1"/>
    <col min="5637" max="5637" width="18" bestFit="1" customWidth="1"/>
    <col min="5638" max="5638" width="10.85546875" bestFit="1" customWidth="1"/>
    <col min="5639" max="5639" width="12.28515625" bestFit="1" customWidth="1"/>
    <col min="5640" max="5640" width="6.140625" bestFit="1" customWidth="1"/>
    <col min="5641" max="5641" width="8" customWidth="1"/>
    <col min="5645" max="5645" width="12.5703125" bestFit="1" customWidth="1"/>
    <col min="5646" max="5646" width="14.140625" customWidth="1"/>
    <col min="5647" max="5647" width="15" customWidth="1"/>
    <col min="5648" max="5648" width="21.85546875" bestFit="1" customWidth="1"/>
    <col min="5649" max="5650" width="11.42578125" customWidth="1"/>
    <col min="5889" max="5889" width="1.5703125" customWidth="1"/>
    <col min="5890" max="5890" width="0.85546875" customWidth="1"/>
    <col min="5891" max="5891" width="34" bestFit="1" customWidth="1"/>
    <col min="5892" max="5892" width="12.28515625" bestFit="1" customWidth="1"/>
    <col min="5893" max="5893" width="18" bestFit="1" customWidth="1"/>
    <col min="5894" max="5894" width="10.85546875" bestFit="1" customWidth="1"/>
    <col min="5895" max="5895" width="12.28515625" bestFit="1" customWidth="1"/>
    <col min="5896" max="5896" width="6.140625" bestFit="1" customWidth="1"/>
    <col min="5897" max="5897" width="8" customWidth="1"/>
    <col min="5901" max="5901" width="12.5703125" bestFit="1" customWidth="1"/>
    <col min="5902" max="5902" width="14.140625" customWidth="1"/>
    <col min="5903" max="5903" width="15" customWidth="1"/>
    <col min="5904" max="5904" width="21.85546875" bestFit="1" customWidth="1"/>
    <col min="5905" max="5906" width="11.42578125" customWidth="1"/>
    <col min="6145" max="6145" width="1.5703125" customWidth="1"/>
    <col min="6146" max="6146" width="0.85546875" customWidth="1"/>
    <col min="6147" max="6147" width="34" bestFit="1" customWidth="1"/>
    <col min="6148" max="6148" width="12.28515625" bestFit="1" customWidth="1"/>
    <col min="6149" max="6149" width="18" bestFit="1" customWidth="1"/>
    <col min="6150" max="6150" width="10.85546875" bestFit="1" customWidth="1"/>
    <col min="6151" max="6151" width="12.28515625" bestFit="1" customWidth="1"/>
    <col min="6152" max="6152" width="6.140625" bestFit="1" customWidth="1"/>
    <col min="6153" max="6153" width="8" customWidth="1"/>
    <col min="6157" max="6157" width="12.5703125" bestFit="1" customWidth="1"/>
    <col min="6158" max="6158" width="14.140625" customWidth="1"/>
    <col min="6159" max="6159" width="15" customWidth="1"/>
    <col min="6160" max="6160" width="21.85546875" bestFit="1" customWidth="1"/>
    <col min="6161" max="6162" width="11.42578125" customWidth="1"/>
    <col min="6401" max="6401" width="1.5703125" customWidth="1"/>
    <col min="6402" max="6402" width="0.85546875" customWidth="1"/>
    <col min="6403" max="6403" width="34" bestFit="1" customWidth="1"/>
    <col min="6404" max="6404" width="12.28515625" bestFit="1" customWidth="1"/>
    <col min="6405" max="6405" width="18" bestFit="1" customWidth="1"/>
    <col min="6406" max="6406" width="10.85546875" bestFit="1" customWidth="1"/>
    <col min="6407" max="6407" width="12.28515625" bestFit="1" customWidth="1"/>
    <col min="6408" max="6408" width="6.140625" bestFit="1" customWidth="1"/>
    <col min="6409" max="6409" width="8" customWidth="1"/>
    <col min="6413" max="6413" width="12.5703125" bestFit="1" customWidth="1"/>
    <col min="6414" max="6414" width="14.140625" customWidth="1"/>
    <col min="6415" max="6415" width="15" customWidth="1"/>
    <col min="6416" max="6416" width="21.85546875" bestFit="1" customWidth="1"/>
    <col min="6417" max="6418" width="11.42578125" customWidth="1"/>
    <col min="6657" max="6657" width="1.5703125" customWidth="1"/>
    <col min="6658" max="6658" width="0.85546875" customWidth="1"/>
    <col min="6659" max="6659" width="34" bestFit="1" customWidth="1"/>
    <col min="6660" max="6660" width="12.28515625" bestFit="1" customWidth="1"/>
    <col min="6661" max="6661" width="18" bestFit="1" customWidth="1"/>
    <col min="6662" max="6662" width="10.85546875" bestFit="1" customWidth="1"/>
    <col min="6663" max="6663" width="12.28515625" bestFit="1" customWidth="1"/>
    <col min="6664" max="6664" width="6.140625" bestFit="1" customWidth="1"/>
    <col min="6665" max="6665" width="8" customWidth="1"/>
    <col min="6669" max="6669" width="12.5703125" bestFit="1" customWidth="1"/>
    <col min="6670" max="6670" width="14.140625" customWidth="1"/>
    <col min="6671" max="6671" width="15" customWidth="1"/>
    <col min="6672" max="6672" width="21.85546875" bestFit="1" customWidth="1"/>
    <col min="6673" max="6674" width="11.42578125" customWidth="1"/>
    <col min="6913" max="6913" width="1.5703125" customWidth="1"/>
    <col min="6914" max="6914" width="0.85546875" customWidth="1"/>
    <col min="6915" max="6915" width="34" bestFit="1" customWidth="1"/>
    <col min="6916" max="6916" width="12.28515625" bestFit="1" customWidth="1"/>
    <col min="6917" max="6917" width="18" bestFit="1" customWidth="1"/>
    <col min="6918" max="6918" width="10.85546875" bestFit="1" customWidth="1"/>
    <col min="6919" max="6919" width="12.28515625" bestFit="1" customWidth="1"/>
    <col min="6920" max="6920" width="6.140625" bestFit="1" customWidth="1"/>
    <col min="6921" max="6921" width="8" customWidth="1"/>
    <col min="6925" max="6925" width="12.5703125" bestFit="1" customWidth="1"/>
    <col min="6926" max="6926" width="14.140625" customWidth="1"/>
    <col min="6927" max="6927" width="15" customWidth="1"/>
    <col min="6928" max="6928" width="21.85546875" bestFit="1" customWidth="1"/>
    <col min="6929" max="6930" width="11.42578125" customWidth="1"/>
    <col min="7169" max="7169" width="1.5703125" customWidth="1"/>
    <col min="7170" max="7170" width="0.85546875" customWidth="1"/>
    <col min="7171" max="7171" width="34" bestFit="1" customWidth="1"/>
    <col min="7172" max="7172" width="12.28515625" bestFit="1" customWidth="1"/>
    <col min="7173" max="7173" width="18" bestFit="1" customWidth="1"/>
    <col min="7174" max="7174" width="10.85546875" bestFit="1" customWidth="1"/>
    <col min="7175" max="7175" width="12.28515625" bestFit="1" customWidth="1"/>
    <col min="7176" max="7176" width="6.140625" bestFit="1" customWidth="1"/>
    <col min="7177" max="7177" width="8" customWidth="1"/>
    <col min="7181" max="7181" width="12.5703125" bestFit="1" customWidth="1"/>
    <col min="7182" max="7182" width="14.140625" customWidth="1"/>
    <col min="7183" max="7183" width="15" customWidth="1"/>
    <col min="7184" max="7184" width="21.85546875" bestFit="1" customWidth="1"/>
    <col min="7185" max="7186" width="11.42578125" customWidth="1"/>
    <col min="7425" max="7425" width="1.5703125" customWidth="1"/>
    <col min="7426" max="7426" width="0.85546875" customWidth="1"/>
    <col min="7427" max="7427" width="34" bestFit="1" customWidth="1"/>
    <col min="7428" max="7428" width="12.28515625" bestFit="1" customWidth="1"/>
    <col min="7429" max="7429" width="18" bestFit="1" customWidth="1"/>
    <col min="7430" max="7430" width="10.85546875" bestFit="1" customWidth="1"/>
    <col min="7431" max="7431" width="12.28515625" bestFit="1" customWidth="1"/>
    <col min="7432" max="7432" width="6.140625" bestFit="1" customWidth="1"/>
    <col min="7433" max="7433" width="8" customWidth="1"/>
    <col min="7437" max="7437" width="12.5703125" bestFit="1" customWidth="1"/>
    <col min="7438" max="7438" width="14.140625" customWidth="1"/>
    <col min="7439" max="7439" width="15" customWidth="1"/>
    <col min="7440" max="7440" width="21.85546875" bestFit="1" customWidth="1"/>
    <col min="7441" max="7442" width="11.42578125" customWidth="1"/>
    <col min="7681" max="7681" width="1.5703125" customWidth="1"/>
    <col min="7682" max="7682" width="0.85546875" customWidth="1"/>
    <col min="7683" max="7683" width="34" bestFit="1" customWidth="1"/>
    <col min="7684" max="7684" width="12.28515625" bestFit="1" customWidth="1"/>
    <col min="7685" max="7685" width="18" bestFit="1" customWidth="1"/>
    <col min="7686" max="7686" width="10.85546875" bestFit="1" customWidth="1"/>
    <col min="7687" max="7687" width="12.28515625" bestFit="1" customWidth="1"/>
    <col min="7688" max="7688" width="6.140625" bestFit="1" customWidth="1"/>
    <col min="7689" max="7689" width="8" customWidth="1"/>
    <col min="7693" max="7693" width="12.5703125" bestFit="1" customWidth="1"/>
    <col min="7694" max="7694" width="14.140625" customWidth="1"/>
    <col min="7695" max="7695" width="15" customWidth="1"/>
    <col min="7696" max="7696" width="21.85546875" bestFit="1" customWidth="1"/>
    <col min="7697" max="7698" width="11.42578125" customWidth="1"/>
    <col min="7937" max="7937" width="1.5703125" customWidth="1"/>
    <col min="7938" max="7938" width="0.85546875" customWidth="1"/>
    <col min="7939" max="7939" width="34" bestFit="1" customWidth="1"/>
    <col min="7940" max="7940" width="12.28515625" bestFit="1" customWidth="1"/>
    <col min="7941" max="7941" width="18" bestFit="1" customWidth="1"/>
    <col min="7942" max="7942" width="10.85546875" bestFit="1" customWidth="1"/>
    <col min="7943" max="7943" width="12.28515625" bestFit="1" customWidth="1"/>
    <col min="7944" max="7944" width="6.140625" bestFit="1" customWidth="1"/>
    <col min="7945" max="7945" width="8" customWidth="1"/>
    <col min="7949" max="7949" width="12.5703125" bestFit="1" customWidth="1"/>
    <col min="7950" max="7950" width="14.140625" customWidth="1"/>
    <col min="7951" max="7951" width="15" customWidth="1"/>
    <col min="7952" max="7952" width="21.85546875" bestFit="1" customWidth="1"/>
    <col min="7953" max="7954" width="11.42578125" customWidth="1"/>
    <col min="8193" max="8193" width="1.5703125" customWidth="1"/>
    <col min="8194" max="8194" width="0.85546875" customWidth="1"/>
    <col min="8195" max="8195" width="34" bestFit="1" customWidth="1"/>
    <col min="8196" max="8196" width="12.28515625" bestFit="1" customWidth="1"/>
    <col min="8197" max="8197" width="18" bestFit="1" customWidth="1"/>
    <col min="8198" max="8198" width="10.85546875" bestFit="1" customWidth="1"/>
    <col min="8199" max="8199" width="12.28515625" bestFit="1" customWidth="1"/>
    <col min="8200" max="8200" width="6.140625" bestFit="1" customWidth="1"/>
    <col min="8201" max="8201" width="8" customWidth="1"/>
    <col min="8205" max="8205" width="12.5703125" bestFit="1" customWidth="1"/>
    <col min="8206" max="8206" width="14.140625" customWidth="1"/>
    <col min="8207" max="8207" width="15" customWidth="1"/>
    <col min="8208" max="8208" width="21.85546875" bestFit="1" customWidth="1"/>
    <col min="8209" max="8210" width="11.42578125" customWidth="1"/>
    <col min="8449" max="8449" width="1.5703125" customWidth="1"/>
    <col min="8450" max="8450" width="0.85546875" customWidth="1"/>
    <col min="8451" max="8451" width="34" bestFit="1" customWidth="1"/>
    <col min="8452" max="8452" width="12.28515625" bestFit="1" customWidth="1"/>
    <col min="8453" max="8453" width="18" bestFit="1" customWidth="1"/>
    <col min="8454" max="8454" width="10.85546875" bestFit="1" customWidth="1"/>
    <col min="8455" max="8455" width="12.28515625" bestFit="1" customWidth="1"/>
    <col min="8456" max="8456" width="6.140625" bestFit="1" customWidth="1"/>
    <col min="8457" max="8457" width="8" customWidth="1"/>
    <col min="8461" max="8461" width="12.5703125" bestFit="1" customWidth="1"/>
    <col min="8462" max="8462" width="14.140625" customWidth="1"/>
    <col min="8463" max="8463" width="15" customWidth="1"/>
    <col min="8464" max="8464" width="21.85546875" bestFit="1" customWidth="1"/>
    <col min="8465" max="8466" width="11.42578125" customWidth="1"/>
    <col min="8705" max="8705" width="1.5703125" customWidth="1"/>
    <col min="8706" max="8706" width="0.85546875" customWidth="1"/>
    <col min="8707" max="8707" width="34" bestFit="1" customWidth="1"/>
    <col min="8708" max="8708" width="12.28515625" bestFit="1" customWidth="1"/>
    <col min="8709" max="8709" width="18" bestFit="1" customWidth="1"/>
    <col min="8710" max="8710" width="10.85546875" bestFit="1" customWidth="1"/>
    <col min="8711" max="8711" width="12.28515625" bestFit="1" customWidth="1"/>
    <col min="8712" max="8712" width="6.140625" bestFit="1" customWidth="1"/>
    <col min="8713" max="8713" width="8" customWidth="1"/>
    <col min="8717" max="8717" width="12.5703125" bestFit="1" customWidth="1"/>
    <col min="8718" max="8718" width="14.140625" customWidth="1"/>
    <col min="8719" max="8719" width="15" customWidth="1"/>
    <col min="8720" max="8720" width="21.85546875" bestFit="1" customWidth="1"/>
    <col min="8721" max="8722" width="11.42578125" customWidth="1"/>
    <col min="8961" max="8961" width="1.5703125" customWidth="1"/>
    <col min="8962" max="8962" width="0.85546875" customWidth="1"/>
    <col min="8963" max="8963" width="34" bestFit="1" customWidth="1"/>
    <col min="8964" max="8964" width="12.28515625" bestFit="1" customWidth="1"/>
    <col min="8965" max="8965" width="18" bestFit="1" customWidth="1"/>
    <col min="8966" max="8966" width="10.85546875" bestFit="1" customWidth="1"/>
    <col min="8967" max="8967" width="12.28515625" bestFit="1" customWidth="1"/>
    <col min="8968" max="8968" width="6.140625" bestFit="1" customWidth="1"/>
    <col min="8969" max="8969" width="8" customWidth="1"/>
    <col min="8973" max="8973" width="12.5703125" bestFit="1" customWidth="1"/>
    <col min="8974" max="8974" width="14.140625" customWidth="1"/>
    <col min="8975" max="8975" width="15" customWidth="1"/>
    <col min="8976" max="8976" width="21.85546875" bestFit="1" customWidth="1"/>
    <col min="8977" max="8978" width="11.42578125" customWidth="1"/>
    <col min="9217" max="9217" width="1.5703125" customWidth="1"/>
    <col min="9218" max="9218" width="0.85546875" customWidth="1"/>
    <col min="9219" max="9219" width="34" bestFit="1" customWidth="1"/>
    <col min="9220" max="9220" width="12.28515625" bestFit="1" customWidth="1"/>
    <col min="9221" max="9221" width="18" bestFit="1" customWidth="1"/>
    <col min="9222" max="9222" width="10.85546875" bestFit="1" customWidth="1"/>
    <col min="9223" max="9223" width="12.28515625" bestFit="1" customWidth="1"/>
    <col min="9224" max="9224" width="6.140625" bestFit="1" customWidth="1"/>
    <col min="9225" max="9225" width="8" customWidth="1"/>
    <col min="9229" max="9229" width="12.5703125" bestFit="1" customWidth="1"/>
    <col min="9230" max="9230" width="14.140625" customWidth="1"/>
    <col min="9231" max="9231" width="15" customWidth="1"/>
    <col min="9232" max="9232" width="21.85546875" bestFit="1" customWidth="1"/>
    <col min="9233" max="9234" width="11.42578125" customWidth="1"/>
    <col min="9473" max="9473" width="1.5703125" customWidth="1"/>
    <col min="9474" max="9474" width="0.85546875" customWidth="1"/>
    <col min="9475" max="9475" width="34" bestFit="1" customWidth="1"/>
    <col min="9476" max="9476" width="12.28515625" bestFit="1" customWidth="1"/>
    <col min="9477" max="9477" width="18" bestFit="1" customWidth="1"/>
    <col min="9478" max="9478" width="10.85546875" bestFit="1" customWidth="1"/>
    <col min="9479" max="9479" width="12.28515625" bestFit="1" customWidth="1"/>
    <col min="9480" max="9480" width="6.140625" bestFit="1" customWidth="1"/>
    <col min="9481" max="9481" width="8" customWidth="1"/>
    <col min="9485" max="9485" width="12.5703125" bestFit="1" customWidth="1"/>
    <col min="9486" max="9486" width="14.140625" customWidth="1"/>
    <col min="9487" max="9487" width="15" customWidth="1"/>
    <col min="9488" max="9488" width="21.85546875" bestFit="1" customWidth="1"/>
    <col min="9489" max="9490" width="11.42578125" customWidth="1"/>
    <col min="9729" max="9729" width="1.5703125" customWidth="1"/>
    <col min="9730" max="9730" width="0.85546875" customWidth="1"/>
    <col min="9731" max="9731" width="34" bestFit="1" customWidth="1"/>
    <col min="9732" max="9732" width="12.28515625" bestFit="1" customWidth="1"/>
    <col min="9733" max="9733" width="18" bestFit="1" customWidth="1"/>
    <col min="9734" max="9734" width="10.85546875" bestFit="1" customWidth="1"/>
    <col min="9735" max="9735" width="12.28515625" bestFit="1" customWidth="1"/>
    <col min="9736" max="9736" width="6.140625" bestFit="1" customWidth="1"/>
    <col min="9737" max="9737" width="8" customWidth="1"/>
    <col min="9741" max="9741" width="12.5703125" bestFit="1" customWidth="1"/>
    <col min="9742" max="9742" width="14.140625" customWidth="1"/>
    <col min="9743" max="9743" width="15" customWidth="1"/>
    <col min="9744" max="9744" width="21.85546875" bestFit="1" customWidth="1"/>
    <col min="9745" max="9746" width="11.42578125" customWidth="1"/>
    <col min="9985" max="9985" width="1.5703125" customWidth="1"/>
    <col min="9986" max="9986" width="0.85546875" customWidth="1"/>
    <col min="9987" max="9987" width="34" bestFit="1" customWidth="1"/>
    <col min="9988" max="9988" width="12.28515625" bestFit="1" customWidth="1"/>
    <col min="9989" max="9989" width="18" bestFit="1" customWidth="1"/>
    <col min="9990" max="9990" width="10.85546875" bestFit="1" customWidth="1"/>
    <col min="9991" max="9991" width="12.28515625" bestFit="1" customWidth="1"/>
    <col min="9992" max="9992" width="6.140625" bestFit="1" customWidth="1"/>
    <col min="9993" max="9993" width="8" customWidth="1"/>
    <col min="9997" max="9997" width="12.5703125" bestFit="1" customWidth="1"/>
    <col min="9998" max="9998" width="14.140625" customWidth="1"/>
    <col min="9999" max="9999" width="15" customWidth="1"/>
    <col min="10000" max="10000" width="21.85546875" bestFit="1" customWidth="1"/>
    <col min="10001" max="10002" width="11.42578125" customWidth="1"/>
    <col min="10241" max="10241" width="1.5703125" customWidth="1"/>
    <col min="10242" max="10242" width="0.85546875" customWidth="1"/>
    <col min="10243" max="10243" width="34" bestFit="1" customWidth="1"/>
    <col min="10244" max="10244" width="12.28515625" bestFit="1" customWidth="1"/>
    <col min="10245" max="10245" width="18" bestFit="1" customWidth="1"/>
    <col min="10246" max="10246" width="10.85546875" bestFit="1" customWidth="1"/>
    <col min="10247" max="10247" width="12.28515625" bestFit="1" customWidth="1"/>
    <col min="10248" max="10248" width="6.140625" bestFit="1" customWidth="1"/>
    <col min="10249" max="10249" width="8" customWidth="1"/>
    <col min="10253" max="10253" width="12.5703125" bestFit="1" customWidth="1"/>
    <col min="10254" max="10254" width="14.140625" customWidth="1"/>
    <col min="10255" max="10255" width="15" customWidth="1"/>
    <col min="10256" max="10256" width="21.85546875" bestFit="1" customWidth="1"/>
    <col min="10257" max="10258" width="11.42578125" customWidth="1"/>
    <col min="10497" max="10497" width="1.5703125" customWidth="1"/>
    <col min="10498" max="10498" width="0.85546875" customWidth="1"/>
    <col min="10499" max="10499" width="34" bestFit="1" customWidth="1"/>
    <col min="10500" max="10500" width="12.28515625" bestFit="1" customWidth="1"/>
    <col min="10501" max="10501" width="18" bestFit="1" customWidth="1"/>
    <col min="10502" max="10502" width="10.85546875" bestFit="1" customWidth="1"/>
    <col min="10503" max="10503" width="12.28515625" bestFit="1" customWidth="1"/>
    <col min="10504" max="10504" width="6.140625" bestFit="1" customWidth="1"/>
    <col min="10505" max="10505" width="8" customWidth="1"/>
    <col min="10509" max="10509" width="12.5703125" bestFit="1" customWidth="1"/>
    <col min="10510" max="10510" width="14.140625" customWidth="1"/>
    <col min="10511" max="10511" width="15" customWidth="1"/>
    <col min="10512" max="10512" width="21.85546875" bestFit="1" customWidth="1"/>
    <col min="10513" max="10514" width="11.42578125" customWidth="1"/>
    <col min="10753" max="10753" width="1.5703125" customWidth="1"/>
    <col min="10754" max="10754" width="0.85546875" customWidth="1"/>
    <col min="10755" max="10755" width="34" bestFit="1" customWidth="1"/>
    <col min="10756" max="10756" width="12.28515625" bestFit="1" customWidth="1"/>
    <col min="10757" max="10757" width="18" bestFit="1" customWidth="1"/>
    <col min="10758" max="10758" width="10.85546875" bestFit="1" customWidth="1"/>
    <col min="10759" max="10759" width="12.28515625" bestFit="1" customWidth="1"/>
    <col min="10760" max="10760" width="6.140625" bestFit="1" customWidth="1"/>
    <col min="10761" max="10761" width="8" customWidth="1"/>
    <col min="10765" max="10765" width="12.5703125" bestFit="1" customWidth="1"/>
    <col min="10766" max="10766" width="14.140625" customWidth="1"/>
    <col min="10767" max="10767" width="15" customWidth="1"/>
    <col min="10768" max="10768" width="21.85546875" bestFit="1" customWidth="1"/>
    <col min="10769" max="10770" width="11.42578125" customWidth="1"/>
    <col min="11009" max="11009" width="1.5703125" customWidth="1"/>
    <col min="11010" max="11010" width="0.85546875" customWidth="1"/>
    <col min="11011" max="11011" width="34" bestFit="1" customWidth="1"/>
    <col min="11012" max="11012" width="12.28515625" bestFit="1" customWidth="1"/>
    <col min="11013" max="11013" width="18" bestFit="1" customWidth="1"/>
    <col min="11014" max="11014" width="10.85546875" bestFit="1" customWidth="1"/>
    <col min="11015" max="11015" width="12.28515625" bestFit="1" customWidth="1"/>
    <col min="11016" max="11016" width="6.140625" bestFit="1" customWidth="1"/>
    <col min="11017" max="11017" width="8" customWidth="1"/>
    <col min="11021" max="11021" width="12.5703125" bestFit="1" customWidth="1"/>
    <col min="11022" max="11022" width="14.140625" customWidth="1"/>
    <col min="11023" max="11023" width="15" customWidth="1"/>
    <col min="11024" max="11024" width="21.85546875" bestFit="1" customWidth="1"/>
    <col min="11025" max="11026" width="11.42578125" customWidth="1"/>
    <col min="11265" max="11265" width="1.5703125" customWidth="1"/>
    <col min="11266" max="11266" width="0.85546875" customWidth="1"/>
    <col min="11267" max="11267" width="34" bestFit="1" customWidth="1"/>
    <col min="11268" max="11268" width="12.28515625" bestFit="1" customWidth="1"/>
    <col min="11269" max="11269" width="18" bestFit="1" customWidth="1"/>
    <col min="11270" max="11270" width="10.85546875" bestFit="1" customWidth="1"/>
    <col min="11271" max="11271" width="12.28515625" bestFit="1" customWidth="1"/>
    <col min="11272" max="11272" width="6.140625" bestFit="1" customWidth="1"/>
    <col min="11273" max="11273" width="8" customWidth="1"/>
    <col min="11277" max="11277" width="12.5703125" bestFit="1" customWidth="1"/>
    <col min="11278" max="11278" width="14.140625" customWidth="1"/>
    <col min="11279" max="11279" width="15" customWidth="1"/>
    <col min="11280" max="11280" width="21.85546875" bestFit="1" customWidth="1"/>
    <col min="11281" max="11282" width="11.42578125" customWidth="1"/>
    <col min="11521" max="11521" width="1.5703125" customWidth="1"/>
    <col min="11522" max="11522" width="0.85546875" customWidth="1"/>
    <col min="11523" max="11523" width="34" bestFit="1" customWidth="1"/>
    <col min="11524" max="11524" width="12.28515625" bestFit="1" customWidth="1"/>
    <col min="11525" max="11525" width="18" bestFit="1" customWidth="1"/>
    <col min="11526" max="11526" width="10.85546875" bestFit="1" customWidth="1"/>
    <col min="11527" max="11527" width="12.28515625" bestFit="1" customWidth="1"/>
    <col min="11528" max="11528" width="6.140625" bestFit="1" customWidth="1"/>
    <col min="11529" max="11529" width="8" customWidth="1"/>
    <col min="11533" max="11533" width="12.5703125" bestFit="1" customWidth="1"/>
    <col min="11534" max="11534" width="14.140625" customWidth="1"/>
    <col min="11535" max="11535" width="15" customWidth="1"/>
    <col min="11536" max="11536" width="21.85546875" bestFit="1" customWidth="1"/>
    <col min="11537" max="11538" width="11.42578125" customWidth="1"/>
    <col min="11777" max="11777" width="1.5703125" customWidth="1"/>
    <col min="11778" max="11778" width="0.85546875" customWidth="1"/>
    <col min="11779" max="11779" width="34" bestFit="1" customWidth="1"/>
    <col min="11780" max="11780" width="12.28515625" bestFit="1" customWidth="1"/>
    <col min="11781" max="11781" width="18" bestFit="1" customWidth="1"/>
    <col min="11782" max="11782" width="10.85546875" bestFit="1" customWidth="1"/>
    <col min="11783" max="11783" width="12.28515625" bestFit="1" customWidth="1"/>
    <col min="11784" max="11784" width="6.140625" bestFit="1" customWidth="1"/>
    <col min="11785" max="11785" width="8" customWidth="1"/>
    <col min="11789" max="11789" width="12.5703125" bestFit="1" customWidth="1"/>
    <col min="11790" max="11790" width="14.140625" customWidth="1"/>
    <col min="11791" max="11791" width="15" customWidth="1"/>
    <col min="11792" max="11792" width="21.85546875" bestFit="1" customWidth="1"/>
    <col min="11793" max="11794" width="11.42578125" customWidth="1"/>
    <col min="12033" max="12033" width="1.5703125" customWidth="1"/>
    <col min="12034" max="12034" width="0.85546875" customWidth="1"/>
    <col min="12035" max="12035" width="34" bestFit="1" customWidth="1"/>
    <col min="12036" max="12036" width="12.28515625" bestFit="1" customWidth="1"/>
    <col min="12037" max="12037" width="18" bestFit="1" customWidth="1"/>
    <col min="12038" max="12038" width="10.85546875" bestFit="1" customWidth="1"/>
    <col min="12039" max="12039" width="12.28515625" bestFit="1" customWidth="1"/>
    <col min="12040" max="12040" width="6.140625" bestFit="1" customWidth="1"/>
    <col min="12041" max="12041" width="8" customWidth="1"/>
    <col min="12045" max="12045" width="12.5703125" bestFit="1" customWidth="1"/>
    <col min="12046" max="12046" width="14.140625" customWidth="1"/>
    <col min="12047" max="12047" width="15" customWidth="1"/>
    <col min="12048" max="12048" width="21.85546875" bestFit="1" customWidth="1"/>
    <col min="12049" max="12050" width="11.42578125" customWidth="1"/>
    <col min="12289" max="12289" width="1.5703125" customWidth="1"/>
    <col min="12290" max="12290" width="0.85546875" customWidth="1"/>
    <col min="12291" max="12291" width="34" bestFit="1" customWidth="1"/>
    <col min="12292" max="12292" width="12.28515625" bestFit="1" customWidth="1"/>
    <col min="12293" max="12293" width="18" bestFit="1" customWidth="1"/>
    <col min="12294" max="12294" width="10.85546875" bestFit="1" customWidth="1"/>
    <col min="12295" max="12295" width="12.28515625" bestFit="1" customWidth="1"/>
    <col min="12296" max="12296" width="6.140625" bestFit="1" customWidth="1"/>
    <col min="12297" max="12297" width="8" customWidth="1"/>
    <col min="12301" max="12301" width="12.5703125" bestFit="1" customWidth="1"/>
    <col min="12302" max="12302" width="14.140625" customWidth="1"/>
    <col min="12303" max="12303" width="15" customWidth="1"/>
    <col min="12304" max="12304" width="21.85546875" bestFit="1" customWidth="1"/>
    <col min="12305" max="12306" width="11.42578125" customWidth="1"/>
    <col min="12545" max="12545" width="1.5703125" customWidth="1"/>
    <col min="12546" max="12546" width="0.85546875" customWidth="1"/>
    <col min="12547" max="12547" width="34" bestFit="1" customWidth="1"/>
    <col min="12548" max="12548" width="12.28515625" bestFit="1" customWidth="1"/>
    <col min="12549" max="12549" width="18" bestFit="1" customWidth="1"/>
    <col min="12550" max="12550" width="10.85546875" bestFit="1" customWidth="1"/>
    <col min="12551" max="12551" width="12.28515625" bestFit="1" customWidth="1"/>
    <col min="12552" max="12552" width="6.140625" bestFit="1" customWidth="1"/>
    <col min="12553" max="12553" width="8" customWidth="1"/>
    <col min="12557" max="12557" width="12.5703125" bestFit="1" customWidth="1"/>
    <col min="12558" max="12558" width="14.140625" customWidth="1"/>
    <col min="12559" max="12559" width="15" customWidth="1"/>
    <col min="12560" max="12560" width="21.85546875" bestFit="1" customWidth="1"/>
    <col min="12561" max="12562" width="11.42578125" customWidth="1"/>
    <col min="12801" max="12801" width="1.5703125" customWidth="1"/>
    <col min="12802" max="12802" width="0.85546875" customWidth="1"/>
    <col min="12803" max="12803" width="34" bestFit="1" customWidth="1"/>
    <col min="12804" max="12804" width="12.28515625" bestFit="1" customWidth="1"/>
    <col min="12805" max="12805" width="18" bestFit="1" customWidth="1"/>
    <col min="12806" max="12806" width="10.85546875" bestFit="1" customWidth="1"/>
    <col min="12807" max="12807" width="12.28515625" bestFit="1" customWidth="1"/>
    <col min="12808" max="12808" width="6.140625" bestFit="1" customWidth="1"/>
    <col min="12809" max="12809" width="8" customWidth="1"/>
    <col min="12813" max="12813" width="12.5703125" bestFit="1" customWidth="1"/>
    <col min="12814" max="12814" width="14.140625" customWidth="1"/>
    <col min="12815" max="12815" width="15" customWidth="1"/>
    <col min="12816" max="12816" width="21.85546875" bestFit="1" customWidth="1"/>
    <col min="12817" max="12818" width="11.42578125" customWidth="1"/>
    <col min="13057" max="13057" width="1.5703125" customWidth="1"/>
    <col min="13058" max="13058" width="0.85546875" customWidth="1"/>
    <col min="13059" max="13059" width="34" bestFit="1" customWidth="1"/>
    <col min="13060" max="13060" width="12.28515625" bestFit="1" customWidth="1"/>
    <col min="13061" max="13061" width="18" bestFit="1" customWidth="1"/>
    <col min="13062" max="13062" width="10.85546875" bestFit="1" customWidth="1"/>
    <col min="13063" max="13063" width="12.28515625" bestFit="1" customWidth="1"/>
    <col min="13064" max="13064" width="6.140625" bestFit="1" customWidth="1"/>
    <col min="13065" max="13065" width="8" customWidth="1"/>
    <col min="13069" max="13069" width="12.5703125" bestFit="1" customWidth="1"/>
    <col min="13070" max="13070" width="14.140625" customWidth="1"/>
    <col min="13071" max="13071" width="15" customWidth="1"/>
    <col min="13072" max="13072" width="21.85546875" bestFit="1" customWidth="1"/>
    <col min="13073" max="13074" width="11.42578125" customWidth="1"/>
    <col min="13313" max="13313" width="1.5703125" customWidth="1"/>
    <col min="13314" max="13314" width="0.85546875" customWidth="1"/>
    <col min="13315" max="13315" width="34" bestFit="1" customWidth="1"/>
    <col min="13316" max="13316" width="12.28515625" bestFit="1" customWidth="1"/>
    <col min="13317" max="13317" width="18" bestFit="1" customWidth="1"/>
    <col min="13318" max="13318" width="10.85546875" bestFit="1" customWidth="1"/>
    <col min="13319" max="13319" width="12.28515625" bestFit="1" customWidth="1"/>
    <col min="13320" max="13320" width="6.140625" bestFit="1" customWidth="1"/>
    <col min="13321" max="13321" width="8" customWidth="1"/>
    <col min="13325" max="13325" width="12.5703125" bestFit="1" customWidth="1"/>
    <col min="13326" max="13326" width="14.140625" customWidth="1"/>
    <col min="13327" max="13327" width="15" customWidth="1"/>
    <col min="13328" max="13328" width="21.85546875" bestFit="1" customWidth="1"/>
    <col min="13329" max="13330" width="11.42578125" customWidth="1"/>
    <col min="13569" max="13569" width="1.5703125" customWidth="1"/>
    <col min="13570" max="13570" width="0.85546875" customWidth="1"/>
    <col min="13571" max="13571" width="34" bestFit="1" customWidth="1"/>
    <col min="13572" max="13572" width="12.28515625" bestFit="1" customWidth="1"/>
    <col min="13573" max="13573" width="18" bestFit="1" customWidth="1"/>
    <col min="13574" max="13574" width="10.85546875" bestFit="1" customWidth="1"/>
    <col min="13575" max="13575" width="12.28515625" bestFit="1" customWidth="1"/>
    <col min="13576" max="13576" width="6.140625" bestFit="1" customWidth="1"/>
    <col min="13577" max="13577" width="8" customWidth="1"/>
    <col min="13581" max="13581" width="12.5703125" bestFit="1" customWidth="1"/>
    <col min="13582" max="13582" width="14.140625" customWidth="1"/>
    <col min="13583" max="13583" width="15" customWidth="1"/>
    <col min="13584" max="13584" width="21.85546875" bestFit="1" customWidth="1"/>
    <col min="13585" max="13586" width="11.42578125" customWidth="1"/>
    <col min="13825" max="13825" width="1.5703125" customWidth="1"/>
    <col min="13826" max="13826" width="0.85546875" customWidth="1"/>
    <col min="13827" max="13827" width="34" bestFit="1" customWidth="1"/>
    <col min="13828" max="13828" width="12.28515625" bestFit="1" customWidth="1"/>
    <col min="13829" max="13829" width="18" bestFit="1" customWidth="1"/>
    <col min="13830" max="13830" width="10.85546875" bestFit="1" customWidth="1"/>
    <col min="13831" max="13831" width="12.28515625" bestFit="1" customWidth="1"/>
    <col min="13832" max="13832" width="6.140625" bestFit="1" customWidth="1"/>
    <col min="13833" max="13833" width="8" customWidth="1"/>
    <col min="13837" max="13837" width="12.5703125" bestFit="1" customWidth="1"/>
    <col min="13838" max="13838" width="14.140625" customWidth="1"/>
    <col min="13839" max="13839" width="15" customWidth="1"/>
    <col min="13840" max="13840" width="21.85546875" bestFit="1" customWidth="1"/>
    <col min="13841" max="13842" width="11.42578125" customWidth="1"/>
    <col min="14081" max="14081" width="1.5703125" customWidth="1"/>
    <col min="14082" max="14082" width="0.85546875" customWidth="1"/>
    <col min="14083" max="14083" width="34" bestFit="1" customWidth="1"/>
    <col min="14084" max="14084" width="12.28515625" bestFit="1" customWidth="1"/>
    <col min="14085" max="14085" width="18" bestFit="1" customWidth="1"/>
    <col min="14086" max="14086" width="10.85546875" bestFit="1" customWidth="1"/>
    <col min="14087" max="14087" width="12.28515625" bestFit="1" customWidth="1"/>
    <col min="14088" max="14088" width="6.140625" bestFit="1" customWidth="1"/>
    <col min="14089" max="14089" width="8" customWidth="1"/>
    <col min="14093" max="14093" width="12.5703125" bestFit="1" customWidth="1"/>
    <col min="14094" max="14094" width="14.140625" customWidth="1"/>
    <col min="14095" max="14095" width="15" customWidth="1"/>
    <col min="14096" max="14096" width="21.85546875" bestFit="1" customWidth="1"/>
    <col min="14097" max="14098" width="11.42578125" customWidth="1"/>
    <col min="14337" max="14337" width="1.5703125" customWidth="1"/>
    <col min="14338" max="14338" width="0.85546875" customWidth="1"/>
    <col min="14339" max="14339" width="34" bestFit="1" customWidth="1"/>
    <col min="14340" max="14340" width="12.28515625" bestFit="1" customWidth="1"/>
    <col min="14341" max="14341" width="18" bestFit="1" customWidth="1"/>
    <col min="14342" max="14342" width="10.85546875" bestFit="1" customWidth="1"/>
    <col min="14343" max="14343" width="12.28515625" bestFit="1" customWidth="1"/>
    <col min="14344" max="14344" width="6.140625" bestFit="1" customWidth="1"/>
    <col min="14345" max="14345" width="8" customWidth="1"/>
    <col min="14349" max="14349" width="12.5703125" bestFit="1" customWidth="1"/>
    <col min="14350" max="14350" width="14.140625" customWidth="1"/>
    <col min="14351" max="14351" width="15" customWidth="1"/>
    <col min="14352" max="14352" width="21.85546875" bestFit="1" customWidth="1"/>
    <col min="14353" max="14354" width="11.42578125" customWidth="1"/>
    <col min="14593" max="14593" width="1.5703125" customWidth="1"/>
    <col min="14594" max="14594" width="0.85546875" customWidth="1"/>
    <col min="14595" max="14595" width="34" bestFit="1" customWidth="1"/>
    <col min="14596" max="14596" width="12.28515625" bestFit="1" customWidth="1"/>
    <col min="14597" max="14597" width="18" bestFit="1" customWidth="1"/>
    <col min="14598" max="14598" width="10.85546875" bestFit="1" customWidth="1"/>
    <col min="14599" max="14599" width="12.28515625" bestFit="1" customWidth="1"/>
    <col min="14600" max="14600" width="6.140625" bestFit="1" customWidth="1"/>
    <col min="14601" max="14601" width="8" customWidth="1"/>
    <col min="14605" max="14605" width="12.5703125" bestFit="1" customWidth="1"/>
    <col min="14606" max="14606" width="14.140625" customWidth="1"/>
    <col min="14607" max="14607" width="15" customWidth="1"/>
    <col min="14608" max="14608" width="21.85546875" bestFit="1" customWidth="1"/>
    <col min="14609" max="14610" width="11.42578125" customWidth="1"/>
    <col min="14849" max="14849" width="1.5703125" customWidth="1"/>
    <col min="14850" max="14850" width="0.85546875" customWidth="1"/>
    <col min="14851" max="14851" width="34" bestFit="1" customWidth="1"/>
    <col min="14852" max="14852" width="12.28515625" bestFit="1" customWidth="1"/>
    <col min="14853" max="14853" width="18" bestFit="1" customWidth="1"/>
    <col min="14854" max="14854" width="10.85546875" bestFit="1" customWidth="1"/>
    <col min="14855" max="14855" width="12.28515625" bestFit="1" customWidth="1"/>
    <col min="14856" max="14856" width="6.140625" bestFit="1" customWidth="1"/>
    <col min="14857" max="14857" width="8" customWidth="1"/>
    <col min="14861" max="14861" width="12.5703125" bestFit="1" customWidth="1"/>
    <col min="14862" max="14862" width="14.140625" customWidth="1"/>
    <col min="14863" max="14863" width="15" customWidth="1"/>
    <col min="14864" max="14864" width="21.85546875" bestFit="1" customWidth="1"/>
    <col min="14865" max="14866" width="11.42578125" customWidth="1"/>
    <col min="15105" max="15105" width="1.5703125" customWidth="1"/>
    <col min="15106" max="15106" width="0.85546875" customWidth="1"/>
    <col min="15107" max="15107" width="34" bestFit="1" customWidth="1"/>
    <col min="15108" max="15108" width="12.28515625" bestFit="1" customWidth="1"/>
    <col min="15109" max="15109" width="18" bestFit="1" customWidth="1"/>
    <col min="15110" max="15110" width="10.85546875" bestFit="1" customWidth="1"/>
    <col min="15111" max="15111" width="12.28515625" bestFit="1" customWidth="1"/>
    <col min="15112" max="15112" width="6.140625" bestFit="1" customWidth="1"/>
    <col min="15113" max="15113" width="8" customWidth="1"/>
    <col min="15117" max="15117" width="12.5703125" bestFit="1" customWidth="1"/>
    <col min="15118" max="15118" width="14.140625" customWidth="1"/>
    <col min="15119" max="15119" width="15" customWidth="1"/>
    <col min="15120" max="15120" width="21.85546875" bestFit="1" customWidth="1"/>
    <col min="15121" max="15122" width="11.42578125" customWidth="1"/>
    <col min="15361" max="15361" width="1.5703125" customWidth="1"/>
    <col min="15362" max="15362" width="0.85546875" customWidth="1"/>
    <col min="15363" max="15363" width="34" bestFit="1" customWidth="1"/>
    <col min="15364" max="15364" width="12.28515625" bestFit="1" customWidth="1"/>
    <col min="15365" max="15365" width="18" bestFit="1" customWidth="1"/>
    <col min="15366" max="15366" width="10.85546875" bestFit="1" customWidth="1"/>
    <col min="15367" max="15367" width="12.28515625" bestFit="1" customWidth="1"/>
    <col min="15368" max="15368" width="6.140625" bestFit="1" customWidth="1"/>
    <col min="15369" max="15369" width="8" customWidth="1"/>
    <col min="15373" max="15373" width="12.5703125" bestFit="1" customWidth="1"/>
    <col min="15374" max="15374" width="14.140625" customWidth="1"/>
    <col min="15375" max="15375" width="15" customWidth="1"/>
    <col min="15376" max="15376" width="21.85546875" bestFit="1" customWidth="1"/>
    <col min="15377" max="15378" width="11.42578125" customWidth="1"/>
    <col min="15617" max="15617" width="1.5703125" customWidth="1"/>
    <col min="15618" max="15618" width="0.85546875" customWidth="1"/>
    <col min="15619" max="15619" width="34" bestFit="1" customWidth="1"/>
    <col min="15620" max="15620" width="12.28515625" bestFit="1" customWidth="1"/>
    <col min="15621" max="15621" width="18" bestFit="1" customWidth="1"/>
    <col min="15622" max="15622" width="10.85546875" bestFit="1" customWidth="1"/>
    <col min="15623" max="15623" width="12.28515625" bestFit="1" customWidth="1"/>
    <col min="15624" max="15624" width="6.140625" bestFit="1" customWidth="1"/>
    <col min="15625" max="15625" width="8" customWidth="1"/>
    <col min="15629" max="15629" width="12.5703125" bestFit="1" customWidth="1"/>
    <col min="15630" max="15630" width="14.140625" customWidth="1"/>
    <col min="15631" max="15631" width="15" customWidth="1"/>
    <col min="15632" max="15632" width="21.85546875" bestFit="1" customWidth="1"/>
    <col min="15633" max="15634" width="11.42578125" customWidth="1"/>
    <col min="15873" max="15873" width="1.5703125" customWidth="1"/>
    <col min="15874" max="15874" width="0.85546875" customWidth="1"/>
    <col min="15875" max="15875" width="34" bestFit="1" customWidth="1"/>
    <col min="15876" max="15876" width="12.28515625" bestFit="1" customWidth="1"/>
    <col min="15877" max="15877" width="18" bestFit="1" customWidth="1"/>
    <col min="15878" max="15878" width="10.85546875" bestFit="1" customWidth="1"/>
    <col min="15879" max="15879" width="12.28515625" bestFit="1" customWidth="1"/>
    <col min="15880" max="15880" width="6.140625" bestFit="1" customWidth="1"/>
    <col min="15881" max="15881" width="8" customWidth="1"/>
    <col min="15885" max="15885" width="12.5703125" bestFit="1" customWidth="1"/>
    <col min="15886" max="15886" width="14.140625" customWidth="1"/>
    <col min="15887" max="15887" width="15" customWidth="1"/>
    <col min="15888" max="15888" width="21.85546875" bestFit="1" customWidth="1"/>
    <col min="15889" max="15890" width="11.42578125" customWidth="1"/>
    <col min="16129" max="16129" width="1.5703125" customWidth="1"/>
    <col min="16130" max="16130" width="0.85546875" customWidth="1"/>
    <col min="16131" max="16131" width="34" bestFit="1" customWidth="1"/>
    <col min="16132" max="16132" width="12.28515625" bestFit="1" customWidth="1"/>
    <col min="16133" max="16133" width="18" bestFit="1" customWidth="1"/>
    <col min="16134" max="16134" width="10.85546875" bestFit="1" customWidth="1"/>
    <col min="16135" max="16135" width="12.28515625" bestFit="1" customWidth="1"/>
    <col min="16136" max="16136" width="6.140625" bestFit="1" customWidth="1"/>
    <col min="16137" max="16137" width="8" customWidth="1"/>
    <col min="16141" max="16141" width="12.5703125" bestFit="1" customWidth="1"/>
    <col min="16142" max="16142" width="14.140625" customWidth="1"/>
    <col min="16143" max="16143" width="15" customWidth="1"/>
    <col min="16144" max="16144" width="21.85546875" bestFit="1" customWidth="1"/>
    <col min="16145" max="16146" width="11.42578125" customWidth="1"/>
  </cols>
  <sheetData>
    <row r="2" spans="2:16" ht="16.5">
      <c r="B2" s="182"/>
      <c r="C2" s="182" t="s">
        <v>493</v>
      </c>
    </row>
    <row r="3" spans="2:16" ht="15.75">
      <c r="B3" s="568"/>
      <c r="C3" s="499" t="s">
        <v>494</v>
      </c>
    </row>
    <row r="5" spans="2:16">
      <c r="C5" s="1167" t="s">
        <v>361</v>
      </c>
      <c r="D5" s="1169" t="s">
        <v>495</v>
      </c>
      <c r="E5" s="1170"/>
      <c r="F5" s="1170"/>
      <c r="G5" s="1171"/>
    </row>
    <row r="6" spans="2:16" ht="27" customHeight="1">
      <c r="C6" s="1168"/>
      <c r="D6" s="569" t="s">
        <v>496</v>
      </c>
      <c r="E6" s="570" t="s">
        <v>497</v>
      </c>
      <c r="F6" s="570" t="s">
        <v>498</v>
      </c>
      <c r="G6" s="571" t="s">
        <v>499</v>
      </c>
      <c r="H6" s="571" t="s">
        <v>500</v>
      </c>
      <c r="I6" s="572"/>
      <c r="J6" s="233"/>
      <c r="K6" s="233"/>
      <c r="L6" s="233"/>
      <c r="M6" s="573"/>
      <c r="N6" s="232"/>
      <c r="O6" s="232"/>
      <c r="P6" s="232"/>
    </row>
    <row r="7" spans="2:16" ht="16.5">
      <c r="C7" s="574" t="s">
        <v>501</v>
      </c>
      <c r="D7" s="575">
        <v>2209568596.4599981</v>
      </c>
      <c r="E7" s="575">
        <v>1054240347.1799996</v>
      </c>
      <c r="F7" s="575">
        <v>101965132.25000009</v>
      </c>
      <c r="G7" s="575">
        <f>D7+E7+F7</f>
        <v>3365774075.8899975</v>
      </c>
      <c r="H7" s="576">
        <f>G7/$G$10</f>
        <v>0.52182751711081587</v>
      </c>
      <c r="I7" s="572"/>
      <c r="M7" s="577"/>
      <c r="N7" s="232"/>
      <c r="O7" s="232"/>
      <c r="P7" s="232"/>
    </row>
    <row r="8" spans="2:16" ht="16.5">
      <c r="C8" s="574" t="s">
        <v>502</v>
      </c>
      <c r="D8" s="575">
        <v>1952447170.1299989</v>
      </c>
      <c r="E8" s="575">
        <v>861446591.07999957</v>
      </c>
      <c r="F8" s="578">
        <v>66741123.939999968</v>
      </c>
      <c r="G8" s="578">
        <f>D8+E8+F8</f>
        <v>2880634885.1499987</v>
      </c>
      <c r="H8" s="576">
        <f>G8/$G$10</f>
        <v>0.44661183903828744</v>
      </c>
      <c r="I8" s="572"/>
      <c r="M8" s="577"/>
      <c r="N8" s="232"/>
      <c r="O8" s="232"/>
      <c r="P8" s="232"/>
    </row>
    <row r="9" spans="2:16" ht="16.5">
      <c r="C9" s="579" t="s">
        <v>503</v>
      </c>
      <c r="D9" s="575">
        <v>103587448.4799999</v>
      </c>
      <c r="E9" s="575">
        <v>96208592.210000068</v>
      </c>
      <c r="F9" s="578">
        <v>3769301.13</v>
      </c>
      <c r="G9" s="578">
        <f>D9+E9+F9</f>
        <v>203565341.81999996</v>
      </c>
      <c r="H9" s="576">
        <f>G9/$G$10-0.0001</f>
        <v>3.1460643850896683E-2</v>
      </c>
      <c r="I9" s="572"/>
      <c r="M9" s="577"/>
      <c r="N9" s="232"/>
      <c r="O9" s="232"/>
      <c r="P9" s="232"/>
    </row>
    <row r="10" spans="2:16">
      <c r="C10" s="580" t="s">
        <v>504</v>
      </c>
      <c r="D10" s="581">
        <f>SUM(D7:D9)</f>
        <v>4265603215.0699973</v>
      </c>
      <c r="E10" s="581">
        <f>SUM(E7:E9)</f>
        <v>2011895530.4699993</v>
      </c>
      <c r="F10" s="581">
        <f>SUM(F7:F9)</f>
        <v>172475557.32000005</v>
      </c>
      <c r="G10" s="582">
        <f>SUM(G7:G9)</f>
        <v>6449974302.8599958</v>
      </c>
      <c r="H10" s="583">
        <f>SUM(H7:H9)</f>
        <v>0.99990000000000001</v>
      </c>
      <c r="I10" s="572"/>
      <c r="M10" s="577"/>
      <c r="N10" s="232"/>
      <c r="O10" s="232"/>
      <c r="P10" s="232"/>
    </row>
    <row r="11" spans="2:16">
      <c r="C11" s="579" t="s">
        <v>505</v>
      </c>
      <c r="D11" s="584">
        <v>4504172028.1299982</v>
      </c>
      <c r="E11" s="584">
        <v>2004628893.930001</v>
      </c>
      <c r="F11" s="584">
        <v>176930841.38000011</v>
      </c>
      <c r="G11" s="575">
        <f>D11+E11+F11</f>
        <v>6685731763.4399996</v>
      </c>
      <c r="H11" s="585"/>
      <c r="I11" s="572"/>
      <c r="J11" s="233"/>
      <c r="K11" s="233"/>
      <c r="L11" s="573"/>
      <c r="M11" s="573"/>
      <c r="N11" s="232"/>
      <c r="O11" s="232"/>
      <c r="P11" s="232"/>
    </row>
    <row r="12" spans="2:16">
      <c r="C12" s="574" t="s">
        <v>406</v>
      </c>
      <c r="D12" s="586">
        <f>(D10-D11)/D11</f>
        <v>-5.2966185920533718E-2</v>
      </c>
      <c r="E12" s="586">
        <f>(E10-E11)/E11</f>
        <v>3.6249285650833455E-3</v>
      </c>
      <c r="F12" s="586">
        <f>(F10-F11)/F11</f>
        <v>-2.5180935247073762E-2</v>
      </c>
      <c r="G12" s="586">
        <f>(G10-G11)/G11</f>
        <v>-3.5262775851883685E-2</v>
      </c>
      <c r="H12" s="587"/>
      <c r="I12" s="572"/>
      <c r="J12" s="233"/>
      <c r="K12" s="233"/>
      <c r="L12" s="233"/>
      <c r="M12" s="573"/>
      <c r="N12" s="232"/>
      <c r="O12" s="232"/>
      <c r="P12" s="232"/>
    </row>
    <row r="13" spans="2:16">
      <c r="C13" s="588" t="s">
        <v>506</v>
      </c>
      <c r="D13" s="589"/>
      <c r="E13" s="383"/>
      <c r="F13" s="383"/>
      <c r="G13" s="590"/>
    </row>
    <row r="14" spans="2:16">
      <c r="C14" s="591" t="s">
        <v>507</v>
      </c>
      <c r="D14" s="592"/>
      <c r="E14" s="383"/>
      <c r="F14" s="383"/>
      <c r="G14" s="590"/>
      <c r="P14" s="231"/>
    </row>
    <row r="15" spans="2:16">
      <c r="C15" s="591" t="s">
        <v>508</v>
      </c>
    </row>
    <row r="16" spans="2:16">
      <c r="C16" s="591" t="s">
        <v>509</v>
      </c>
      <c r="D16" s="593"/>
      <c r="E16" s="593"/>
      <c r="F16" s="593"/>
      <c r="G16" s="593"/>
      <c r="I16" s="383"/>
      <c r="J16" s="383"/>
      <c r="K16" s="383"/>
    </row>
    <row r="17" spans="2:19" s="383" customFormat="1">
      <c r="B17" s="594"/>
      <c r="C17" s="595"/>
      <c r="D17"/>
      <c r="E17"/>
      <c r="F17" s="596"/>
      <c r="G17" s="596"/>
      <c r="H17"/>
      <c r="I17"/>
      <c r="J17"/>
      <c r="K17"/>
    </row>
    <row r="18" spans="2:19">
      <c r="C18" s="233"/>
      <c r="F18" s="596"/>
      <c r="G18" s="596"/>
      <c r="P18" s="231"/>
    </row>
    <row r="19" spans="2:19">
      <c r="C19" s="233"/>
      <c r="F19" s="596"/>
      <c r="G19" s="596"/>
      <c r="Q19" s="231"/>
    </row>
    <row r="20" spans="2:19">
      <c r="C20" s="233"/>
      <c r="D20" s="596"/>
      <c r="E20" s="596"/>
      <c r="S20" s="231"/>
    </row>
    <row r="21" spans="2:19">
      <c r="C21" s="233"/>
      <c r="D21" s="596"/>
      <c r="E21" s="596"/>
    </row>
    <row r="22" spans="2:19">
      <c r="C22" s="233"/>
      <c r="D22" s="596"/>
      <c r="E22" s="596"/>
    </row>
    <row r="23" spans="2:19">
      <c r="C23" s="233"/>
      <c r="D23" s="596"/>
      <c r="E23" s="596"/>
    </row>
    <row r="24" spans="2:19">
      <c r="C24" s="597"/>
      <c r="D24" s="595"/>
      <c r="E24" s="595"/>
      <c r="F24" s="595"/>
    </row>
    <row r="25" spans="2:19">
      <c r="C25" s="595"/>
      <c r="D25" s="316"/>
      <c r="E25" s="316"/>
      <c r="F25" s="316"/>
      <c r="P25" s="231"/>
    </row>
    <row r="26" spans="2:19">
      <c r="C26" s="595"/>
      <c r="D26" s="316"/>
      <c r="E26" s="316"/>
      <c r="F26" s="316"/>
      <c r="H26" s="595"/>
    </row>
    <row r="27" spans="2:19">
      <c r="C27" s="595"/>
      <c r="D27" s="316"/>
      <c r="E27" s="316"/>
      <c r="F27" s="316"/>
      <c r="G27" s="597"/>
      <c r="H27" s="316"/>
    </row>
    <row r="28" spans="2:19">
      <c r="G28" s="595"/>
      <c r="H28" s="316"/>
    </row>
    <row r="29" spans="2:19">
      <c r="C29" s="595"/>
      <c r="D29" s="316"/>
      <c r="E29" s="316"/>
      <c r="F29" s="316"/>
      <c r="G29" s="595"/>
      <c r="I29" s="595"/>
    </row>
    <row r="30" spans="2:19">
      <c r="C30" s="595"/>
      <c r="D30" s="316"/>
      <c r="E30" s="316"/>
      <c r="F30" s="316"/>
      <c r="H30" s="316"/>
      <c r="I30" s="316"/>
    </row>
    <row r="31" spans="2:19">
      <c r="C31" s="595"/>
      <c r="D31" s="316"/>
      <c r="E31" s="316"/>
      <c r="F31" s="316"/>
      <c r="G31" s="595"/>
      <c r="H31" s="316"/>
      <c r="I31" s="316"/>
    </row>
    <row r="32" spans="2:19">
      <c r="C32" s="595"/>
      <c r="D32" s="316"/>
      <c r="E32" s="316"/>
      <c r="F32" s="316"/>
      <c r="G32" s="595"/>
      <c r="H32" s="316"/>
    </row>
    <row r="33" spans="3:9">
      <c r="C33" s="595"/>
      <c r="D33" s="316"/>
      <c r="E33" s="316"/>
      <c r="F33" s="316"/>
      <c r="G33" s="595"/>
      <c r="H33" s="316"/>
      <c r="I33" s="316"/>
    </row>
    <row r="34" spans="3:9">
      <c r="C34" s="595"/>
      <c r="D34" s="316"/>
      <c r="E34" s="316"/>
      <c r="F34" s="316"/>
      <c r="G34" s="595"/>
      <c r="I34" s="316"/>
    </row>
    <row r="35" spans="3:9">
      <c r="H35" s="316"/>
      <c r="I35" s="316"/>
    </row>
    <row r="36" spans="3:9">
      <c r="G36" s="595"/>
      <c r="I36" s="316"/>
    </row>
    <row r="38" spans="3:9">
      <c r="I38" s="316"/>
    </row>
    <row r="41" spans="3:9">
      <c r="G41" s="593"/>
      <c r="H41" s="316"/>
    </row>
    <row r="42" spans="3:9">
      <c r="C42" s="597"/>
      <c r="D42" s="595"/>
      <c r="E42" s="595"/>
      <c r="F42" s="595"/>
      <c r="G42" s="595"/>
      <c r="H42" s="316"/>
    </row>
    <row r="43" spans="3:9">
      <c r="C43" s="595"/>
      <c r="D43" s="316"/>
      <c r="E43" s="316"/>
      <c r="F43" s="316"/>
      <c r="G43" s="595"/>
    </row>
    <row r="44" spans="3:9">
      <c r="C44" s="595"/>
      <c r="D44" s="316"/>
      <c r="E44" s="316"/>
      <c r="F44" s="316"/>
      <c r="H44" s="316"/>
      <c r="I44" s="316"/>
    </row>
    <row r="45" spans="3:9">
      <c r="G45" s="595"/>
      <c r="H45" s="316"/>
      <c r="I45" s="316"/>
    </row>
    <row r="46" spans="3:9">
      <c r="C46" s="595"/>
      <c r="D46" s="316"/>
      <c r="E46" s="316"/>
      <c r="F46" s="316"/>
      <c r="G46" s="595"/>
    </row>
    <row r="47" spans="3:9">
      <c r="C47" s="595"/>
      <c r="D47" s="316"/>
      <c r="E47" s="316"/>
      <c r="F47" s="316"/>
      <c r="G47" s="595"/>
      <c r="I47" s="316"/>
    </row>
    <row r="48" spans="3:9">
      <c r="C48" s="595"/>
      <c r="D48" s="598"/>
      <c r="E48" s="598"/>
      <c r="F48" s="316"/>
      <c r="G48" s="286"/>
      <c r="H48" s="599"/>
      <c r="I48" s="316"/>
    </row>
    <row r="49" spans="6:11">
      <c r="F49" s="600"/>
      <c r="G49" s="600"/>
      <c r="I49" s="316"/>
    </row>
    <row r="51" spans="6:11">
      <c r="I51" s="601"/>
      <c r="J51" s="602"/>
    </row>
    <row r="61" spans="6:11">
      <c r="H61" s="603"/>
    </row>
    <row r="62" spans="6:11">
      <c r="H62" s="603"/>
    </row>
    <row r="63" spans="6:11">
      <c r="H63" s="603"/>
    </row>
    <row r="64" spans="6:11">
      <c r="H64" s="603"/>
      <c r="I64" s="603"/>
      <c r="J64" s="603"/>
      <c r="K64" s="603"/>
    </row>
    <row r="65" spans="8:16">
      <c r="H65" s="603"/>
      <c r="I65" s="603"/>
      <c r="J65" s="603"/>
      <c r="K65" s="603"/>
      <c r="L65" s="603"/>
      <c r="M65" s="603"/>
      <c r="N65" s="603"/>
      <c r="O65" s="603"/>
    </row>
    <row r="66" spans="8:16">
      <c r="H66" s="603"/>
      <c r="I66" s="603"/>
      <c r="J66" s="603"/>
      <c r="K66" s="603"/>
      <c r="L66" s="603"/>
      <c r="M66" s="603"/>
      <c r="N66" s="603"/>
      <c r="O66" s="603"/>
    </row>
    <row r="67" spans="8:16">
      <c r="H67" s="603"/>
      <c r="I67" s="603"/>
      <c r="J67" s="603"/>
      <c r="K67" s="603"/>
      <c r="L67" s="603"/>
      <c r="M67" s="603"/>
      <c r="N67" s="603"/>
      <c r="O67" s="603"/>
      <c r="P67" s="231"/>
    </row>
    <row r="68" spans="8:16">
      <c r="H68" s="603"/>
      <c r="I68" s="603"/>
      <c r="J68" s="603"/>
      <c r="K68" s="603"/>
      <c r="L68" s="603"/>
      <c r="M68" s="603"/>
      <c r="N68" s="603"/>
      <c r="O68" s="603"/>
      <c r="P68" s="231"/>
    </row>
    <row r="69" spans="8:16">
      <c r="H69" s="603"/>
      <c r="I69" s="603"/>
      <c r="J69" s="603"/>
      <c r="K69" s="603"/>
      <c r="L69" s="603"/>
      <c r="M69" s="603"/>
      <c r="N69" s="603"/>
      <c r="O69" s="603"/>
      <c r="P69" s="231"/>
    </row>
    <row r="70" spans="8:16">
      <c r="I70" s="603"/>
      <c r="J70" s="603"/>
      <c r="K70" s="603"/>
      <c r="L70" s="603"/>
      <c r="M70" s="603"/>
      <c r="N70" s="603"/>
      <c r="O70" s="603"/>
      <c r="P70" s="231"/>
    </row>
    <row r="71" spans="8:16">
      <c r="I71" s="603"/>
      <c r="J71" s="603"/>
      <c r="K71" s="603"/>
      <c r="L71" s="603"/>
      <c r="M71" s="603"/>
      <c r="N71" s="603"/>
      <c r="O71" s="603"/>
      <c r="P71" s="231"/>
    </row>
    <row r="72" spans="8:16">
      <c r="I72" s="603"/>
      <c r="J72" s="603"/>
      <c r="K72" s="603"/>
      <c r="L72" s="603"/>
      <c r="M72" s="603"/>
      <c r="N72" s="603"/>
      <c r="O72" s="603"/>
      <c r="P72" s="231"/>
    </row>
    <row r="73" spans="8:16">
      <c r="L73" s="603"/>
      <c r="M73" s="603"/>
      <c r="N73" s="603"/>
      <c r="O73" s="603"/>
      <c r="P73" s="231"/>
    </row>
    <row r="74" spans="8:16">
      <c r="P74" s="231"/>
    </row>
    <row r="75" spans="8:16">
      <c r="P75" s="231"/>
    </row>
  </sheetData>
  <mergeCells count="2">
    <mergeCell ref="C5:C6"/>
    <mergeCell ref="D5:G5"/>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dimension ref="B2:O82"/>
  <sheetViews>
    <sheetView showGridLines="0" workbookViewId="0">
      <selection activeCell="B1" sqref="B1"/>
    </sheetView>
  </sheetViews>
  <sheetFormatPr baseColWidth="10" defaultRowHeight="15"/>
  <cols>
    <col min="1" max="1" width="1.5703125" customWidth="1"/>
    <col min="2" max="2" width="4.5703125" customWidth="1"/>
    <col min="3" max="3" width="15.7109375" customWidth="1"/>
    <col min="4" max="4" width="20.42578125" customWidth="1"/>
    <col min="5" max="5" width="20.85546875" customWidth="1"/>
    <col min="6" max="6" width="19" customWidth="1"/>
    <col min="7" max="7" width="15.42578125" customWidth="1"/>
    <col min="8" max="8" width="8" customWidth="1"/>
    <col min="13" max="13" width="14.140625" customWidth="1"/>
    <col min="14" max="14" width="15" customWidth="1"/>
    <col min="15" max="15" width="21.85546875" bestFit="1" customWidth="1"/>
    <col min="16" max="17" width="11.42578125" customWidth="1"/>
    <col min="257" max="257" width="1.5703125" customWidth="1"/>
    <col min="258" max="258" width="4.5703125" customWidth="1"/>
    <col min="259" max="259" width="15.7109375" customWidth="1"/>
    <col min="260" max="260" width="20.42578125" customWidth="1"/>
    <col min="261" max="261" width="20.85546875" customWidth="1"/>
    <col min="262" max="262" width="19" customWidth="1"/>
    <col min="263" max="263" width="15.42578125" customWidth="1"/>
    <col min="264" max="264" width="8" customWidth="1"/>
    <col min="269" max="269" width="14.140625" customWidth="1"/>
    <col min="270" max="270" width="15" customWidth="1"/>
    <col min="271" max="271" width="21.85546875" bestFit="1" customWidth="1"/>
    <col min="272" max="273" width="11.42578125" customWidth="1"/>
    <col min="513" max="513" width="1.5703125" customWidth="1"/>
    <col min="514" max="514" width="4.5703125" customWidth="1"/>
    <col min="515" max="515" width="15.7109375" customWidth="1"/>
    <col min="516" max="516" width="20.42578125" customWidth="1"/>
    <col min="517" max="517" width="20.85546875" customWidth="1"/>
    <col min="518" max="518" width="19" customWidth="1"/>
    <col min="519" max="519" width="15.42578125" customWidth="1"/>
    <col min="520" max="520" width="8" customWidth="1"/>
    <col min="525" max="525" width="14.140625" customWidth="1"/>
    <col min="526" max="526" width="15" customWidth="1"/>
    <col min="527" max="527" width="21.85546875" bestFit="1" customWidth="1"/>
    <col min="528" max="529" width="11.42578125" customWidth="1"/>
    <col min="769" max="769" width="1.5703125" customWidth="1"/>
    <col min="770" max="770" width="4.5703125" customWidth="1"/>
    <col min="771" max="771" width="15.7109375" customWidth="1"/>
    <col min="772" max="772" width="20.42578125" customWidth="1"/>
    <col min="773" max="773" width="20.85546875" customWidth="1"/>
    <col min="774" max="774" width="19" customWidth="1"/>
    <col min="775" max="775" width="15.42578125" customWidth="1"/>
    <col min="776" max="776" width="8" customWidth="1"/>
    <col min="781" max="781" width="14.140625" customWidth="1"/>
    <col min="782" max="782" width="15" customWidth="1"/>
    <col min="783" max="783" width="21.85546875" bestFit="1" customWidth="1"/>
    <col min="784" max="785" width="11.42578125" customWidth="1"/>
    <col min="1025" max="1025" width="1.5703125" customWidth="1"/>
    <col min="1026" max="1026" width="4.5703125" customWidth="1"/>
    <col min="1027" max="1027" width="15.7109375" customWidth="1"/>
    <col min="1028" max="1028" width="20.42578125" customWidth="1"/>
    <col min="1029" max="1029" width="20.85546875" customWidth="1"/>
    <col min="1030" max="1030" width="19" customWidth="1"/>
    <col min="1031" max="1031" width="15.42578125" customWidth="1"/>
    <col min="1032" max="1032" width="8" customWidth="1"/>
    <col min="1037" max="1037" width="14.140625" customWidth="1"/>
    <col min="1038" max="1038" width="15" customWidth="1"/>
    <col min="1039" max="1039" width="21.85546875" bestFit="1" customWidth="1"/>
    <col min="1040" max="1041" width="11.42578125" customWidth="1"/>
    <col min="1281" max="1281" width="1.5703125" customWidth="1"/>
    <col min="1282" max="1282" width="4.5703125" customWidth="1"/>
    <col min="1283" max="1283" width="15.7109375" customWidth="1"/>
    <col min="1284" max="1284" width="20.42578125" customWidth="1"/>
    <col min="1285" max="1285" width="20.85546875" customWidth="1"/>
    <col min="1286" max="1286" width="19" customWidth="1"/>
    <col min="1287" max="1287" width="15.42578125" customWidth="1"/>
    <col min="1288" max="1288" width="8" customWidth="1"/>
    <col min="1293" max="1293" width="14.140625" customWidth="1"/>
    <col min="1294" max="1294" width="15" customWidth="1"/>
    <col min="1295" max="1295" width="21.85546875" bestFit="1" customWidth="1"/>
    <col min="1296" max="1297" width="11.42578125" customWidth="1"/>
    <col min="1537" max="1537" width="1.5703125" customWidth="1"/>
    <col min="1538" max="1538" width="4.5703125" customWidth="1"/>
    <col min="1539" max="1539" width="15.7109375" customWidth="1"/>
    <col min="1540" max="1540" width="20.42578125" customWidth="1"/>
    <col min="1541" max="1541" width="20.85546875" customWidth="1"/>
    <col min="1542" max="1542" width="19" customWidth="1"/>
    <col min="1543" max="1543" width="15.42578125" customWidth="1"/>
    <col min="1544" max="1544" width="8" customWidth="1"/>
    <col min="1549" max="1549" width="14.140625" customWidth="1"/>
    <col min="1550" max="1550" width="15" customWidth="1"/>
    <col min="1551" max="1551" width="21.85546875" bestFit="1" customWidth="1"/>
    <col min="1552" max="1553" width="11.42578125" customWidth="1"/>
    <col min="1793" max="1793" width="1.5703125" customWidth="1"/>
    <col min="1794" max="1794" width="4.5703125" customWidth="1"/>
    <col min="1795" max="1795" width="15.7109375" customWidth="1"/>
    <col min="1796" max="1796" width="20.42578125" customWidth="1"/>
    <col min="1797" max="1797" width="20.85546875" customWidth="1"/>
    <col min="1798" max="1798" width="19" customWidth="1"/>
    <col min="1799" max="1799" width="15.42578125" customWidth="1"/>
    <col min="1800" max="1800" width="8" customWidth="1"/>
    <col min="1805" max="1805" width="14.140625" customWidth="1"/>
    <col min="1806" max="1806" width="15" customWidth="1"/>
    <col min="1807" max="1807" width="21.85546875" bestFit="1" customWidth="1"/>
    <col min="1808" max="1809" width="11.42578125" customWidth="1"/>
    <col min="2049" max="2049" width="1.5703125" customWidth="1"/>
    <col min="2050" max="2050" width="4.5703125" customWidth="1"/>
    <col min="2051" max="2051" width="15.7109375" customWidth="1"/>
    <col min="2052" max="2052" width="20.42578125" customWidth="1"/>
    <col min="2053" max="2053" width="20.85546875" customWidth="1"/>
    <col min="2054" max="2054" width="19" customWidth="1"/>
    <col min="2055" max="2055" width="15.42578125" customWidth="1"/>
    <col min="2056" max="2056" width="8" customWidth="1"/>
    <col min="2061" max="2061" width="14.140625" customWidth="1"/>
    <col min="2062" max="2062" width="15" customWidth="1"/>
    <col min="2063" max="2063" width="21.85546875" bestFit="1" customWidth="1"/>
    <col min="2064" max="2065" width="11.42578125" customWidth="1"/>
    <col min="2305" max="2305" width="1.5703125" customWidth="1"/>
    <col min="2306" max="2306" width="4.5703125" customWidth="1"/>
    <col min="2307" max="2307" width="15.7109375" customWidth="1"/>
    <col min="2308" max="2308" width="20.42578125" customWidth="1"/>
    <col min="2309" max="2309" width="20.85546875" customWidth="1"/>
    <col min="2310" max="2310" width="19" customWidth="1"/>
    <col min="2311" max="2311" width="15.42578125" customWidth="1"/>
    <col min="2312" max="2312" width="8" customWidth="1"/>
    <col min="2317" max="2317" width="14.140625" customWidth="1"/>
    <col min="2318" max="2318" width="15" customWidth="1"/>
    <col min="2319" max="2319" width="21.85546875" bestFit="1" customWidth="1"/>
    <col min="2320" max="2321" width="11.42578125" customWidth="1"/>
    <col min="2561" max="2561" width="1.5703125" customWidth="1"/>
    <col min="2562" max="2562" width="4.5703125" customWidth="1"/>
    <col min="2563" max="2563" width="15.7109375" customWidth="1"/>
    <col min="2564" max="2564" width="20.42578125" customWidth="1"/>
    <col min="2565" max="2565" width="20.85546875" customWidth="1"/>
    <col min="2566" max="2566" width="19" customWidth="1"/>
    <col min="2567" max="2567" width="15.42578125" customWidth="1"/>
    <col min="2568" max="2568" width="8" customWidth="1"/>
    <col min="2573" max="2573" width="14.140625" customWidth="1"/>
    <col min="2574" max="2574" width="15" customWidth="1"/>
    <col min="2575" max="2575" width="21.85546875" bestFit="1" customWidth="1"/>
    <col min="2576" max="2577" width="11.42578125" customWidth="1"/>
    <col min="2817" max="2817" width="1.5703125" customWidth="1"/>
    <col min="2818" max="2818" width="4.5703125" customWidth="1"/>
    <col min="2819" max="2819" width="15.7109375" customWidth="1"/>
    <col min="2820" max="2820" width="20.42578125" customWidth="1"/>
    <col min="2821" max="2821" width="20.85546875" customWidth="1"/>
    <col min="2822" max="2822" width="19" customWidth="1"/>
    <col min="2823" max="2823" width="15.42578125" customWidth="1"/>
    <col min="2824" max="2824" width="8" customWidth="1"/>
    <col min="2829" max="2829" width="14.140625" customWidth="1"/>
    <col min="2830" max="2830" width="15" customWidth="1"/>
    <col min="2831" max="2831" width="21.85546875" bestFit="1" customWidth="1"/>
    <col min="2832" max="2833" width="11.42578125" customWidth="1"/>
    <col min="3073" max="3073" width="1.5703125" customWidth="1"/>
    <col min="3074" max="3074" width="4.5703125" customWidth="1"/>
    <col min="3075" max="3075" width="15.7109375" customWidth="1"/>
    <col min="3076" max="3076" width="20.42578125" customWidth="1"/>
    <col min="3077" max="3077" width="20.85546875" customWidth="1"/>
    <col min="3078" max="3078" width="19" customWidth="1"/>
    <col min="3079" max="3079" width="15.42578125" customWidth="1"/>
    <col min="3080" max="3080" width="8" customWidth="1"/>
    <col min="3085" max="3085" width="14.140625" customWidth="1"/>
    <col min="3086" max="3086" width="15" customWidth="1"/>
    <col min="3087" max="3087" width="21.85546875" bestFit="1" customWidth="1"/>
    <col min="3088" max="3089" width="11.42578125" customWidth="1"/>
    <col min="3329" max="3329" width="1.5703125" customWidth="1"/>
    <col min="3330" max="3330" width="4.5703125" customWidth="1"/>
    <col min="3331" max="3331" width="15.7109375" customWidth="1"/>
    <col min="3332" max="3332" width="20.42578125" customWidth="1"/>
    <col min="3333" max="3333" width="20.85546875" customWidth="1"/>
    <col min="3334" max="3334" width="19" customWidth="1"/>
    <col min="3335" max="3335" width="15.42578125" customWidth="1"/>
    <col min="3336" max="3336" width="8" customWidth="1"/>
    <col min="3341" max="3341" width="14.140625" customWidth="1"/>
    <col min="3342" max="3342" width="15" customWidth="1"/>
    <col min="3343" max="3343" width="21.85546875" bestFit="1" customWidth="1"/>
    <col min="3344" max="3345" width="11.42578125" customWidth="1"/>
    <col min="3585" max="3585" width="1.5703125" customWidth="1"/>
    <col min="3586" max="3586" width="4.5703125" customWidth="1"/>
    <col min="3587" max="3587" width="15.7109375" customWidth="1"/>
    <col min="3588" max="3588" width="20.42578125" customWidth="1"/>
    <col min="3589" max="3589" width="20.85546875" customWidth="1"/>
    <col min="3590" max="3590" width="19" customWidth="1"/>
    <col min="3591" max="3591" width="15.42578125" customWidth="1"/>
    <col min="3592" max="3592" width="8" customWidth="1"/>
    <col min="3597" max="3597" width="14.140625" customWidth="1"/>
    <col min="3598" max="3598" width="15" customWidth="1"/>
    <col min="3599" max="3599" width="21.85546875" bestFit="1" customWidth="1"/>
    <col min="3600" max="3601" width="11.42578125" customWidth="1"/>
    <col min="3841" max="3841" width="1.5703125" customWidth="1"/>
    <col min="3842" max="3842" width="4.5703125" customWidth="1"/>
    <col min="3843" max="3843" width="15.7109375" customWidth="1"/>
    <col min="3844" max="3844" width="20.42578125" customWidth="1"/>
    <col min="3845" max="3845" width="20.85546875" customWidth="1"/>
    <col min="3846" max="3846" width="19" customWidth="1"/>
    <col min="3847" max="3847" width="15.42578125" customWidth="1"/>
    <col min="3848" max="3848" width="8" customWidth="1"/>
    <col min="3853" max="3853" width="14.140625" customWidth="1"/>
    <col min="3854" max="3854" width="15" customWidth="1"/>
    <col min="3855" max="3855" width="21.85546875" bestFit="1" customWidth="1"/>
    <col min="3856" max="3857" width="11.42578125" customWidth="1"/>
    <col min="4097" max="4097" width="1.5703125" customWidth="1"/>
    <col min="4098" max="4098" width="4.5703125" customWidth="1"/>
    <col min="4099" max="4099" width="15.7109375" customWidth="1"/>
    <col min="4100" max="4100" width="20.42578125" customWidth="1"/>
    <col min="4101" max="4101" width="20.85546875" customWidth="1"/>
    <col min="4102" max="4102" width="19" customWidth="1"/>
    <col min="4103" max="4103" width="15.42578125" customWidth="1"/>
    <col min="4104" max="4104" width="8" customWidth="1"/>
    <col min="4109" max="4109" width="14.140625" customWidth="1"/>
    <col min="4110" max="4110" width="15" customWidth="1"/>
    <col min="4111" max="4111" width="21.85546875" bestFit="1" customWidth="1"/>
    <col min="4112" max="4113" width="11.42578125" customWidth="1"/>
    <col min="4353" max="4353" width="1.5703125" customWidth="1"/>
    <col min="4354" max="4354" width="4.5703125" customWidth="1"/>
    <col min="4355" max="4355" width="15.7109375" customWidth="1"/>
    <col min="4356" max="4356" width="20.42578125" customWidth="1"/>
    <col min="4357" max="4357" width="20.85546875" customWidth="1"/>
    <col min="4358" max="4358" width="19" customWidth="1"/>
    <col min="4359" max="4359" width="15.42578125" customWidth="1"/>
    <col min="4360" max="4360" width="8" customWidth="1"/>
    <col min="4365" max="4365" width="14.140625" customWidth="1"/>
    <col min="4366" max="4366" width="15" customWidth="1"/>
    <col min="4367" max="4367" width="21.85546875" bestFit="1" customWidth="1"/>
    <col min="4368" max="4369" width="11.42578125" customWidth="1"/>
    <col min="4609" max="4609" width="1.5703125" customWidth="1"/>
    <col min="4610" max="4610" width="4.5703125" customWidth="1"/>
    <col min="4611" max="4611" width="15.7109375" customWidth="1"/>
    <col min="4612" max="4612" width="20.42578125" customWidth="1"/>
    <col min="4613" max="4613" width="20.85546875" customWidth="1"/>
    <col min="4614" max="4614" width="19" customWidth="1"/>
    <col min="4615" max="4615" width="15.42578125" customWidth="1"/>
    <col min="4616" max="4616" width="8" customWidth="1"/>
    <col min="4621" max="4621" width="14.140625" customWidth="1"/>
    <col min="4622" max="4622" width="15" customWidth="1"/>
    <col min="4623" max="4623" width="21.85546875" bestFit="1" customWidth="1"/>
    <col min="4624" max="4625" width="11.42578125" customWidth="1"/>
    <col min="4865" max="4865" width="1.5703125" customWidth="1"/>
    <col min="4866" max="4866" width="4.5703125" customWidth="1"/>
    <col min="4867" max="4867" width="15.7109375" customWidth="1"/>
    <col min="4868" max="4868" width="20.42578125" customWidth="1"/>
    <col min="4869" max="4869" width="20.85546875" customWidth="1"/>
    <col min="4870" max="4870" width="19" customWidth="1"/>
    <col min="4871" max="4871" width="15.42578125" customWidth="1"/>
    <col min="4872" max="4872" width="8" customWidth="1"/>
    <col min="4877" max="4877" width="14.140625" customWidth="1"/>
    <col min="4878" max="4878" width="15" customWidth="1"/>
    <col min="4879" max="4879" width="21.85546875" bestFit="1" customWidth="1"/>
    <col min="4880" max="4881" width="11.42578125" customWidth="1"/>
    <col min="5121" max="5121" width="1.5703125" customWidth="1"/>
    <col min="5122" max="5122" width="4.5703125" customWidth="1"/>
    <col min="5123" max="5123" width="15.7109375" customWidth="1"/>
    <col min="5124" max="5124" width="20.42578125" customWidth="1"/>
    <col min="5125" max="5125" width="20.85546875" customWidth="1"/>
    <col min="5126" max="5126" width="19" customWidth="1"/>
    <col min="5127" max="5127" width="15.42578125" customWidth="1"/>
    <col min="5128" max="5128" width="8" customWidth="1"/>
    <col min="5133" max="5133" width="14.140625" customWidth="1"/>
    <col min="5134" max="5134" width="15" customWidth="1"/>
    <col min="5135" max="5135" width="21.85546875" bestFit="1" customWidth="1"/>
    <col min="5136" max="5137" width="11.42578125" customWidth="1"/>
    <col min="5377" max="5377" width="1.5703125" customWidth="1"/>
    <col min="5378" max="5378" width="4.5703125" customWidth="1"/>
    <col min="5379" max="5379" width="15.7109375" customWidth="1"/>
    <col min="5380" max="5380" width="20.42578125" customWidth="1"/>
    <col min="5381" max="5381" width="20.85546875" customWidth="1"/>
    <col min="5382" max="5382" width="19" customWidth="1"/>
    <col min="5383" max="5383" width="15.42578125" customWidth="1"/>
    <col min="5384" max="5384" width="8" customWidth="1"/>
    <col min="5389" max="5389" width="14.140625" customWidth="1"/>
    <col min="5390" max="5390" width="15" customWidth="1"/>
    <col min="5391" max="5391" width="21.85546875" bestFit="1" customWidth="1"/>
    <col min="5392" max="5393" width="11.42578125" customWidth="1"/>
    <col min="5633" max="5633" width="1.5703125" customWidth="1"/>
    <col min="5634" max="5634" width="4.5703125" customWidth="1"/>
    <col min="5635" max="5635" width="15.7109375" customWidth="1"/>
    <col min="5636" max="5636" width="20.42578125" customWidth="1"/>
    <col min="5637" max="5637" width="20.85546875" customWidth="1"/>
    <col min="5638" max="5638" width="19" customWidth="1"/>
    <col min="5639" max="5639" width="15.42578125" customWidth="1"/>
    <col min="5640" max="5640" width="8" customWidth="1"/>
    <col min="5645" max="5645" width="14.140625" customWidth="1"/>
    <col min="5646" max="5646" width="15" customWidth="1"/>
    <col min="5647" max="5647" width="21.85546875" bestFit="1" customWidth="1"/>
    <col min="5648" max="5649" width="11.42578125" customWidth="1"/>
    <col min="5889" max="5889" width="1.5703125" customWidth="1"/>
    <col min="5890" max="5890" width="4.5703125" customWidth="1"/>
    <col min="5891" max="5891" width="15.7109375" customWidth="1"/>
    <col min="5892" max="5892" width="20.42578125" customWidth="1"/>
    <col min="5893" max="5893" width="20.85546875" customWidth="1"/>
    <col min="5894" max="5894" width="19" customWidth="1"/>
    <col min="5895" max="5895" width="15.42578125" customWidth="1"/>
    <col min="5896" max="5896" width="8" customWidth="1"/>
    <col min="5901" max="5901" width="14.140625" customWidth="1"/>
    <col min="5902" max="5902" width="15" customWidth="1"/>
    <col min="5903" max="5903" width="21.85546875" bestFit="1" customWidth="1"/>
    <col min="5904" max="5905" width="11.42578125" customWidth="1"/>
    <col min="6145" max="6145" width="1.5703125" customWidth="1"/>
    <col min="6146" max="6146" width="4.5703125" customWidth="1"/>
    <col min="6147" max="6147" width="15.7109375" customWidth="1"/>
    <col min="6148" max="6148" width="20.42578125" customWidth="1"/>
    <col min="6149" max="6149" width="20.85546875" customWidth="1"/>
    <col min="6150" max="6150" width="19" customWidth="1"/>
    <col min="6151" max="6151" width="15.42578125" customWidth="1"/>
    <col min="6152" max="6152" width="8" customWidth="1"/>
    <col min="6157" max="6157" width="14.140625" customWidth="1"/>
    <col min="6158" max="6158" width="15" customWidth="1"/>
    <col min="6159" max="6159" width="21.85546875" bestFit="1" customWidth="1"/>
    <col min="6160" max="6161" width="11.42578125" customWidth="1"/>
    <col min="6401" max="6401" width="1.5703125" customWidth="1"/>
    <col min="6402" max="6402" width="4.5703125" customWidth="1"/>
    <col min="6403" max="6403" width="15.7109375" customWidth="1"/>
    <col min="6404" max="6404" width="20.42578125" customWidth="1"/>
    <col min="6405" max="6405" width="20.85546875" customWidth="1"/>
    <col min="6406" max="6406" width="19" customWidth="1"/>
    <col min="6407" max="6407" width="15.42578125" customWidth="1"/>
    <col min="6408" max="6408" width="8" customWidth="1"/>
    <col min="6413" max="6413" width="14.140625" customWidth="1"/>
    <col min="6414" max="6414" width="15" customWidth="1"/>
    <col min="6415" max="6415" width="21.85546875" bestFit="1" customWidth="1"/>
    <col min="6416" max="6417" width="11.42578125" customWidth="1"/>
    <col min="6657" max="6657" width="1.5703125" customWidth="1"/>
    <col min="6658" max="6658" width="4.5703125" customWidth="1"/>
    <col min="6659" max="6659" width="15.7109375" customWidth="1"/>
    <col min="6660" max="6660" width="20.42578125" customWidth="1"/>
    <col min="6661" max="6661" width="20.85546875" customWidth="1"/>
    <col min="6662" max="6662" width="19" customWidth="1"/>
    <col min="6663" max="6663" width="15.42578125" customWidth="1"/>
    <col min="6664" max="6664" width="8" customWidth="1"/>
    <col min="6669" max="6669" width="14.140625" customWidth="1"/>
    <col min="6670" max="6670" width="15" customWidth="1"/>
    <col min="6671" max="6671" width="21.85546875" bestFit="1" customWidth="1"/>
    <col min="6672" max="6673" width="11.42578125" customWidth="1"/>
    <col min="6913" max="6913" width="1.5703125" customWidth="1"/>
    <col min="6914" max="6914" width="4.5703125" customWidth="1"/>
    <col min="6915" max="6915" width="15.7109375" customWidth="1"/>
    <col min="6916" max="6916" width="20.42578125" customWidth="1"/>
    <col min="6917" max="6917" width="20.85546875" customWidth="1"/>
    <col min="6918" max="6918" width="19" customWidth="1"/>
    <col min="6919" max="6919" width="15.42578125" customWidth="1"/>
    <col min="6920" max="6920" width="8" customWidth="1"/>
    <col min="6925" max="6925" width="14.140625" customWidth="1"/>
    <col min="6926" max="6926" width="15" customWidth="1"/>
    <col min="6927" max="6927" width="21.85546875" bestFit="1" customWidth="1"/>
    <col min="6928" max="6929" width="11.42578125" customWidth="1"/>
    <col min="7169" max="7169" width="1.5703125" customWidth="1"/>
    <col min="7170" max="7170" width="4.5703125" customWidth="1"/>
    <col min="7171" max="7171" width="15.7109375" customWidth="1"/>
    <col min="7172" max="7172" width="20.42578125" customWidth="1"/>
    <col min="7173" max="7173" width="20.85546875" customWidth="1"/>
    <col min="7174" max="7174" width="19" customWidth="1"/>
    <col min="7175" max="7175" width="15.42578125" customWidth="1"/>
    <col min="7176" max="7176" width="8" customWidth="1"/>
    <col min="7181" max="7181" width="14.140625" customWidth="1"/>
    <col min="7182" max="7182" width="15" customWidth="1"/>
    <col min="7183" max="7183" width="21.85546875" bestFit="1" customWidth="1"/>
    <col min="7184" max="7185" width="11.42578125" customWidth="1"/>
    <col min="7425" max="7425" width="1.5703125" customWidth="1"/>
    <col min="7426" max="7426" width="4.5703125" customWidth="1"/>
    <col min="7427" max="7427" width="15.7109375" customWidth="1"/>
    <col min="7428" max="7428" width="20.42578125" customWidth="1"/>
    <col min="7429" max="7429" width="20.85546875" customWidth="1"/>
    <col min="7430" max="7430" width="19" customWidth="1"/>
    <col min="7431" max="7431" width="15.42578125" customWidth="1"/>
    <col min="7432" max="7432" width="8" customWidth="1"/>
    <col min="7437" max="7437" width="14.140625" customWidth="1"/>
    <col min="7438" max="7438" width="15" customWidth="1"/>
    <col min="7439" max="7439" width="21.85546875" bestFit="1" customWidth="1"/>
    <col min="7440" max="7441" width="11.42578125" customWidth="1"/>
    <col min="7681" max="7681" width="1.5703125" customWidth="1"/>
    <col min="7682" max="7682" width="4.5703125" customWidth="1"/>
    <col min="7683" max="7683" width="15.7109375" customWidth="1"/>
    <col min="7684" max="7684" width="20.42578125" customWidth="1"/>
    <col min="7685" max="7685" width="20.85546875" customWidth="1"/>
    <col min="7686" max="7686" width="19" customWidth="1"/>
    <col min="7687" max="7687" width="15.42578125" customWidth="1"/>
    <col min="7688" max="7688" width="8" customWidth="1"/>
    <col min="7693" max="7693" width="14.140625" customWidth="1"/>
    <col min="7694" max="7694" width="15" customWidth="1"/>
    <col min="7695" max="7695" width="21.85546875" bestFit="1" customWidth="1"/>
    <col min="7696" max="7697" width="11.42578125" customWidth="1"/>
    <col min="7937" max="7937" width="1.5703125" customWidth="1"/>
    <col min="7938" max="7938" width="4.5703125" customWidth="1"/>
    <col min="7939" max="7939" width="15.7109375" customWidth="1"/>
    <col min="7940" max="7940" width="20.42578125" customWidth="1"/>
    <col min="7941" max="7941" width="20.85546875" customWidth="1"/>
    <col min="7942" max="7942" width="19" customWidth="1"/>
    <col min="7943" max="7943" width="15.42578125" customWidth="1"/>
    <col min="7944" max="7944" width="8" customWidth="1"/>
    <col min="7949" max="7949" width="14.140625" customWidth="1"/>
    <col min="7950" max="7950" width="15" customWidth="1"/>
    <col min="7951" max="7951" width="21.85546875" bestFit="1" customWidth="1"/>
    <col min="7952" max="7953" width="11.42578125" customWidth="1"/>
    <col min="8193" max="8193" width="1.5703125" customWidth="1"/>
    <col min="8194" max="8194" width="4.5703125" customWidth="1"/>
    <col min="8195" max="8195" width="15.7109375" customWidth="1"/>
    <col min="8196" max="8196" width="20.42578125" customWidth="1"/>
    <col min="8197" max="8197" width="20.85546875" customWidth="1"/>
    <col min="8198" max="8198" width="19" customWidth="1"/>
    <col min="8199" max="8199" width="15.42578125" customWidth="1"/>
    <col min="8200" max="8200" width="8" customWidth="1"/>
    <col min="8205" max="8205" width="14.140625" customWidth="1"/>
    <col min="8206" max="8206" width="15" customWidth="1"/>
    <col min="8207" max="8207" width="21.85546875" bestFit="1" customWidth="1"/>
    <col min="8208" max="8209" width="11.42578125" customWidth="1"/>
    <col min="8449" max="8449" width="1.5703125" customWidth="1"/>
    <col min="8450" max="8450" width="4.5703125" customWidth="1"/>
    <col min="8451" max="8451" width="15.7109375" customWidth="1"/>
    <col min="8452" max="8452" width="20.42578125" customWidth="1"/>
    <col min="8453" max="8453" width="20.85546875" customWidth="1"/>
    <col min="8454" max="8454" width="19" customWidth="1"/>
    <col min="8455" max="8455" width="15.42578125" customWidth="1"/>
    <col min="8456" max="8456" width="8" customWidth="1"/>
    <col min="8461" max="8461" width="14.140625" customWidth="1"/>
    <col min="8462" max="8462" width="15" customWidth="1"/>
    <col min="8463" max="8463" width="21.85546875" bestFit="1" customWidth="1"/>
    <col min="8464" max="8465" width="11.42578125" customWidth="1"/>
    <col min="8705" max="8705" width="1.5703125" customWidth="1"/>
    <col min="8706" max="8706" width="4.5703125" customWidth="1"/>
    <col min="8707" max="8707" width="15.7109375" customWidth="1"/>
    <col min="8708" max="8708" width="20.42578125" customWidth="1"/>
    <col min="8709" max="8709" width="20.85546875" customWidth="1"/>
    <col min="8710" max="8710" width="19" customWidth="1"/>
    <col min="8711" max="8711" width="15.42578125" customWidth="1"/>
    <col min="8712" max="8712" width="8" customWidth="1"/>
    <col min="8717" max="8717" width="14.140625" customWidth="1"/>
    <col min="8718" max="8718" width="15" customWidth="1"/>
    <col min="8719" max="8719" width="21.85546875" bestFit="1" customWidth="1"/>
    <col min="8720" max="8721" width="11.42578125" customWidth="1"/>
    <col min="8961" max="8961" width="1.5703125" customWidth="1"/>
    <col min="8962" max="8962" width="4.5703125" customWidth="1"/>
    <col min="8963" max="8963" width="15.7109375" customWidth="1"/>
    <col min="8964" max="8964" width="20.42578125" customWidth="1"/>
    <col min="8965" max="8965" width="20.85546875" customWidth="1"/>
    <col min="8966" max="8966" width="19" customWidth="1"/>
    <col min="8967" max="8967" width="15.42578125" customWidth="1"/>
    <col min="8968" max="8968" width="8" customWidth="1"/>
    <col min="8973" max="8973" width="14.140625" customWidth="1"/>
    <col min="8974" max="8974" width="15" customWidth="1"/>
    <col min="8975" max="8975" width="21.85546875" bestFit="1" customWidth="1"/>
    <col min="8976" max="8977" width="11.42578125" customWidth="1"/>
    <col min="9217" max="9217" width="1.5703125" customWidth="1"/>
    <col min="9218" max="9218" width="4.5703125" customWidth="1"/>
    <col min="9219" max="9219" width="15.7109375" customWidth="1"/>
    <col min="9220" max="9220" width="20.42578125" customWidth="1"/>
    <col min="9221" max="9221" width="20.85546875" customWidth="1"/>
    <col min="9222" max="9222" width="19" customWidth="1"/>
    <col min="9223" max="9223" width="15.42578125" customWidth="1"/>
    <col min="9224" max="9224" width="8" customWidth="1"/>
    <col min="9229" max="9229" width="14.140625" customWidth="1"/>
    <col min="9230" max="9230" width="15" customWidth="1"/>
    <col min="9231" max="9231" width="21.85546875" bestFit="1" customWidth="1"/>
    <col min="9232" max="9233" width="11.42578125" customWidth="1"/>
    <col min="9473" max="9473" width="1.5703125" customWidth="1"/>
    <col min="9474" max="9474" width="4.5703125" customWidth="1"/>
    <col min="9475" max="9475" width="15.7109375" customWidth="1"/>
    <col min="9476" max="9476" width="20.42578125" customWidth="1"/>
    <col min="9477" max="9477" width="20.85546875" customWidth="1"/>
    <col min="9478" max="9478" width="19" customWidth="1"/>
    <col min="9479" max="9479" width="15.42578125" customWidth="1"/>
    <col min="9480" max="9480" width="8" customWidth="1"/>
    <col min="9485" max="9485" width="14.140625" customWidth="1"/>
    <col min="9486" max="9486" width="15" customWidth="1"/>
    <col min="9487" max="9487" width="21.85546875" bestFit="1" customWidth="1"/>
    <col min="9488" max="9489" width="11.42578125" customWidth="1"/>
    <col min="9729" max="9729" width="1.5703125" customWidth="1"/>
    <col min="9730" max="9730" width="4.5703125" customWidth="1"/>
    <col min="9731" max="9731" width="15.7109375" customWidth="1"/>
    <col min="9732" max="9732" width="20.42578125" customWidth="1"/>
    <col min="9733" max="9733" width="20.85546875" customWidth="1"/>
    <col min="9734" max="9734" width="19" customWidth="1"/>
    <col min="9735" max="9735" width="15.42578125" customWidth="1"/>
    <col min="9736" max="9736" width="8" customWidth="1"/>
    <col min="9741" max="9741" width="14.140625" customWidth="1"/>
    <col min="9742" max="9742" width="15" customWidth="1"/>
    <col min="9743" max="9743" width="21.85546875" bestFit="1" customWidth="1"/>
    <col min="9744" max="9745" width="11.42578125" customWidth="1"/>
    <col min="9985" max="9985" width="1.5703125" customWidth="1"/>
    <col min="9986" max="9986" width="4.5703125" customWidth="1"/>
    <col min="9987" max="9987" width="15.7109375" customWidth="1"/>
    <col min="9988" max="9988" width="20.42578125" customWidth="1"/>
    <col min="9989" max="9989" width="20.85546875" customWidth="1"/>
    <col min="9990" max="9990" width="19" customWidth="1"/>
    <col min="9991" max="9991" width="15.42578125" customWidth="1"/>
    <col min="9992" max="9992" width="8" customWidth="1"/>
    <col min="9997" max="9997" width="14.140625" customWidth="1"/>
    <col min="9998" max="9998" width="15" customWidth="1"/>
    <col min="9999" max="9999" width="21.85546875" bestFit="1" customWidth="1"/>
    <col min="10000" max="10001" width="11.42578125" customWidth="1"/>
    <col min="10241" max="10241" width="1.5703125" customWidth="1"/>
    <col min="10242" max="10242" width="4.5703125" customWidth="1"/>
    <col min="10243" max="10243" width="15.7109375" customWidth="1"/>
    <col min="10244" max="10244" width="20.42578125" customWidth="1"/>
    <col min="10245" max="10245" width="20.85546875" customWidth="1"/>
    <col min="10246" max="10246" width="19" customWidth="1"/>
    <col min="10247" max="10247" width="15.42578125" customWidth="1"/>
    <col min="10248" max="10248" width="8" customWidth="1"/>
    <col min="10253" max="10253" width="14.140625" customWidth="1"/>
    <col min="10254" max="10254" width="15" customWidth="1"/>
    <col min="10255" max="10255" width="21.85546875" bestFit="1" customWidth="1"/>
    <col min="10256" max="10257" width="11.42578125" customWidth="1"/>
    <col min="10497" max="10497" width="1.5703125" customWidth="1"/>
    <col min="10498" max="10498" width="4.5703125" customWidth="1"/>
    <col min="10499" max="10499" width="15.7109375" customWidth="1"/>
    <col min="10500" max="10500" width="20.42578125" customWidth="1"/>
    <col min="10501" max="10501" width="20.85546875" customWidth="1"/>
    <col min="10502" max="10502" width="19" customWidth="1"/>
    <col min="10503" max="10503" width="15.42578125" customWidth="1"/>
    <col min="10504" max="10504" width="8" customWidth="1"/>
    <col min="10509" max="10509" width="14.140625" customWidth="1"/>
    <col min="10510" max="10510" width="15" customWidth="1"/>
    <col min="10511" max="10511" width="21.85546875" bestFit="1" customWidth="1"/>
    <col min="10512" max="10513" width="11.42578125" customWidth="1"/>
    <col min="10753" max="10753" width="1.5703125" customWidth="1"/>
    <col min="10754" max="10754" width="4.5703125" customWidth="1"/>
    <col min="10755" max="10755" width="15.7109375" customWidth="1"/>
    <col min="10756" max="10756" width="20.42578125" customWidth="1"/>
    <col min="10757" max="10757" width="20.85546875" customWidth="1"/>
    <col min="10758" max="10758" width="19" customWidth="1"/>
    <col min="10759" max="10759" width="15.42578125" customWidth="1"/>
    <col min="10760" max="10760" width="8" customWidth="1"/>
    <col min="10765" max="10765" width="14.140625" customWidth="1"/>
    <col min="10766" max="10766" width="15" customWidth="1"/>
    <col min="10767" max="10767" width="21.85546875" bestFit="1" customWidth="1"/>
    <col min="10768" max="10769" width="11.42578125" customWidth="1"/>
    <col min="11009" max="11009" width="1.5703125" customWidth="1"/>
    <col min="11010" max="11010" width="4.5703125" customWidth="1"/>
    <col min="11011" max="11011" width="15.7109375" customWidth="1"/>
    <col min="11012" max="11012" width="20.42578125" customWidth="1"/>
    <col min="11013" max="11013" width="20.85546875" customWidth="1"/>
    <col min="11014" max="11014" width="19" customWidth="1"/>
    <col min="11015" max="11015" width="15.42578125" customWidth="1"/>
    <col min="11016" max="11016" width="8" customWidth="1"/>
    <col min="11021" max="11021" width="14.140625" customWidth="1"/>
    <col min="11022" max="11022" width="15" customWidth="1"/>
    <col min="11023" max="11023" width="21.85546875" bestFit="1" customWidth="1"/>
    <col min="11024" max="11025" width="11.42578125" customWidth="1"/>
    <col min="11265" max="11265" width="1.5703125" customWidth="1"/>
    <col min="11266" max="11266" width="4.5703125" customWidth="1"/>
    <col min="11267" max="11267" width="15.7109375" customWidth="1"/>
    <col min="11268" max="11268" width="20.42578125" customWidth="1"/>
    <col min="11269" max="11269" width="20.85546875" customWidth="1"/>
    <col min="11270" max="11270" width="19" customWidth="1"/>
    <col min="11271" max="11271" width="15.42578125" customWidth="1"/>
    <col min="11272" max="11272" width="8" customWidth="1"/>
    <col min="11277" max="11277" width="14.140625" customWidth="1"/>
    <col min="11278" max="11278" width="15" customWidth="1"/>
    <col min="11279" max="11279" width="21.85546875" bestFit="1" customWidth="1"/>
    <col min="11280" max="11281" width="11.42578125" customWidth="1"/>
    <col min="11521" max="11521" width="1.5703125" customWidth="1"/>
    <col min="11522" max="11522" width="4.5703125" customWidth="1"/>
    <col min="11523" max="11523" width="15.7109375" customWidth="1"/>
    <col min="11524" max="11524" width="20.42578125" customWidth="1"/>
    <col min="11525" max="11525" width="20.85546875" customWidth="1"/>
    <col min="11526" max="11526" width="19" customWidth="1"/>
    <col min="11527" max="11527" width="15.42578125" customWidth="1"/>
    <col min="11528" max="11528" width="8" customWidth="1"/>
    <col min="11533" max="11533" width="14.140625" customWidth="1"/>
    <col min="11534" max="11534" width="15" customWidth="1"/>
    <col min="11535" max="11535" width="21.85546875" bestFit="1" customWidth="1"/>
    <col min="11536" max="11537" width="11.42578125" customWidth="1"/>
    <col min="11777" max="11777" width="1.5703125" customWidth="1"/>
    <col min="11778" max="11778" width="4.5703125" customWidth="1"/>
    <col min="11779" max="11779" width="15.7109375" customWidth="1"/>
    <col min="11780" max="11780" width="20.42578125" customWidth="1"/>
    <col min="11781" max="11781" width="20.85546875" customWidth="1"/>
    <col min="11782" max="11782" width="19" customWidth="1"/>
    <col min="11783" max="11783" width="15.42578125" customWidth="1"/>
    <col min="11784" max="11784" width="8" customWidth="1"/>
    <col min="11789" max="11789" width="14.140625" customWidth="1"/>
    <col min="11790" max="11790" width="15" customWidth="1"/>
    <col min="11791" max="11791" width="21.85546875" bestFit="1" customWidth="1"/>
    <col min="11792" max="11793" width="11.42578125" customWidth="1"/>
    <col min="12033" max="12033" width="1.5703125" customWidth="1"/>
    <col min="12034" max="12034" width="4.5703125" customWidth="1"/>
    <col min="12035" max="12035" width="15.7109375" customWidth="1"/>
    <col min="12036" max="12036" width="20.42578125" customWidth="1"/>
    <col min="12037" max="12037" width="20.85546875" customWidth="1"/>
    <col min="12038" max="12038" width="19" customWidth="1"/>
    <col min="12039" max="12039" width="15.42578125" customWidth="1"/>
    <col min="12040" max="12040" width="8" customWidth="1"/>
    <col min="12045" max="12045" width="14.140625" customWidth="1"/>
    <col min="12046" max="12046" width="15" customWidth="1"/>
    <col min="12047" max="12047" width="21.85546875" bestFit="1" customWidth="1"/>
    <col min="12048" max="12049" width="11.42578125" customWidth="1"/>
    <col min="12289" max="12289" width="1.5703125" customWidth="1"/>
    <col min="12290" max="12290" width="4.5703125" customWidth="1"/>
    <col min="12291" max="12291" width="15.7109375" customWidth="1"/>
    <col min="12292" max="12292" width="20.42578125" customWidth="1"/>
    <col min="12293" max="12293" width="20.85546875" customWidth="1"/>
    <col min="12294" max="12294" width="19" customWidth="1"/>
    <col min="12295" max="12295" width="15.42578125" customWidth="1"/>
    <col min="12296" max="12296" width="8" customWidth="1"/>
    <col min="12301" max="12301" width="14.140625" customWidth="1"/>
    <col min="12302" max="12302" width="15" customWidth="1"/>
    <col min="12303" max="12303" width="21.85546875" bestFit="1" customWidth="1"/>
    <col min="12304" max="12305" width="11.42578125" customWidth="1"/>
    <col min="12545" max="12545" width="1.5703125" customWidth="1"/>
    <col min="12546" max="12546" width="4.5703125" customWidth="1"/>
    <col min="12547" max="12547" width="15.7109375" customWidth="1"/>
    <col min="12548" max="12548" width="20.42578125" customWidth="1"/>
    <col min="12549" max="12549" width="20.85546875" customWidth="1"/>
    <col min="12550" max="12550" width="19" customWidth="1"/>
    <col min="12551" max="12551" width="15.42578125" customWidth="1"/>
    <col min="12552" max="12552" width="8" customWidth="1"/>
    <col min="12557" max="12557" width="14.140625" customWidth="1"/>
    <col min="12558" max="12558" width="15" customWidth="1"/>
    <col min="12559" max="12559" width="21.85546875" bestFit="1" customWidth="1"/>
    <col min="12560" max="12561" width="11.42578125" customWidth="1"/>
    <col min="12801" max="12801" width="1.5703125" customWidth="1"/>
    <col min="12802" max="12802" width="4.5703125" customWidth="1"/>
    <col min="12803" max="12803" width="15.7109375" customWidth="1"/>
    <col min="12804" max="12804" width="20.42578125" customWidth="1"/>
    <col min="12805" max="12805" width="20.85546875" customWidth="1"/>
    <col min="12806" max="12806" width="19" customWidth="1"/>
    <col min="12807" max="12807" width="15.42578125" customWidth="1"/>
    <col min="12808" max="12808" width="8" customWidth="1"/>
    <col min="12813" max="12813" width="14.140625" customWidth="1"/>
    <col min="12814" max="12814" width="15" customWidth="1"/>
    <col min="12815" max="12815" width="21.85546875" bestFit="1" customWidth="1"/>
    <col min="12816" max="12817" width="11.42578125" customWidth="1"/>
    <col min="13057" max="13057" width="1.5703125" customWidth="1"/>
    <col min="13058" max="13058" width="4.5703125" customWidth="1"/>
    <col min="13059" max="13059" width="15.7109375" customWidth="1"/>
    <col min="13060" max="13060" width="20.42578125" customWidth="1"/>
    <col min="13061" max="13061" width="20.85546875" customWidth="1"/>
    <col min="13062" max="13062" width="19" customWidth="1"/>
    <col min="13063" max="13063" width="15.42578125" customWidth="1"/>
    <col min="13064" max="13064" width="8" customWidth="1"/>
    <col min="13069" max="13069" width="14.140625" customWidth="1"/>
    <col min="13070" max="13070" width="15" customWidth="1"/>
    <col min="13071" max="13071" width="21.85546875" bestFit="1" customWidth="1"/>
    <col min="13072" max="13073" width="11.42578125" customWidth="1"/>
    <col min="13313" max="13313" width="1.5703125" customWidth="1"/>
    <col min="13314" max="13314" width="4.5703125" customWidth="1"/>
    <col min="13315" max="13315" width="15.7109375" customWidth="1"/>
    <col min="13316" max="13316" width="20.42578125" customWidth="1"/>
    <col min="13317" max="13317" width="20.85546875" customWidth="1"/>
    <col min="13318" max="13318" width="19" customWidth="1"/>
    <col min="13319" max="13319" width="15.42578125" customWidth="1"/>
    <col min="13320" max="13320" width="8" customWidth="1"/>
    <col min="13325" max="13325" width="14.140625" customWidth="1"/>
    <col min="13326" max="13326" width="15" customWidth="1"/>
    <col min="13327" max="13327" width="21.85546875" bestFit="1" customWidth="1"/>
    <col min="13328" max="13329" width="11.42578125" customWidth="1"/>
    <col min="13569" max="13569" width="1.5703125" customWidth="1"/>
    <col min="13570" max="13570" width="4.5703125" customWidth="1"/>
    <col min="13571" max="13571" width="15.7109375" customWidth="1"/>
    <col min="13572" max="13572" width="20.42578125" customWidth="1"/>
    <col min="13573" max="13573" width="20.85546875" customWidth="1"/>
    <col min="13574" max="13574" width="19" customWidth="1"/>
    <col min="13575" max="13575" width="15.42578125" customWidth="1"/>
    <col min="13576" max="13576" width="8" customWidth="1"/>
    <col min="13581" max="13581" width="14.140625" customWidth="1"/>
    <col min="13582" max="13582" width="15" customWidth="1"/>
    <col min="13583" max="13583" width="21.85546875" bestFit="1" customWidth="1"/>
    <col min="13584" max="13585" width="11.42578125" customWidth="1"/>
    <col min="13825" max="13825" width="1.5703125" customWidth="1"/>
    <col min="13826" max="13826" width="4.5703125" customWidth="1"/>
    <col min="13827" max="13827" width="15.7109375" customWidth="1"/>
    <col min="13828" max="13828" width="20.42578125" customWidth="1"/>
    <col min="13829" max="13829" width="20.85546875" customWidth="1"/>
    <col min="13830" max="13830" width="19" customWidth="1"/>
    <col min="13831" max="13831" width="15.42578125" customWidth="1"/>
    <col min="13832" max="13832" width="8" customWidth="1"/>
    <col min="13837" max="13837" width="14.140625" customWidth="1"/>
    <col min="13838" max="13838" width="15" customWidth="1"/>
    <col min="13839" max="13839" width="21.85546875" bestFit="1" customWidth="1"/>
    <col min="13840" max="13841" width="11.42578125" customWidth="1"/>
    <col min="14081" max="14081" width="1.5703125" customWidth="1"/>
    <col min="14082" max="14082" width="4.5703125" customWidth="1"/>
    <col min="14083" max="14083" width="15.7109375" customWidth="1"/>
    <col min="14084" max="14084" width="20.42578125" customWidth="1"/>
    <col min="14085" max="14085" width="20.85546875" customWidth="1"/>
    <col min="14086" max="14086" width="19" customWidth="1"/>
    <col min="14087" max="14087" width="15.42578125" customWidth="1"/>
    <col min="14088" max="14088" width="8" customWidth="1"/>
    <col min="14093" max="14093" width="14.140625" customWidth="1"/>
    <col min="14094" max="14094" width="15" customWidth="1"/>
    <col min="14095" max="14095" width="21.85546875" bestFit="1" customWidth="1"/>
    <col min="14096" max="14097" width="11.42578125" customWidth="1"/>
    <col min="14337" max="14337" width="1.5703125" customWidth="1"/>
    <col min="14338" max="14338" width="4.5703125" customWidth="1"/>
    <col min="14339" max="14339" width="15.7109375" customWidth="1"/>
    <col min="14340" max="14340" width="20.42578125" customWidth="1"/>
    <col min="14341" max="14341" width="20.85546875" customWidth="1"/>
    <col min="14342" max="14342" width="19" customWidth="1"/>
    <col min="14343" max="14343" width="15.42578125" customWidth="1"/>
    <col min="14344" max="14344" width="8" customWidth="1"/>
    <col min="14349" max="14349" width="14.140625" customWidth="1"/>
    <col min="14350" max="14350" width="15" customWidth="1"/>
    <col min="14351" max="14351" width="21.85546875" bestFit="1" customWidth="1"/>
    <col min="14352" max="14353" width="11.42578125" customWidth="1"/>
    <col min="14593" max="14593" width="1.5703125" customWidth="1"/>
    <col min="14594" max="14594" width="4.5703125" customWidth="1"/>
    <col min="14595" max="14595" width="15.7109375" customWidth="1"/>
    <col min="14596" max="14596" width="20.42578125" customWidth="1"/>
    <col min="14597" max="14597" width="20.85546875" customWidth="1"/>
    <col min="14598" max="14598" width="19" customWidth="1"/>
    <col min="14599" max="14599" width="15.42578125" customWidth="1"/>
    <col min="14600" max="14600" width="8" customWidth="1"/>
    <col min="14605" max="14605" width="14.140625" customWidth="1"/>
    <col min="14606" max="14606" width="15" customWidth="1"/>
    <col min="14607" max="14607" width="21.85546875" bestFit="1" customWidth="1"/>
    <col min="14608" max="14609" width="11.42578125" customWidth="1"/>
    <col min="14849" max="14849" width="1.5703125" customWidth="1"/>
    <col min="14850" max="14850" width="4.5703125" customWidth="1"/>
    <col min="14851" max="14851" width="15.7109375" customWidth="1"/>
    <col min="14852" max="14852" width="20.42578125" customWidth="1"/>
    <col min="14853" max="14853" width="20.85546875" customWidth="1"/>
    <col min="14854" max="14854" width="19" customWidth="1"/>
    <col min="14855" max="14855" width="15.42578125" customWidth="1"/>
    <col min="14856" max="14856" width="8" customWidth="1"/>
    <col min="14861" max="14861" width="14.140625" customWidth="1"/>
    <col min="14862" max="14862" width="15" customWidth="1"/>
    <col min="14863" max="14863" width="21.85546875" bestFit="1" customWidth="1"/>
    <col min="14864" max="14865" width="11.42578125" customWidth="1"/>
    <col min="15105" max="15105" width="1.5703125" customWidth="1"/>
    <col min="15106" max="15106" width="4.5703125" customWidth="1"/>
    <col min="15107" max="15107" width="15.7109375" customWidth="1"/>
    <col min="15108" max="15108" width="20.42578125" customWidth="1"/>
    <col min="15109" max="15109" width="20.85546875" customWidth="1"/>
    <col min="15110" max="15110" width="19" customWidth="1"/>
    <col min="15111" max="15111" width="15.42578125" customWidth="1"/>
    <col min="15112" max="15112" width="8" customWidth="1"/>
    <col min="15117" max="15117" width="14.140625" customWidth="1"/>
    <col min="15118" max="15118" width="15" customWidth="1"/>
    <col min="15119" max="15119" width="21.85546875" bestFit="1" customWidth="1"/>
    <col min="15120" max="15121" width="11.42578125" customWidth="1"/>
    <col min="15361" max="15361" width="1.5703125" customWidth="1"/>
    <col min="15362" max="15362" width="4.5703125" customWidth="1"/>
    <col min="15363" max="15363" width="15.7109375" customWidth="1"/>
    <col min="15364" max="15364" width="20.42578125" customWidth="1"/>
    <col min="15365" max="15365" width="20.85546875" customWidth="1"/>
    <col min="15366" max="15366" width="19" customWidth="1"/>
    <col min="15367" max="15367" width="15.42578125" customWidth="1"/>
    <col min="15368" max="15368" width="8" customWidth="1"/>
    <col min="15373" max="15373" width="14.140625" customWidth="1"/>
    <col min="15374" max="15374" width="15" customWidth="1"/>
    <col min="15375" max="15375" width="21.85546875" bestFit="1" customWidth="1"/>
    <col min="15376" max="15377" width="11.42578125" customWidth="1"/>
    <col min="15617" max="15617" width="1.5703125" customWidth="1"/>
    <col min="15618" max="15618" width="4.5703125" customWidth="1"/>
    <col min="15619" max="15619" width="15.7109375" customWidth="1"/>
    <col min="15620" max="15620" width="20.42578125" customWidth="1"/>
    <col min="15621" max="15621" width="20.85546875" customWidth="1"/>
    <col min="15622" max="15622" width="19" customWidth="1"/>
    <col min="15623" max="15623" width="15.42578125" customWidth="1"/>
    <col min="15624" max="15624" width="8" customWidth="1"/>
    <col min="15629" max="15629" width="14.140625" customWidth="1"/>
    <col min="15630" max="15630" width="15" customWidth="1"/>
    <col min="15631" max="15631" width="21.85546875" bestFit="1" customWidth="1"/>
    <col min="15632" max="15633" width="11.42578125" customWidth="1"/>
    <col min="15873" max="15873" width="1.5703125" customWidth="1"/>
    <col min="15874" max="15874" width="4.5703125" customWidth="1"/>
    <col min="15875" max="15875" width="15.7109375" customWidth="1"/>
    <col min="15876" max="15876" width="20.42578125" customWidth="1"/>
    <col min="15877" max="15877" width="20.85546875" customWidth="1"/>
    <col min="15878" max="15878" width="19" customWidth="1"/>
    <col min="15879" max="15879" width="15.42578125" customWidth="1"/>
    <col min="15880" max="15880" width="8" customWidth="1"/>
    <col min="15885" max="15885" width="14.140625" customWidth="1"/>
    <col min="15886" max="15886" width="15" customWidth="1"/>
    <col min="15887" max="15887" width="21.85546875" bestFit="1" customWidth="1"/>
    <col min="15888" max="15889" width="11.42578125" customWidth="1"/>
    <col min="16129" max="16129" width="1.5703125" customWidth="1"/>
    <col min="16130" max="16130" width="4.5703125" customWidth="1"/>
    <col min="16131" max="16131" width="15.7109375" customWidth="1"/>
    <col min="16132" max="16132" width="20.42578125" customWidth="1"/>
    <col min="16133" max="16133" width="20.85546875" customWidth="1"/>
    <col min="16134" max="16134" width="19" customWidth="1"/>
    <col min="16135" max="16135" width="15.42578125" customWidth="1"/>
    <col min="16136" max="16136" width="8" customWidth="1"/>
    <col min="16141" max="16141" width="14.140625" customWidth="1"/>
    <col min="16142" max="16142" width="15" customWidth="1"/>
    <col min="16143" max="16143" width="21.85546875" bestFit="1" customWidth="1"/>
    <col min="16144" max="16145" width="11.42578125" customWidth="1"/>
  </cols>
  <sheetData>
    <row r="2" spans="2:13" ht="16.5">
      <c r="B2" s="182" t="s">
        <v>510</v>
      </c>
    </row>
    <row r="3" spans="2:13">
      <c r="B3" s="568"/>
    </row>
    <row r="13" spans="2:13">
      <c r="M13" s="604"/>
    </row>
    <row r="24" spans="2:6" s="383" customFormat="1">
      <c r="B24" s="594"/>
    </row>
    <row r="26" spans="2:6">
      <c r="D26" s="593"/>
      <c r="E26" s="593"/>
      <c r="F26" s="593"/>
    </row>
    <row r="27" spans="2:6">
      <c r="C27" s="595"/>
      <c r="E27" s="596"/>
      <c r="F27" s="596"/>
    </row>
    <row r="28" spans="2:6">
      <c r="C28" s="233"/>
      <c r="E28" s="596"/>
      <c r="F28" s="596"/>
    </row>
    <row r="29" spans="2:6">
      <c r="C29" s="233"/>
      <c r="E29" s="596"/>
      <c r="F29" s="596"/>
    </row>
    <row r="30" spans="2:6">
      <c r="C30" s="233"/>
      <c r="D30" s="596"/>
    </row>
    <row r="31" spans="2:6">
      <c r="C31" s="233"/>
      <c r="D31" s="596"/>
    </row>
    <row r="32" spans="2:6">
      <c r="C32" s="233"/>
      <c r="D32" s="596"/>
    </row>
    <row r="33" spans="3:8">
      <c r="C33" s="233"/>
      <c r="D33" s="596"/>
    </row>
    <row r="34" spans="3:8">
      <c r="C34" s="597"/>
      <c r="D34" s="595" t="s">
        <v>511</v>
      </c>
      <c r="E34" s="595" t="s">
        <v>512</v>
      </c>
    </row>
    <row r="35" spans="3:8">
      <c r="C35" s="595"/>
      <c r="D35" s="605"/>
      <c r="E35" s="316"/>
    </row>
    <row r="36" spans="3:8">
      <c r="C36" s="595"/>
      <c r="D36" s="605"/>
      <c r="E36" s="316"/>
    </row>
    <row r="37" spans="3:8">
      <c r="C37" s="595"/>
      <c r="D37" s="605"/>
      <c r="E37" s="316"/>
      <c r="F37" s="597"/>
      <c r="G37" s="595" t="s">
        <v>511</v>
      </c>
      <c r="H37" s="595" t="s">
        <v>512</v>
      </c>
    </row>
    <row r="38" spans="3:8">
      <c r="F38" s="595" t="s">
        <v>513</v>
      </c>
      <c r="G38" s="316">
        <v>0.98</v>
      </c>
      <c r="H38" s="316"/>
    </row>
    <row r="39" spans="3:8">
      <c r="C39" s="595" t="s">
        <v>514</v>
      </c>
      <c r="D39" s="316"/>
      <c r="E39" s="316">
        <v>0.96</v>
      </c>
      <c r="F39" s="595" t="s">
        <v>515</v>
      </c>
      <c r="G39" s="316">
        <v>0.02</v>
      </c>
      <c r="H39" s="316"/>
    </row>
    <row r="40" spans="3:8">
      <c r="C40" s="595" t="s">
        <v>516</v>
      </c>
      <c r="D40" s="316"/>
      <c r="E40" s="316">
        <v>0.04</v>
      </c>
    </row>
    <row r="41" spans="3:8">
      <c r="C41" s="595"/>
      <c r="D41" s="316"/>
      <c r="E41" s="316"/>
      <c r="F41" s="595" t="s">
        <v>517</v>
      </c>
      <c r="G41" s="316"/>
      <c r="H41" s="316">
        <v>0.93</v>
      </c>
    </row>
    <row r="42" spans="3:8">
      <c r="C42" s="595"/>
      <c r="D42" s="316"/>
      <c r="E42" s="316"/>
      <c r="F42" s="595" t="s">
        <v>518</v>
      </c>
      <c r="G42" s="316"/>
      <c r="H42" s="316">
        <v>0.05</v>
      </c>
    </row>
    <row r="43" spans="3:8">
      <c r="C43" s="595"/>
      <c r="D43" s="316"/>
      <c r="E43" s="316"/>
      <c r="F43" s="595" t="s">
        <v>519</v>
      </c>
      <c r="G43" s="316"/>
      <c r="H43" s="316">
        <v>0.02</v>
      </c>
    </row>
    <row r="44" spans="3:8">
      <c r="C44" s="595"/>
      <c r="D44" s="316"/>
      <c r="E44" s="316"/>
      <c r="F44" s="595"/>
      <c r="G44" s="316"/>
      <c r="H44" s="316"/>
    </row>
    <row r="46" spans="3:8">
      <c r="F46" s="595"/>
      <c r="G46" s="316"/>
      <c r="H46" s="316"/>
    </row>
    <row r="51" spans="3:9">
      <c r="F51" s="593"/>
    </row>
    <row r="52" spans="3:9">
      <c r="C52" s="597"/>
      <c r="D52" s="595" t="s">
        <v>511</v>
      </c>
      <c r="E52" s="595" t="s">
        <v>512</v>
      </c>
      <c r="F52" s="595" t="s">
        <v>513</v>
      </c>
      <c r="G52" s="316">
        <v>0.83</v>
      </c>
      <c r="H52" s="316"/>
    </row>
    <row r="53" spans="3:9">
      <c r="C53" s="595" t="s">
        <v>513</v>
      </c>
      <c r="D53" s="316">
        <v>0.7</v>
      </c>
      <c r="E53" s="316"/>
      <c r="F53" s="595" t="s">
        <v>515</v>
      </c>
      <c r="G53" s="316">
        <v>0.17</v>
      </c>
      <c r="H53" s="316"/>
    </row>
    <row r="54" spans="3:9">
      <c r="C54" s="595" t="s">
        <v>515</v>
      </c>
      <c r="D54" s="316">
        <v>0.3</v>
      </c>
      <c r="E54" s="316"/>
    </row>
    <row r="55" spans="3:9">
      <c r="F55" s="595" t="s">
        <v>520</v>
      </c>
      <c r="G55" s="316"/>
      <c r="H55" s="316">
        <v>0.82</v>
      </c>
    </row>
    <row r="56" spans="3:9">
      <c r="C56" s="595" t="s">
        <v>521</v>
      </c>
      <c r="D56" s="316"/>
      <c r="E56" s="316">
        <v>0.66</v>
      </c>
      <c r="F56" s="595" t="s">
        <v>522</v>
      </c>
      <c r="G56" s="316"/>
      <c r="H56" s="316">
        <v>0.16</v>
      </c>
    </row>
    <row r="57" spans="3:9">
      <c r="C57" s="595" t="s">
        <v>523</v>
      </c>
      <c r="D57" s="316"/>
      <c r="E57" s="316">
        <v>0.23</v>
      </c>
      <c r="F57" s="595" t="s">
        <v>524</v>
      </c>
      <c r="H57" s="316">
        <v>0.02</v>
      </c>
    </row>
    <row r="58" spans="3:9">
      <c r="C58" s="595" t="s">
        <v>525</v>
      </c>
      <c r="D58" s="598"/>
      <c r="E58" s="316">
        <v>0.11</v>
      </c>
      <c r="F58" s="286"/>
    </row>
    <row r="59" spans="3:9">
      <c r="E59" s="600"/>
      <c r="F59" s="600"/>
      <c r="G59" s="599"/>
      <c r="H59" s="601"/>
      <c r="I59" s="602"/>
    </row>
    <row r="72" spans="7:15">
      <c r="G72" s="603"/>
      <c r="H72" s="603"/>
      <c r="I72" s="603"/>
      <c r="J72" s="603"/>
      <c r="K72" s="603"/>
      <c r="L72" s="603"/>
      <c r="M72" s="603"/>
      <c r="N72" s="603"/>
    </row>
    <row r="73" spans="7:15">
      <c r="G73" s="603"/>
      <c r="H73" s="603"/>
      <c r="I73" s="603"/>
      <c r="J73" s="603"/>
      <c r="K73" s="603"/>
      <c r="L73" s="603"/>
      <c r="M73" s="603"/>
      <c r="N73" s="603"/>
    </row>
    <row r="74" spans="7:15">
      <c r="G74" s="603"/>
      <c r="H74" s="603"/>
      <c r="I74" s="603"/>
      <c r="J74" s="603"/>
      <c r="K74" s="603"/>
      <c r="L74" s="603"/>
      <c r="M74" s="603"/>
      <c r="N74" s="603"/>
      <c r="O74" s="231"/>
    </row>
    <row r="75" spans="7:15">
      <c r="G75" s="603"/>
      <c r="H75" s="603"/>
      <c r="I75" s="603"/>
      <c r="J75" s="603"/>
      <c r="K75" s="603"/>
      <c r="L75" s="603"/>
      <c r="M75" s="603"/>
      <c r="N75" s="603"/>
      <c r="O75" s="231"/>
    </row>
    <row r="76" spans="7:15">
      <c r="G76" s="603"/>
      <c r="H76" s="603"/>
      <c r="I76" s="603"/>
      <c r="J76" s="603"/>
      <c r="K76" s="603"/>
      <c r="L76" s="603"/>
      <c r="M76" s="603"/>
      <c r="N76" s="603"/>
      <c r="O76" s="231"/>
    </row>
    <row r="77" spans="7:15">
      <c r="G77" s="603"/>
      <c r="H77" s="603"/>
      <c r="I77" s="603"/>
      <c r="J77" s="603"/>
      <c r="K77" s="603"/>
      <c r="L77" s="603"/>
      <c r="M77" s="603"/>
      <c r="N77" s="603"/>
      <c r="O77" s="231"/>
    </row>
    <row r="78" spans="7:15">
      <c r="G78" s="603"/>
      <c r="H78" s="603"/>
      <c r="I78" s="603"/>
      <c r="J78" s="603"/>
      <c r="K78" s="603"/>
      <c r="L78" s="603"/>
      <c r="M78" s="603"/>
      <c r="N78" s="603"/>
      <c r="O78" s="231"/>
    </row>
    <row r="79" spans="7:15">
      <c r="G79" s="603"/>
      <c r="H79" s="603"/>
      <c r="I79" s="603"/>
      <c r="J79" s="603"/>
      <c r="K79" s="603"/>
      <c r="L79" s="603"/>
      <c r="M79" s="603"/>
      <c r="N79" s="603"/>
      <c r="O79" s="231"/>
    </row>
    <row r="80" spans="7:15">
      <c r="G80" s="603"/>
      <c r="H80" s="603"/>
      <c r="I80" s="603"/>
      <c r="J80" s="603"/>
      <c r="K80" s="603"/>
      <c r="L80" s="603"/>
      <c r="M80" s="603"/>
      <c r="N80" s="603"/>
      <c r="O80" s="231"/>
    </row>
    <row r="81" spans="15:15">
      <c r="O81" s="231"/>
    </row>
    <row r="82" spans="15:15">
      <c r="O82" s="231"/>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sheetPr codeName="Feuil2"/>
  <dimension ref="A1:R58"/>
  <sheetViews>
    <sheetView showGridLines="0" workbookViewId="0">
      <selection activeCell="M33" sqref="M33"/>
    </sheetView>
  </sheetViews>
  <sheetFormatPr baseColWidth="10" defaultRowHeight="15"/>
  <sheetData>
    <row r="1" spans="1:18" ht="20.25">
      <c r="A1" s="606" t="s">
        <v>526</v>
      </c>
      <c r="B1" s="607"/>
      <c r="C1" s="607"/>
      <c r="D1" s="607"/>
      <c r="E1" s="607"/>
      <c r="F1" s="607"/>
      <c r="G1" s="607"/>
      <c r="H1" s="607"/>
      <c r="I1" s="607"/>
      <c r="J1" s="607"/>
      <c r="K1" s="607"/>
      <c r="L1" s="607"/>
      <c r="M1" s="607"/>
      <c r="N1" s="607"/>
      <c r="O1" s="607"/>
      <c r="P1" s="607"/>
      <c r="Q1" s="607"/>
      <c r="R1" s="607"/>
    </row>
    <row r="2" spans="1:18" ht="15.75">
      <c r="A2" s="608" t="s">
        <v>527</v>
      </c>
      <c r="B2" s="607"/>
      <c r="C2" s="607"/>
      <c r="D2" s="607"/>
      <c r="E2" s="607"/>
      <c r="F2" s="607"/>
      <c r="G2" s="607"/>
      <c r="H2" s="607"/>
      <c r="I2" s="607"/>
      <c r="J2" s="607"/>
      <c r="K2" s="607"/>
      <c r="L2" s="607"/>
      <c r="M2" s="607"/>
      <c r="N2" s="607"/>
      <c r="O2" s="607"/>
      <c r="P2" s="607"/>
      <c r="Q2" s="607"/>
      <c r="R2" s="607"/>
    </row>
    <row r="3" spans="1:18" ht="15.75">
      <c r="A3" s="608"/>
      <c r="B3" s="607"/>
      <c r="C3" s="607"/>
      <c r="D3" s="607"/>
      <c r="E3" s="607"/>
      <c r="F3" s="607"/>
      <c r="G3" s="607"/>
      <c r="H3" s="607"/>
      <c r="I3" s="607"/>
      <c r="J3" s="607"/>
      <c r="K3" s="607"/>
      <c r="L3" s="607"/>
      <c r="M3" s="607"/>
      <c r="N3" s="607"/>
      <c r="O3" s="607"/>
      <c r="P3" s="607"/>
      <c r="Q3" s="607"/>
      <c r="R3" s="607"/>
    </row>
    <row r="4" spans="1:18" ht="15.75">
      <c r="A4" s="608"/>
      <c r="B4" s="607"/>
      <c r="C4" s="607"/>
      <c r="D4" s="607"/>
      <c r="E4" s="607"/>
      <c r="F4" s="607"/>
      <c r="G4" s="607"/>
      <c r="H4" s="607"/>
      <c r="I4" s="607"/>
      <c r="J4" s="607"/>
      <c r="K4" s="607"/>
      <c r="L4" s="607"/>
      <c r="M4" s="607"/>
      <c r="N4" s="607"/>
      <c r="O4" s="607"/>
      <c r="P4" s="607"/>
      <c r="Q4" s="607"/>
      <c r="R4" s="607"/>
    </row>
    <row r="5" spans="1:18">
      <c r="A5" s="607"/>
      <c r="B5" s="607"/>
      <c r="C5" s="607"/>
      <c r="D5" s="607"/>
      <c r="E5" s="607"/>
      <c r="F5" s="607"/>
      <c r="G5" s="607"/>
      <c r="H5" s="607"/>
      <c r="I5" s="607"/>
      <c r="J5" s="607"/>
      <c r="K5" s="607"/>
      <c r="L5" s="607"/>
      <c r="M5" s="607"/>
      <c r="N5" s="607"/>
      <c r="O5" s="607"/>
      <c r="P5" s="607"/>
      <c r="Q5" s="607"/>
      <c r="R5" s="607"/>
    </row>
    <row r="6" spans="1:18">
      <c r="A6" s="607"/>
      <c r="B6" s="607"/>
      <c r="C6" s="607"/>
      <c r="D6" s="607"/>
      <c r="E6" s="607"/>
      <c r="F6" s="607"/>
      <c r="G6" s="607"/>
      <c r="H6" s="607"/>
      <c r="I6" s="607"/>
      <c r="J6" s="607"/>
      <c r="K6" s="607"/>
      <c r="L6" s="607"/>
      <c r="M6" s="607"/>
      <c r="N6" s="607"/>
      <c r="O6" s="607"/>
      <c r="P6" s="607"/>
      <c r="Q6" s="607"/>
      <c r="R6" s="607"/>
    </row>
    <row r="7" spans="1:18">
      <c r="A7" s="607"/>
      <c r="B7" s="607"/>
      <c r="C7" s="607"/>
      <c r="D7" s="607"/>
      <c r="E7" s="607"/>
      <c r="F7" s="607"/>
      <c r="G7" s="607"/>
      <c r="H7" s="607"/>
      <c r="I7" s="607"/>
      <c r="J7" s="607"/>
      <c r="K7" s="607"/>
      <c r="L7" s="607"/>
      <c r="M7" s="607"/>
      <c r="N7" s="607"/>
      <c r="O7" s="607"/>
      <c r="P7" s="607"/>
      <c r="Q7" s="607"/>
      <c r="R7" s="607"/>
    </row>
    <row r="8" spans="1:18">
      <c r="A8" s="607"/>
      <c r="B8" s="607"/>
      <c r="C8" s="607"/>
      <c r="D8" s="607"/>
      <c r="E8" s="607"/>
      <c r="F8" s="607"/>
      <c r="G8" s="607"/>
      <c r="H8" s="607"/>
      <c r="I8" s="607"/>
      <c r="J8" s="607"/>
      <c r="K8" s="607"/>
      <c r="L8" s="607"/>
      <c r="M8" s="607"/>
      <c r="N8" s="607"/>
      <c r="O8" s="607"/>
      <c r="P8" s="607"/>
      <c r="Q8" s="607"/>
      <c r="R8" s="607"/>
    </row>
    <row r="9" spans="1:18">
      <c r="A9" s="607"/>
      <c r="B9" s="607"/>
      <c r="C9" s="607"/>
      <c r="D9" s="607"/>
      <c r="E9" s="607"/>
      <c r="F9" s="607"/>
      <c r="G9" s="607"/>
      <c r="H9" s="607"/>
      <c r="I9" s="607"/>
      <c r="J9" s="607"/>
      <c r="K9" s="607"/>
      <c r="L9" s="607"/>
      <c r="M9" s="607"/>
      <c r="N9" s="607"/>
      <c r="O9" s="607"/>
      <c r="P9" s="607"/>
      <c r="Q9" s="607"/>
      <c r="R9" s="607"/>
    </row>
    <row r="10" spans="1:18">
      <c r="A10" s="607"/>
      <c r="B10" s="607"/>
      <c r="C10" s="607"/>
      <c r="D10" s="607"/>
      <c r="E10" s="607"/>
      <c r="F10" s="607"/>
      <c r="G10" s="607"/>
      <c r="H10" s="607"/>
      <c r="I10" s="607"/>
      <c r="J10" s="607"/>
      <c r="K10" s="607"/>
      <c r="L10" s="607"/>
      <c r="M10" s="607"/>
      <c r="N10" s="607"/>
      <c r="O10" s="607"/>
      <c r="P10" s="607"/>
      <c r="Q10" s="607"/>
      <c r="R10" s="607"/>
    </row>
    <row r="11" spans="1:18">
      <c r="A11" s="607"/>
      <c r="B11" s="607"/>
      <c r="C11" s="607"/>
      <c r="D11" s="607"/>
      <c r="E11" s="607"/>
      <c r="F11" s="607"/>
      <c r="G11" s="607"/>
      <c r="H11" s="607"/>
      <c r="I11" s="607"/>
      <c r="J11" s="607"/>
      <c r="K11" s="607"/>
      <c r="L11" s="607"/>
      <c r="M11" s="607"/>
      <c r="N11" s="607"/>
      <c r="O11" s="607"/>
      <c r="P11" s="607"/>
      <c r="Q11" s="607"/>
      <c r="R11" s="607"/>
    </row>
    <row r="12" spans="1:18">
      <c r="A12" s="607"/>
      <c r="B12" s="607"/>
      <c r="C12" s="607"/>
      <c r="D12" s="607"/>
      <c r="E12" s="607"/>
      <c r="F12" s="607"/>
      <c r="G12" s="607"/>
      <c r="H12" s="607"/>
      <c r="I12" s="607"/>
      <c r="J12" s="607"/>
      <c r="K12" s="607"/>
      <c r="L12" s="607"/>
      <c r="M12" s="607"/>
      <c r="N12" s="607"/>
      <c r="O12" s="607"/>
      <c r="P12" s="607"/>
      <c r="Q12" s="607"/>
      <c r="R12" s="607"/>
    </row>
    <row r="13" spans="1:18">
      <c r="A13" s="607"/>
      <c r="B13" s="607"/>
      <c r="C13" s="607"/>
      <c r="D13" s="607"/>
      <c r="E13" s="607"/>
      <c r="F13" s="607"/>
      <c r="G13" s="607"/>
      <c r="H13" s="607"/>
      <c r="I13" s="607"/>
      <c r="J13" s="607"/>
      <c r="K13" s="607"/>
      <c r="L13" s="607"/>
      <c r="M13" s="607"/>
      <c r="N13" s="607"/>
      <c r="O13" s="607"/>
      <c r="P13" s="607"/>
      <c r="Q13" s="607"/>
      <c r="R13" s="607"/>
    </row>
    <row r="14" spans="1:18">
      <c r="A14" s="607"/>
      <c r="B14" s="607"/>
      <c r="C14" s="607"/>
      <c r="D14" s="607"/>
      <c r="E14" s="607"/>
      <c r="F14" s="607"/>
      <c r="G14" s="607"/>
      <c r="H14" s="607"/>
      <c r="I14" s="607"/>
      <c r="J14" s="607"/>
      <c r="K14" s="607"/>
      <c r="L14" s="607"/>
      <c r="M14" s="607"/>
      <c r="N14" s="607"/>
      <c r="O14" s="607"/>
      <c r="P14" s="607"/>
      <c r="Q14" s="607"/>
      <c r="R14" s="607"/>
    </row>
    <row r="15" spans="1:18">
      <c r="A15" s="607"/>
      <c r="B15" s="607"/>
      <c r="C15" s="607"/>
      <c r="D15" s="607"/>
      <c r="E15" s="607"/>
      <c r="F15" s="607"/>
      <c r="G15" s="607"/>
      <c r="H15" s="607"/>
      <c r="I15" s="607"/>
      <c r="J15" s="607"/>
      <c r="K15" s="607"/>
      <c r="L15" s="607"/>
      <c r="M15" s="607"/>
      <c r="N15" s="607"/>
      <c r="O15" s="607"/>
      <c r="P15" s="607"/>
      <c r="Q15" s="607"/>
      <c r="R15" s="607"/>
    </row>
    <row r="16" spans="1:18">
      <c r="A16" s="607"/>
      <c r="B16" s="607"/>
      <c r="C16" s="607"/>
      <c r="D16" s="607"/>
      <c r="E16" s="607"/>
      <c r="F16" s="607"/>
      <c r="G16" s="607"/>
      <c r="H16" s="607"/>
      <c r="I16" s="607"/>
      <c r="J16" s="607"/>
      <c r="K16" s="607"/>
      <c r="L16" s="607"/>
      <c r="M16" s="607"/>
      <c r="N16" s="607"/>
      <c r="O16" s="607"/>
      <c r="P16" s="607"/>
      <c r="Q16" s="607"/>
      <c r="R16" s="607"/>
    </row>
    <row r="17" spans="1:18">
      <c r="A17" s="607"/>
      <c r="B17" s="607"/>
      <c r="C17" s="607"/>
      <c r="D17" s="607"/>
      <c r="E17" s="607"/>
      <c r="F17" s="607"/>
      <c r="G17" s="607"/>
      <c r="H17" s="607"/>
      <c r="I17" s="607"/>
      <c r="J17" s="607"/>
      <c r="K17" s="607"/>
      <c r="L17" s="607"/>
      <c r="M17" s="607"/>
      <c r="N17" s="607"/>
      <c r="O17" s="607"/>
      <c r="P17" s="607"/>
      <c r="Q17" s="607"/>
      <c r="R17" s="607"/>
    </row>
    <row r="18" spans="1:18">
      <c r="A18" s="607"/>
      <c r="B18" s="607"/>
      <c r="C18" s="607"/>
      <c r="D18" s="607"/>
      <c r="E18" s="607"/>
      <c r="F18" s="607"/>
      <c r="G18" s="607"/>
      <c r="H18" s="607"/>
      <c r="I18" s="607"/>
      <c r="J18" s="607"/>
      <c r="K18" s="607"/>
      <c r="L18" s="607"/>
      <c r="M18" s="607"/>
      <c r="N18" s="607"/>
      <c r="O18" s="607"/>
      <c r="P18" s="607"/>
      <c r="Q18" s="607"/>
      <c r="R18" s="607"/>
    </row>
    <row r="19" spans="1:18">
      <c r="A19" s="607"/>
      <c r="B19" s="607"/>
      <c r="C19" s="607"/>
      <c r="D19" s="607"/>
      <c r="E19" s="607"/>
      <c r="F19" s="607"/>
      <c r="G19" s="607"/>
      <c r="H19" s="607"/>
      <c r="I19" s="607"/>
      <c r="J19" s="607"/>
      <c r="K19" s="607"/>
      <c r="L19" s="607"/>
      <c r="M19" s="607"/>
      <c r="N19" s="607"/>
      <c r="O19" s="607"/>
      <c r="P19" s="607"/>
      <c r="Q19" s="607"/>
      <c r="R19" s="607"/>
    </row>
    <row r="20" spans="1:18">
      <c r="A20" s="607"/>
      <c r="B20" s="607"/>
      <c r="C20" s="607"/>
      <c r="D20" s="607"/>
      <c r="E20" s="607"/>
      <c r="F20" s="607"/>
      <c r="G20" s="607"/>
      <c r="H20" s="607"/>
      <c r="I20" s="607"/>
      <c r="J20" s="607"/>
      <c r="K20" s="607"/>
      <c r="L20" s="607"/>
      <c r="M20" s="607"/>
      <c r="N20" s="607"/>
      <c r="O20" s="607"/>
      <c r="P20" s="607"/>
      <c r="Q20" s="607"/>
      <c r="R20" s="607"/>
    </row>
    <row r="21" spans="1:18">
      <c r="A21" s="607"/>
      <c r="B21" s="607"/>
      <c r="C21" s="607"/>
      <c r="D21" s="607"/>
      <c r="E21" s="607"/>
      <c r="F21" s="607"/>
      <c r="G21" s="607"/>
      <c r="H21" s="607"/>
      <c r="I21" s="607"/>
      <c r="J21" s="607"/>
      <c r="K21" s="607"/>
      <c r="L21" s="607"/>
      <c r="M21" s="607"/>
      <c r="N21" s="607"/>
      <c r="O21" s="607"/>
      <c r="P21" s="607"/>
      <c r="Q21" s="607"/>
      <c r="R21" s="607"/>
    </row>
    <row r="22" spans="1:18">
      <c r="A22" s="607"/>
      <c r="B22" s="607"/>
      <c r="C22" s="607"/>
      <c r="D22" s="607"/>
      <c r="E22" s="607"/>
      <c r="F22" s="607"/>
      <c r="G22" s="607"/>
      <c r="H22" s="607"/>
      <c r="I22" s="607"/>
      <c r="J22" s="607"/>
      <c r="K22" s="607"/>
      <c r="L22" s="607"/>
      <c r="M22" s="607"/>
      <c r="N22" s="607"/>
      <c r="O22" s="607"/>
      <c r="P22" s="607"/>
      <c r="Q22" s="607"/>
      <c r="R22" s="607"/>
    </row>
    <row r="23" spans="1:18">
      <c r="A23" s="607"/>
      <c r="B23" s="607"/>
      <c r="C23" s="607"/>
      <c r="D23" s="607"/>
      <c r="E23" s="607"/>
      <c r="F23" s="607"/>
      <c r="G23" s="607"/>
      <c r="H23" s="607"/>
      <c r="I23" s="607"/>
      <c r="J23" s="607"/>
      <c r="K23" s="607"/>
      <c r="L23" s="607"/>
      <c r="M23" s="607"/>
      <c r="N23" s="607"/>
      <c r="O23" s="607"/>
      <c r="P23" s="607"/>
      <c r="Q23" s="607"/>
      <c r="R23" s="607"/>
    </row>
    <row r="24" spans="1:18">
      <c r="A24" s="607"/>
      <c r="B24" s="607"/>
      <c r="C24" s="607"/>
      <c r="D24" s="607"/>
      <c r="E24" s="607"/>
      <c r="F24" s="607"/>
      <c r="G24" s="607"/>
      <c r="H24" s="607"/>
      <c r="I24" s="607"/>
      <c r="J24" s="607"/>
      <c r="K24" s="607"/>
      <c r="L24" s="607"/>
      <c r="M24" s="607"/>
      <c r="N24" s="607"/>
      <c r="O24" s="607"/>
      <c r="P24" s="607"/>
      <c r="Q24" s="607"/>
      <c r="R24" s="607"/>
    </row>
    <row r="25" spans="1:18">
      <c r="A25" s="607"/>
      <c r="B25" s="607"/>
      <c r="C25" s="607"/>
      <c r="D25" s="607"/>
      <c r="E25" s="607"/>
      <c r="F25" s="607"/>
      <c r="G25" s="607"/>
      <c r="H25" s="607"/>
      <c r="I25" s="607"/>
      <c r="J25" s="607"/>
      <c r="K25" s="607"/>
      <c r="L25" s="607"/>
      <c r="M25" s="607"/>
      <c r="N25" s="607"/>
      <c r="O25" s="607"/>
      <c r="P25" s="607"/>
      <c r="Q25" s="607"/>
      <c r="R25" s="607"/>
    </row>
    <row r="26" spans="1:18">
      <c r="A26" s="607"/>
      <c r="B26" s="607"/>
      <c r="C26" s="607"/>
      <c r="D26" s="607"/>
      <c r="E26" s="607"/>
      <c r="F26" s="607"/>
      <c r="G26" s="607"/>
      <c r="H26" s="607"/>
      <c r="I26" s="607"/>
      <c r="J26" s="607"/>
      <c r="K26" s="607"/>
      <c r="L26" s="607"/>
      <c r="M26" s="607"/>
      <c r="N26" s="607"/>
      <c r="O26" s="607"/>
      <c r="P26" s="607"/>
      <c r="Q26" s="607"/>
      <c r="R26" s="607"/>
    </row>
    <row r="27" spans="1:18">
      <c r="A27" s="607"/>
      <c r="B27" s="607"/>
      <c r="C27" s="607"/>
      <c r="D27" s="607"/>
      <c r="E27" s="607"/>
      <c r="F27" s="607"/>
      <c r="G27" s="607"/>
      <c r="H27" s="607"/>
      <c r="I27" s="607"/>
      <c r="J27" s="607"/>
      <c r="K27" s="607"/>
      <c r="L27" s="607"/>
      <c r="M27" s="607"/>
      <c r="N27" s="607"/>
      <c r="O27" s="607"/>
      <c r="P27" s="607"/>
      <c r="Q27" s="607"/>
      <c r="R27" s="607"/>
    </row>
    <row r="28" spans="1:18">
      <c r="A28" s="607"/>
      <c r="B28" s="607"/>
      <c r="C28" s="607"/>
      <c r="D28" s="607"/>
      <c r="E28" s="607"/>
      <c r="F28" s="607"/>
      <c r="G28" s="607"/>
      <c r="H28" s="607"/>
      <c r="I28" s="607"/>
      <c r="J28" s="607"/>
      <c r="K28" s="607"/>
      <c r="L28" s="607"/>
      <c r="M28" s="607"/>
      <c r="N28" s="607"/>
      <c r="O28" s="607"/>
      <c r="P28" s="607"/>
      <c r="Q28" s="607"/>
      <c r="R28" s="607"/>
    </row>
    <row r="29" spans="1:18">
      <c r="A29" s="607"/>
      <c r="B29" s="607"/>
      <c r="C29" s="607"/>
      <c r="D29" s="607"/>
      <c r="E29" s="607"/>
      <c r="F29" s="607"/>
      <c r="G29" s="607"/>
      <c r="H29" s="607"/>
      <c r="I29" s="607"/>
      <c r="J29" s="607"/>
      <c r="K29" s="607"/>
      <c r="L29" s="607"/>
      <c r="M29" s="607"/>
      <c r="N29" s="607"/>
      <c r="O29" s="607"/>
      <c r="P29" s="607"/>
      <c r="Q29" s="607"/>
      <c r="R29" s="607"/>
    </row>
    <row r="30" spans="1:18">
      <c r="A30" s="607"/>
      <c r="B30" s="607"/>
      <c r="C30" s="607"/>
      <c r="D30" s="607"/>
      <c r="E30" s="607"/>
      <c r="F30" s="607"/>
      <c r="G30" s="607"/>
      <c r="H30" s="607"/>
      <c r="I30" s="607"/>
      <c r="J30" s="607"/>
      <c r="K30" s="607"/>
      <c r="L30" s="607"/>
      <c r="M30" s="607"/>
      <c r="N30" s="607"/>
      <c r="O30" s="607"/>
      <c r="P30" s="607"/>
      <c r="Q30" s="607"/>
      <c r="R30" s="607"/>
    </row>
    <row r="31" spans="1:18">
      <c r="A31" s="607"/>
      <c r="B31" s="607"/>
      <c r="C31" s="607"/>
      <c r="D31" s="607"/>
      <c r="E31" s="607"/>
      <c r="F31" s="607"/>
      <c r="G31" s="607"/>
      <c r="H31" s="607"/>
      <c r="I31" s="607"/>
      <c r="J31" s="607"/>
      <c r="K31" s="607"/>
      <c r="L31" s="607"/>
      <c r="M31" s="607"/>
      <c r="N31" s="607"/>
      <c r="O31" s="607"/>
      <c r="P31" s="607"/>
      <c r="Q31" s="607"/>
      <c r="R31" s="607"/>
    </row>
    <row r="32" spans="1:18">
      <c r="A32" s="607"/>
      <c r="B32" s="607"/>
      <c r="C32" s="607"/>
      <c r="D32" s="607"/>
      <c r="E32" s="607"/>
      <c r="F32" s="607"/>
      <c r="G32" s="607"/>
      <c r="H32" s="607"/>
      <c r="I32" s="607"/>
      <c r="J32" s="607"/>
      <c r="K32" s="607"/>
      <c r="L32" s="607"/>
      <c r="M32" s="607"/>
      <c r="N32" s="607"/>
      <c r="O32" s="607"/>
      <c r="P32" s="607"/>
      <c r="Q32" s="607"/>
      <c r="R32" s="607"/>
    </row>
    <row r="33" spans="1:18">
      <c r="A33" s="607"/>
      <c r="B33" s="607"/>
      <c r="C33" s="607"/>
      <c r="D33" s="607"/>
      <c r="E33" s="607"/>
      <c r="F33" s="607"/>
      <c r="G33" s="607"/>
      <c r="H33" s="607"/>
      <c r="I33" s="607"/>
      <c r="J33" s="607"/>
      <c r="K33" s="607"/>
      <c r="L33" s="607"/>
      <c r="M33" s="607"/>
      <c r="N33" s="607"/>
      <c r="O33" s="607"/>
      <c r="P33" s="607"/>
      <c r="Q33" s="607"/>
      <c r="R33" s="607"/>
    </row>
    <row r="34" spans="1:18">
      <c r="A34" s="607"/>
      <c r="B34" s="607"/>
      <c r="C34" s="607"/>
      <c r="D34" s="607"/>
      <c r="E34" s="607"/>
      <c r="F34" s="607"/>
      <c r="G34" s="607"/>
      <c r="H34" s="607"/>
      <c r="I34" s="607"/>
      <c r="J34" s="607"/>
      <c r="K34" s="607"/>
      <c r="L34" s="607"/>
      <c r="M34" s="607"/>
      <c r="N34" s="607"/>
      <c r="O34" s="607"/>
      <c r="P34" s="607"/>
      <c r="Q34" s="607"/>
      <c r="R34" s="607"/>
    </row>
    <row r="35" spans="1:18">
      <c r="A35" s="607"/>
      <c r="B35" s="607"/>
      <c r="C35" s="607"/>
      <c r="D35" s="607"/>
      <c r="E35" s="607"/>
      <c r="F35" s="607"/>
      <c r="G35" s="607"/>
      <c r="H35" s="607"/>
      <c r="I35" s="607"/>
      <c r="J35" s="607"/>
      <c r="K35" s="607"/>
      <c r="L35" s="607"/>
      <c r="M35" s="607"/>
      <c r="N35" s="607"/>
      <c r="O35" s="607"/>
      <c r="P35" s="607"/>
      <c r="Q35" s="607"/>
      <c r="R35" s="607"/>
    </row>
    <row r="36" spans="1:18">
      <c r="A36" s="607"/>
      <c r="B36" s="607"/>
      <c r="C36" s="607"/>
      <c r="D36" s="607"/>
      <c r="E36" s="607"/>
      <c r="F36" s="607"/>
      <c r="G36" s="607"/>
      <c r="H36" s="607"/>
      <c r="I36" s="607"/>
      <c r="J36" s="607"/>
      <c r="K36" s="607"/>
      <c r="L36" s="607"/>
      <c r="M36" s="607"/>
      <c r="N36" s="607"/>
      <c r="O36" s="607"/>
      <c r="P36" s="607"/>
      <c r="Q36" s="607"/>
      <c r="R36" s="607"/>
    </row>
    <row r="37" spans="1:18">
      <c r="A37" s="607"/>
      <c r="B37" s="607"/>
      <c r="C37" s="607"/>
      <c r="D37" s="607"/>
      <c r="E37" s="607"/>
      <c r="F37" s="607"/>
      <c r="G37" s="607"/>
      <c r="H37" s="607"/>
      <c r="I37" s="607"/>
      <c r="J37" s="607"/>
      <c r="K37" s="607"/>
      <c r="L37" s="607"/>
      <c r="M37" s="607"/>
      <c r="N37" s="607"/>
      <c r="O37" s="607"/>
      <c r="P37" s="607"/>
      <c r="Q37" s="607"/>
      <c r="R37" s="607"/>
    </row>
    <row r="38" spans="1:18">
      <c r="A38" s="607"/>
      <c r="B38" s="607"/>
      <c r="C38" s="607"/>
      <c r="D38" s="607"/>
      <c r="E38" s="607"/>
      <c r="F38" s="607"/>
      <c r="G38" s="607"/>
      <c r="H38" s="607"/>
      <c r="I38" s="607"/>
      <c r="J38" s="607"/>
      <c r="K38" s="607"/>
      <c r="L38" s="607"/>
      <c r="M38" s="607"/>
      <c r="N38" s="607"/>
      <c r="O38" s="607"/>
      <c r="P38" s="607"/>
      <c r="Q38" s="607"/>
      <c r="R38" s="607"/>
    </row>
    <row r="39" spans="1:18">
      <c r="A39" s="607"/>
      <c r="B39" s="607"/>
      <c r="C39" s="607"/>
      <c r="D39" s="607"/>
      <c r="E39" s="607"/>
      <c r="F39" s="607"/>
      <c r="G39" s="607"/>
      <c r="H39" s="607"/>
      <c r="I39" s="607"/>
      <c r="J39" s="607"/>
      <c r="K39" s="607"/>
      <c r="L39" s="607"/>
      <c r="M39" s="607"/>
      <c r="N39" s="607"/>
      <c r="O39" s="607"/>
      <c r="P39" s="607"/>
      <c r="Q39" s="607"/>
      <c r="R39" s="607"/>
    </row>
    <row r="40" spans="1:18">
      <c r="A40" s="607"/>
      <c r="B40" s="607"/>
      <c r="C40" s="607"/>
      <c r="D40" s="607"/>
      <c r="E40" s="607"/>
      <c r="F40" s="607"/>
      <c r="G40" s="607"/>
      <c r="H40" s="607"/>
      <c r="I40" s="607"/>
      <c r="J40" s="607"/>
      <c r="K40" s="607"/>
      <c r="L40" s="607"/>
      <c r="M40" s="607"/>
      <c r="N40" s="607"/>
      <c r="O40" s="607"/>
      <c r="P40" s="607"/>
      <c r="Q40" s="607"/>
      <c r="R40" s="607"/>
    </row>
    <row r="41" spans="1:18">
      <c r="A41" s="607"/>
      <c r="B41" s="607"/>
      <c r="C41" s="607"/>
      <c r="D41" s="607"/>
      <c r="E41" s="607"/>
      <c r="F41" s="607"/>
      <c r="G41" s="607"/>
      <c r="H41" s="607"/>
      <c r="I41" s="607"/>
      <c r="J41" s="607"/>
      <c r="K41" s="607"/>
      <c r="L41" s="607"/>
      <c r="M41" s="607"/>
      <c r="N41" s="607"/>
      <c r="O41" s="607"/>
      <c r="P41" s="607"/>
      <c r="Q41" s="607"/>
      <c r="R41" s="607"/>
    </row>
    <row r="42" spans="1:18">
      <c r="A42" s="607"/>
      <c r="B42" s="607"/>
      <c r="C42" s="607"/>
      <c r="D42" s="607"/>
      <c r="E42" s="607"/>
      <c r="F42" s="607"/>
      <c r="G42" s="607"/>
      <c r="H42" s="607"/>
      <c r="I42" s="607"/>
      <c r="J42" s="607"/>
      <c r="K42" s="607"/>
      <c r="L42" s="607"/>
      <c r="M42" s="607"/>
      <c r="N42" s="607"/>
      <c r="O42" s="607"/>
      <c r="P42" s="607"/>
      <c r="Q42" s="607"/>
      <c r="R42" s="607"/>
    </row>
    <row r="43" spans="1:18">
      <c r="A43" s="607"/>
      <c r="B43" s="607"/>
      <c r="C43" s="607"/>
      <c r="D43" s="607"/>
      <c r="E43" s="607"/>
      <c r="F43" s="607"/>
      <c r="G43" s="607"/>
      <c r="H43" s="607"/>
      <c r="I43" s="607"/>
      <c r="J43" s="607"/>
      <c r="K43" s="607"/>
      <c r="L43" s="607"/>
      <c r="M43" s="607"/>
      <c r="N43" s="607"/>
      <c r="O43" s="607"/>
      <c r="P43" s="607"/>
      <c r="Q43" s="607"/>
      <c r="R43" s="607"/>
    </row>
    <row r="44" spans="1:18">
      <c r="A44" s="607"/>
      <c r="B44" s="607"/>
      <c r="C44" s="607"/>
      <c r="D44" s="607"/>
      <c r="E44" s="607"/>
      <c r="F44" s="607"/>
      <c r="G44" s="607"/>
      <c r="H44" s="607"/>
      <c r="I44" s="607"/>
      <c r="J44" s="607"/>
      <c r="K44" s="607"/>
      <c r="L44" s="607"/>
      <c r="M44" s="607"/>
      <c r="N44" s="607"/>
      <c r="O44" s="607"/>
      <c r="P44" s="607"/>
      <c r="Q44" s="607"/>
      <c r="R44" s="607"/>
    </row>
    <row r="45" spans="1:18">
      <c r="A45" s="607"/>
      <c r="B45" s="607"/>
      <c r="C45" s="607"/>
      <c r="D45" s="607"/>
      <c r="E45" s="607"/>
      <c r="F45" s="607"/>
      <c r="G45" s="607"/>
      <c r="H45" s="607"/>
      <c r="I45" s="607"/>
      <c r="J45" s="607"/>
      <c r="K45" s="607"/>
      <c r="L45" s="607"/>
      <c r="M45" s="607"/>
      <c r="N45" s="607"/>
      <c r="O45" s="607"/>
      <c r="P45" s="607"/>
      <c r="Q45" s="607"/>
      <c r="R45" s="607"/>
    </row>
    <row r="46" spans="1:18">
      <c r="A46" s="607"/>
      <c r="B46" s="607"/>
      <c r="C46" s="607"/>
      <c r="D46" s="607"/>
      <c r="E46" s="607"/>
      <c r="F46" s="607"/>
      <c r="G46" s="607"/>
      <c r="H46" s="607"/>
      <c r="I46" s="607"/>
      <c r="J46" s="607"/>
      <c r="K46" s="607"/>
      <c r="L46" s="607"/>
      <c r="M46" s="607"/>
      <c r="N46" s="607"/>
      <c r="O46" s="607"/>
      <c r="P46" s="607"/>
      <c r="Q46" s="607"/>
      <c r="R46" s="607"/>
    </row>
    <row r="47" spans="1:18">
      <c r="A47" s="607"/>
      <c r="B47" s="607"/>
      <c r="C47" s="607"/>
      <c r="D47" s="607"/>
      <c r="E47" s="607"/>
      <c r="F47" s="607"/>
      <c r="G47" s="607"/>
      <c r="H47" s="607"/>
      <c r="I47" s="607"/>
      <c r="J47" s="607"/>
      <c r="K47" s="607"/>
      <c r="L47" s="607"/>
      <c r="M47" s="607"/>
      <c r="N47" s="607"/>
      <c r="O47" s="607"/>
      <c r="P47" s="607"/>
      <c r="Q47" s="607"/>
      <c r="R47" s="607"/>
    </row>
    <row r="48" spans="1:18">
      <c r="A48" s="607"/>
      <c r="B48" s="607"/>
      <c r="C48" s="607"/>
      <c r="D48" s="607"/>
      <c r="E48" s="607"/>
      <c r="F48" s="607"/>
      <c r="G48" s="607"/>
      <c r="H48" s="607"/>
      <c r="I48" s="607"/>
      <c r="J48" s="607"/>
      <c r="K48" s="607"/>
      <c r="L48" s="607"/>
      <c r="M48" s="607"/>
      <c r="N48" s="607"/>
      <c r="O48" s="607"/>
      <c r="P48" s="607"/>
      <c r="Q48" s="607"/>
      <c r="R48" s="607"/>
    </row>
    <row r="49" spans="1:18">
      <c r="A49" s="607"/>
      <c r="B49" s="607"/>
      <c r="C49" s="607"/>
      <c r="D49" s="607"/>
      <c r="E49" s="607"/>
      <c r="F49" s="607"/>
      <c r="G49" s="607"/>
      <c r="H49" s="607"/>
      <c r="I49" s="607"/>
      <c r="J49" s="607"/>
      <c r="K49" s="607"/>
      <c r="L49" s="607"/>
      <c r="M49" s="607"/>
      <c r="N49" s="607"/>
      <c r="O49" s="607"/>
      <c r="P49" s="607"/>
      <c r="Q49" s="607"/>
      <c r="R49" s="607"/>
    </row>
    <row r="50" spans="1:18">
      <c r="A50" s="607"/>
      <c r="B50" s="607"/>
      <c r="C50" s="607"/>
      <c r="D50" s="607"/>
      <c r="E50" s="607"/>
      <c r="F50" s="607"/>
      <c r="G50" s="607"/>
      <c r="H50" s="607"/>
      <c r="I50" s="607"/>
      <c r="J50" s="607"/>
      <c r="K50" s="607"/>
      <c r="L50" s="607"/>
      <c r="M50" s="607"/>
      <c r="N50" s="607"/>
      <c r="O50" s="607"/>
      <c r="P50" s="607"/>
      <c r="Q50" s="607"/>
      <c r="R50" s="607"/>
    </row>
    <row r="51" spans="1:18">
      <c r="A51" s="607"/>
      <c r="B51" s="607"/>
      <c r="C51" s="607"/>
      <c r="D51" s="607"/>
      <c r="E51" s="607"/>
      <c r="F51" s="607"/>
      <c r="G51" s="607"/>
      <c r="H51" s="607"/>
      <c r="I51" s="607"/>
      <c r="J51" s="607"/>
      <c r="K51" s="607"/>
      <c r="L51" s="607"/>
      <c r="M51" s="607"/>
      <c r="N51" s="607"/>
      <c r="O51" s="607"/>
      <c r="P51" s="607"/>
      <c r="Q51" s="607"/>
      <c r="R51" s="607"/>
    </row>
    <row r="52" spans="1:18">
      <c r="A52" s="607"/>
      <c r="B52" s="607"/>
      <c r="C52" s="607"/>
      <c r="D52" s="607"/>
      <c r="E52" s="607"/>
      <c r="F52" s="607"/>
      <c r="G52" s="607"/>
      <c r="H52" s="607"/>
      <c r="I52" s="607"/>
      <c r="J52" s="607"/>
      <c r="K52" s="607"/>
      <c r="L52" s="607"/>
      <c r="M52" s="607"/>
      <c r="N52" s="607"/>
      <c r="O52" s="607"/>
      <c r="P52" s="607"/>
      <c r="Q52" s="607"/>
      <c r="R52" s="607"/>
    </row>
    <row r="53" spans="1:18">
      <c r="A53" s="607"/>
      <c r="B53" s="607"/>
      <c r="C53" s="607"/>
      <c r="D53" s="607"/>
      <c r="E53" s="607"/>
      <c r="F53" s="607"/>
      <c r="G53" s="607"/>
      <c r="H53" s="607"/>
      <c r="I53" s="607"/>
      <c r="J53" s="607"/>
      <c r="K53" s="607"/>
      <c r="L53" s="607"/>
      <c r="M53" s="607"/>
      <c r="N53" s="607"/>
      <c r="O53" s="607"/>
      <c r="P53" s="607"/>
      <c r="Q53" s="607"/>
      <c r="R53" s="607"/>
    </row>
    <row r="54" spans="1:18">
      <c r="A54" s="607"/>
      <c r="B54" s="607"/>
      <c r="C54" s="607"/>
      <c r="D54" s="607"/>
      <c r="E54" s="607"/>
      <c r="F54" s="607"/>
      <c r="G54" s="607"/>
      <c r="H54" s="607"/>
      <c r="I54" s="607"/>
      <c r="J54" s="607"/>
      <c r="K54" s="607"/>
      <c r="L54" s="607"/>
      <c r="M54" s="607"/>
      <c r="N54" s="607"/>
      <c r="O54" s="607"/>
      <c r="P54" s="607"/>
      <c r="Q54" s="607"/>
      <c r="R54" s="607"/>
    </row>
    <row r="58" spans="1:18" ht="30">
      <c r="A58" s="609" t="s">
        <v>528</v>
      </c>
    </row>
  </sheetData>
  <pageMargins left="0.15748031496062992" right="0.15748031496062992" top="0.15748031496062992" bottom="0.15748031496062992" header="0.15748031496062992" footer="0.15748031496062992"/>
  <pageSetup paperSize="9" scale="72" orientation="landscape" r:id="rId1"/>
  <drawing r:id="rId2"/>
</worksheet>
</file>

<file path=xl/worksheets/sheet16.xml><?xml version="1.0" encoding="utf-8"?>
<worksheet xmlns="http://schemas.openxmlformats.org/spreadsheetml/2006/main" xmlns:r="http://schemas.openxmlformats.org/officeDocument/2006/relationships">
  <sheetPr codeName="Feuil3"/>
  <dimension ref="B2:AD83"/>
  <sheetViews>
    <sheetView showGridLines="0" workbookViewId="0">
      <selection activeCell="R31" sqref="R31:S31"/>
    </sheetView>
  </sheetViews>
  <sheetFormatPr baseColWidth="10" defaultRowHeight="15"/>
  <cols>
    <col min="1" max="1" width="2.42578125" customWidth="1"/>
    <col min="2" max="2" width="5" customWidth="1"/>
    <col min="3" max="3" width="22.42578125" customWidth="1"/>
    <col min="4" max="4" width="8.5703125" customWidth="1"/>
    <col min="5" max="5" width="9.5703125" bestFit="1" customWidth="1"/>
    <col min="6" max="6" width="11.42578125" bestFit="1" customWidth="1"/>
    <col min="7" max="7" width="9.5703125" bestFit="1" customWidth="1"/>
    <col min="8" max="8" width="11.42578125" bestFit="1" customWidth="1"/>
    <col min="9" max="9" width="12.7109375" bestFit="1" customWidth="1"/>
    <col min="10" max="10" width="4.140625" customWidth="1"/>
    <col min="11" max="11" width="11.28515625" bestFit="1" customWidth="1"/>
    <col min="12" max="12" width="4.140625" customWidth="1"/>
    <col min="13" max="13" width="0.85546875" customWidth="1"/>
    <col min="14" max="14" width="7" bestFit="1" customWidth="1"/>
    <col min="15" max="16" width="2.85546875" customWidth="1"/>
    <col min="17" max="17" width="8.7109375" customWidth="1"/>
    <col min="18" max="19" width="2.85546875" customWidth="1"/>
    <col min="20" max="22" width="2.5703125" customWidth="1"/>
    <col min="23" max="23" width="7" bestFit="1" customWidth="1"/>
    <col min="24" max="24" width="9.140625" bestFit="1" customWidth="1"/>
    <col min="29" max="29" width="12.7109375" bestFit="1" customWidth="1"/>
    <col min="257" max="257" width="2.42578125" customWidth="1"/>
    <col min="258" max="258" width="5" customWidth="1"/>
    <col min="259" max="259" width="22.42578125" customWidth="1"/>
    <col min="260" max="260" width="8.5703125" customWidth="1"/>
    <col min="261" max="261" width="9.5703125" bestFit="1" customWidth="1"/>
    <col min="262" max="262" width="11.42578125" bestFit="1" customWidth="1"/>
    <col min="263" max="263" width="9.5703125" bestFit="1" customWidth="1"/>
    <col min="264" max="264" width="11.42578125" bestFit="1" customWidth="1"/>
    <col min="265" max="265" width="12.7109375" bestFit="1" customWidth="1"/>
    <col min="266" max="266" width="4.140625" customWidth="1"/>
    <col min="267" max="267" width="11.28515625" bestFit="1" customWidth="1"/>
    <col min="268" max="268" width="4.140625" customWidth="1"/>
    <col min="269" max="269" width="0.85546875" customWidth="1"/>
    <col min="270" max="270" width="7" bestFit="1" customWidth="1"/>
    <col min="271" max="272" width="2.85546875" customWidth="1"/>
    <col min="273" max="273" width="8.7109375" customWidth="1"/>
    <col min="274" max="275" width="2.85546875" customWidth="1"/>
    <col min="276" max="278" width="2.5703125" customWidth="1"/>
    <col min="279" max="279" width="7" bestFit="1" customWidth="1"/>
    <col min="280" max="280" width="9.140625" bestFit="1" customWidth="1"/>
    <col min="285" max="285" width="12.7109375" bestFit="1" customWidth="1"/>
    <col min="513" max="513" width="2.42578125" customWidth="1"/>
    <col min="514" max="514" width="5" customWidth="1"/>
    <col min="515" max="515" width="22.42578125" customWidth="1"/>
    <col min="516" max="516" width="8.5703125" customWidth="1"/>
    <col min="517" max="517" width="9.5703125" bestFit="1" customWidth="1"/>
    <col min="518" max="518" width="11.42578125" bestFit="1" customWidth="1"/>
    <col min="519" max="519" width="9.5703125" bestFit="1" customWidth="1"/>
    <col min="520" max="520" width="11.42578125" bestFit="1" customWidth="1"/>
    <col min="521" max="521" width="12.7109375" bestFit="1" customWidth="1"/>
    <col min="522" max="522" width="4.140625" customWidth="1"/>
    <col min="523" max="523" width="11.28515625" bestFit="1" customWidth="1"/>
    <col min="524" max="524" width="4.140625" customWidth="1"/>
    <col min="525" max="525" width="0.85546875" customWidth="1"/>
    <col min="526" max="526" width="7" bestFit="1" customWidth="1"/>
    <col min="527" max="528" width="2.85546875" customWidth="1"/>
    <col min="529" max="529" width="8.7109375" customWidth="1"/>
    <col min="530" max="531" width="2.85546875" customWidth="1"/>
    <col min="532" max="534" width="2.5703125" customWidth="1"/>
    <col min="535" max="535" width="7" bestFit="1" customWidth="1"/>
    <col min="536" max="536" width="9.140625" bestFit="1" customWidth="1"/>
    <col min="541" max="541" width="12.7109375" bestFit="1" customWidth="1"/>
    <col min="769" max="769" width="2.42578125" customWidth="1"/>
    <col min="770" max="770" width="5" customWidth="1"/>
    <col min="771" max="771" width="22.42578125" customWidth="1"/>
    <col min="772" max="772" width="8.5703125" customWidth="1"/>
    <col min="773" max="773" width="9.5703125" bestFit="1" customWidth="1"/>
    <col min="774" max="774" width="11.42578125" bestFit="1" customWidth="1"/>
    <col min="775" max="775" width="9.5703125" bestFit="1" customWidth="1"/>
    <col min="776" max="776" width="11.42578125" bestFit="1" customWidth="1"/>
    <col min="777" max="777" width="12.7109375" bestFit="1" customWidth="1"/>
    <col min="778" max="778" width="4.140625" customWidth="1"/>
    <col min="779" max="779" width="11.28515625" bestFit="1" customWidth="1"/>
    <col min="780" max="780" width="4.140625" customWidth="1"/>
    <col min="781" max="781" width="0.85546875" customWidth="1"/>
    <col min="782" max="782" width="7" bestFit="1" customWidth="1"/>
    <col min="783" max="784" width="2.85546875" customWidth="1"/>
    <col min="785" max="785" width="8.7109375" customWidth="1"/>
    <col min="786" max="787" width="2.85546875" customWidth="1"/>
    <col min="788" max="790" width="2.5703125" customWidth="1"/>
    <col min="791" max="791" width="7" bestFit="1" customWidth="1"/>
    <col min="792" max="792" width="9.140625" bestFit="1" customWidth="1"/>
    <col min="797" max="797" width="12.7109375" bestFit="1" customWidth="1"/>
    <col min="1025" max="1025" width="2.42578125" customWidth="1"/>
    <col min="1026" max="1026" width="5" customWidth="1"/>
    <col min="1027" max="1027" width="22.42578125" customWidth="1"/>
    <col min="1028" max="1028" width="8.5703125" customWidth="1"/>
    <col min="1029" max="1029" width="9.5703125" bestFit="1" customWidth="1"/>
    <col min="1030" max="1030" width="11.42578125" bestFit="1" customWidth="1"/>
    <col min="1031" max="1031" width="9.5703125" bestFit="1" customWidth="1"/>
    <col min="1032" max="1032" width="11.42578125" bestFit="1" customWidth="1"/>
    <col min="1033" max="1033" width="12.7109375" bestFit="1" customWidth="1"/>
    <col min="1034" max="1034" width="4.140625" customWidth="1"/>
    <col min="1035" max="1035" width="11.28515625" bestFit="1" customWidth="1"/>
    <col min="1036" max="1036" width="4.140625" customWidth="1"/>
    <col min="1037" max="1037" width="0.85546875" customWidth="1"/>
    <col min="1038" max="1038" width="7" bestFit="1" customWidth="1"/>
    <col min="1039" max="1040" width="2.85546875" customWidth="1"/>
    <col min="1041" max="1041" width="8.7109375" customWidth="1"/>
    <col min="1042" max="1043" width="2.85546875" customWidth="1"/>
    <col min="1044" max="1046" width="2.5703125" customWidth="1"/>
    <col min="1047" max="1047" width="7" bestFit="1" customWidth="1"/>
    <col min="1048" max="1048" width="9.140625" bestFit="1" customWidth="1"/>
    <col min="1053" max="1053" width="12.7109375" bestFit="1" customWidth="1"/>
    <col min="1281" max="1281" width="2.42578125" customWidth="1"/>
    <col min="1282" max="1282" width="5" customWidth="1"/>
    <col min="1283" max="1283" width="22.42578125" customWidth="1"/>
    <col min="1284" max="1284" width="8.5703125" customWidth="1"/>
    <col min="1285" max="1285" width="9.5703125" bestFit="1" customWidth="1"/>
    <col min="1286" max="1286" width="11.42578125" bestFit="1" customWidth="1"/>
    <col min="1287" max="1287" width="9.5703125" bestFit="1" customWidth="1"/>
    <col min="1288" max="1288" width="11.42578125" bestFit="1" customWidth="1"/>
    <col min="1289" max="1289" width="12.7109375" bestFit="1" customWidth="1"/>
    <col min="1290" max="1290" width="4.140625" customWidth="1"/>
    <col min="1291" max="1291" width="11.28515625" bestFit="1" customWidth="1"/>
    <col min="1292" max="1292" width="4.140625" customWidth="1"/>
    <col min="1293" max="1293" width="0.85546875" customWidth="1"/>
    <col min="1294" max="1294" width="7" bestFit="1" customWidth="1"/>
    <col min="1295" max="1296" width="2.85546875" customWidth="1"/>
    <col min="1297" max="1297" width="8.7109375" customWidth="1"/>
    <col min="1298" max="1299" width="2.85546875" customWidth="1"/>
    <col min="1300" max="1302" width="2.5703125" customWidth="1"/>
    <col min="1303" max="1303" width="7" bestFit="1" customWidth="1"/>
    <col min="1304" max="1304" width="9.140625" bestFit="1" customWidth="1"/>
    <col min="1309" max="1309" width="12.7109375" bestFit="1" customWidth="1"/>
    <col min="1537" max="1537" width="2.42578125" customWidth="1"/>
    <col min="1538" max="1538" width="5" customWidth="1"/>
    <col min="1539" max="1539" width="22.42578125" customWidth="1"/>
    <col min="1540" max="1540" width="8.5703125" customWidth="1"/>
    <col min="1541" max="1541" width="9.5703125" bestFit="1" customWidth="1"/>
    <col min="1542" max="1542" width="11.42578125" bestFit="1" customWidth="1"/>
    <col min="1543" max="1543" width="9.5703125" bestFit="1" customWidth="1"/>
    <col min="1544" max="1544" width="11.42578125" bestFit="1" customWidth="1"/>
    <col min="1545" max="1545" width="12.7109375" bestFit="1" customWidth="1"/>
    <col min="1546" max="1546" width="4.140625" customWidth="1"/>
    <col min="1547" max="1547" width="11.28515625" bestFit="1" customWidth="1"/>
    <col min="1548" max="1548" width="4.140625" customWidth="1"/>
    <col min="1549" max="1549" width="0.85546875" customWidth="1"/>
    <col min="1550" max="1550" width="7" bestFit="1" customWidth="1"/>
    <col min="1551" max="1552" width="2.85546875" customWidth="1"/>
    <col min="1553" max="1553" width="8.7109375" customWidth="1"/>
    <col min="1554" max="1555" width="2.85546875" customWidth="1"/>
    <col min="1556" max="1558" width="2.5703125" customWidth="1"/>
    <col min="1559" max="1559" width="7" bestFit="1" customWidth="1"/>
    <col min="1560" max="1560" width="9.140625" bestFit="1" customWidth="1"/>
    <col min="1565" max="1565" width="12.7109375" bestFit="1" customWidth="1"/>
    <col min="1793" max="1793" width="2.42578125" customWidth="1"/>
    <col min="1794" max="1794" width="5" customWidth="1"/>
    <col min="1795" max="1795" width="22.42578125" customWidth="1"/>
    <col min="1796" max="1796" width="8.5703125" customWidth="1"/>
    <col min="1797" max="1797" width="9.5703125" bestFit="1" customWidth="1"/>
    <col min="1798" max="1798" width="11.42578125" bestFit="1" customWidth="1"/>
    <col min="1799" max="1799" width="9.5703125" bestFit="1" customWidth="1"/>
    <col min="1800" max="1800" width="11.42578125" bestFit="1" customWidth="1"/>
    <col min="1801" max="1801" width="12.7109375" bestFit="1" customWidth="1"/>
    <col min="1802" max="1802" width="4.140625" customWidth="1"/>
    <col min="1803" max="1803" width="11.28515625" bestFit="1" customWidth="1"/>
    <col min="1804" max="1804" width="4.140625" customWidth="1"/>
    <col min="1805" max="1805" width="0.85546875" customWidth="1"/>
    <col min="1806" max="1806" width="7" bestFit="1" customWidth="1"/>
    <col min="1807" max="1808" width="2.85546875" customWidth="1"/>
    <col min="1809" max="1809" width="8.7109375" customWidth="1"/>
    <col min="1810" max="1811" width="2.85546875" customWidth="1"/>
    <col min="1812" max="1814" width="2.5703125" customWidth="1"/>
    <col min="1815" max="1815" width="7" bestFit="1" customWidth="1"/>
    <col min="1816" max="1816" width="9.140625" bestFit="1" customWidth="1"/>
    <col min="1821" max="1821" width="12.7109375" bestFit="1" customWidth="1"/>
    <col min="2049" max="2049" width="2.42578125" customWidth="1"/>
    <col min="2050" max="2050" width="5" customWidth="1"/>
    <col min="2051" max="2051" width="22.42578125" customWidth="1"/>
    <col min="2052" max="2052" width="8.5703125" customWidth="1"/>
    <col min="2053" max="2053" width="9.5703125" bestFit="1" customWidth="1"/>
    <col min="2054" max="2054" width="11.42578125" bestFit="1" customWidth="1"/>
    <col min="2055" max="2055" width="9.5703125" bestFit="1" customWidth="1"/>
    <col min="2056" max="2056" width="11.42578125" bestFit="1" customWidth="1"/>
    <col min="2057" max="2057" width="12.7109375" bestFit="1" customWidth="1"/>
    <col min="2058" max="2058" width="4.140625" customWidth="1"/>
    <col min="2059" max="2059" width="11.28515625" bestFit="1" customWidth="1"/>
    <col min="2060" max="2060" width="4.140625" customWidth="1"/>
    <col min="2061" max="2061" width="0.85546875" customWidth="1"/>
    <col min="2062" max="2062" width="7" bestFit="1" customWidth="1"/>
    <col min="2063" max="2064" width="2.85546875" customWidth="1"/>
    <col min="2065" max="2065" width="8.7109375" customWidth="1"/>
    <col min="2066" max="2067" width="2.85546875" customWidth="1"/>
    <col min="2068" max="2070" width="2.5703125" customWidth="1"/>
    <col min="2071" max="2071" width="7" bestFit="1" customWidth="1"/>
    <col min="2072" max="2072" width="9.140625" bestFit="1" customWidth="1"/>
    <col min="2077" max="2077" width="12.7109375" bestFit="1" customWidth="1"/>
    <col min="2305" max="2305" width="2.42578125" customWidth="1"/>
    <col min="2306" max="2306" width="5" customWidth="1"/>
    <col min="2307" max="2307" width="22.42578125" customWidth="1"/>
    <col min="2308" max="2308" width="8.5703125" customWidth="1"/>
    <col min="2309" max="2309" width="9.5703125" bestFit="1" customWidth="1"/>
    <col min="2310" max="2310" width="11.42578125" bestFit="1" customWidth="1"/>
    <col min="2311" max="2311" width="9.5703125" bestFit="1" customWidth="1"/>
    <col min="2312" max="2312" width="11.42578125" bestFit="1" customWidth="1"/>
    <col min="2313" max="2313" width="12.7109375" bestFit="1" customWidth="1"/>
    <col min="2314" max="2314" width="4.140625" customWidth="1"/>
    <col min="2315" max="2315" width="11.28515625" bestFit="1" customWidth="1"/>
    <col min="2316" max="2316" width="4.140625" customWidth="1"/>
    <col min="2317" max="2317" width="0.85546875" customWidth="1"/>
    <col min="2318" max="2318" width="7" bestFit="1" customWidth="1"/>
    <col min="2319" max="2320" width="2.85546875" customWidth="1"/>
    <col min="2321" max="2321" width="8.7109375" customWidth="1"/>
    <col min="2322" max="2323" width="2.85546875" customWidth="1"/>
    <col min="2324" max="2326" width="2.5703125" customWidth="1"/>
    <col min="2327" max="2327" width="7" bestFit="1" customWidth="1"/>
    <col min="2328" max="2328" width="9.140625" bestFit="1" customWidth="1"/>
    <col min="2333" max="2333" width="12.7109375" bestFit="1" customWidth="1"/>
    <col min="2561" max="2561" width="2.42578125" customWidth="1"/>
    <col min="2562" max="2562" width="5" customWidth="1"/>
    <col min="2563" max="2563" width="22.42578125" customWidth="1"/>
    <col min="2564" max="2564" width="8.5703125" customWidth="1"/>
    <col min="2565" max="2565" width="9.5703125" bestFit="1" customWidth="1"/>
    <col min="2566" max="2566" width="11.42578125" bestFit="1" customWidth="1"/>
    <col min="2567" max="2567" width="9.5703125" bestFit="1" customWidth="1"/>
    <col min="2568" max="2568" width="11.42578125" bestFit="1" customWidth="1"/>
    <col min="2569" max="2569" width="12.7109375" bestFit="1" customWidth="1"/>
    <col min="2570" max="2570" width="4.140625" customWidth="1"/>
    <col min="2571" max="2571" width="11.28515625" bestFit="1" customWidth="1"/>
    <col min="2572" max="2572" width="4.140625" customWidth="1"/>
    <col min="2573" max="2573" width="0.85546875" customWidth="1"/>
    <col min="2574" max="2574" width="7" bestFit="1" customWidth="1"/>
    <col min="2575" max="2576" width="2.85546875" customWidth="1"/>
    <col min="2577" max="2577" width="8.7109375" customWidth="1"/>
    <col min="2578" max="2579" width="2.85546875" customWidth="1"/>
    <col min="2580" max="2582" width="2.5703125" customWidth="1"/>
    <col min="2583" max="2583" width="7" bestFit="1" customWidth="1"/>
    <col min="2584" max="2584" width="9.140625" bestFit="1" customWidth="1"/>
    <col min="2589" max="2589" width="12.7109375" bestFit="1" customWidth="1"/>
    <col min="2817" max="2817" width="2.42578125" customWidth="1"/>
    <col min="2818" max="2818" width="5" customWidth="1"/>
    <col min="2819" max="2819" width="22.42578125" customWidth="1"/>
    <col min="2820" max="2820" width="8.5703125" customWidth="1"/>
    <col min="2821" max="2821" width="9.5703125" bestFit="1" customWidth="1"/>
    <col min="2822" max="2822" width="11.42578125" bestFit="1" customWidth="1"/>
    <col min="2823" max="2823" width="9.5703125" bestFit="1" customWidth="1"/>
    <col min="2824" max="2824" width="11.42578125" bestFit="1" customWidth="1"/>
    <col min="2825" max="2825" width="12.7109375" bestFit="1" customWidth="1"/>
    <col min="2826" max="2826" width="4.140625" customWidth="1"/>
    <col min="2827" max="2827" width="11.28515625" bestFit="1" customWidth="1"/>
    <col min="2828" max="2828" width="4.140625" customWidth="1"/>
    <col min="2829" max="2829" width="0.85546875" customWidth="1"/>
    <col min="2830" max="2830" width="7" bestFit="1" customWidth="1"/>
    <col min="2831" max="2832" width="2.85546875" customWidth="1"/>
    <col min="2833" max="2833" width="8.7109375" customWidth="1"/>
    <col min="2834" max="2835" width="2.85546875" customWidth="1"/>
    <col min="2836" max="2838" width="2.5703125" customWidth="1"/>
    <col min="2839" max="2839" width="7" bestFit="1" customWidth="1"/>
    <col min="2840" max="2840" width="9.140625" bestFit="1" customWidth="1"/>
    <col min="2845" max="2845" width="12.7109375" bestFit="1" customWidth="1"/>
    <col min="3073" max="3073" width="2.42578125" customWidth="1"/>
    <col min="3074" max="3074" width="5" customWidth="1"/>
    <col min="3075" max="3075" width="22.42578125" customWidth="1"/>
    <col min="3076" max="3076" width="8.5703125" customWidth="1"/>
    <col min="3077" max="3077" width="9.5703125" bestFit="1" customWidth="1"/>
    <col min="3078" max="3078" width="11.42578125" bestFit="1" customWidth="1"/>
    <col min="3079" max="3079" width="9.5703125" bestFit="1" customWidth="1"/>
    <col min="3080" max="3080" width="11.42578125" bestFit="1" customWidth="1"/>
    <col min="3081" max="3081" width="12.7109375" bestFit="1" customWidth="1"/>
    <col min="3082" max="3082" width="4.140625" customWidth="1"/>
    <col min="3083" max="3083" width="11.28515625" bestFit="1" customWidth="1"/>
    <col min="3084" max="3084" width="4.140625" customWidth="1"/>
    <col min="3085" max="3085" width="0.85546875" customWidth="1"/>
    <col min="3086" max="3086" width="7" bestFit="1" customWidth="1"/>
    <col min="3087" max="3088" width="2.85546875" customWidth="1"/>
    <col min="3089" max="3089" width="8.7109375" customWidth="1"/>
    <col min="3090" max="3091" width="2.85546875" customWidth="1"/>
    <col min="3092" max="3094" width="2.5703125" customWidth="1"/>
    <col min="3095" max="3095" width="7" bestFit="1" customWidth="1"/>
    <col min="3096" max="3096" width="9.140625" bestFit="1" customWidth="1"/>
    <col min="3101" max="3101" width="12.7109375" bestFit="1" customWidth="1"/>
    <col min="3329" max="3329" width="2.42578125" customWidth="1"/>
    <col min="3330" max="3330" width="5" customWidth="1"/>
    <col min="3331" max="3331" width="22.42578125" customWidth="1"/>
    <col min="3332" max="3332" width="8.5703125" customWidth="1"/>
    <col min="3333" max="3333" width="9.5703125" bestFit="1" customWidth="1"/>
    <col min="3334" max="3334" width="11.42578125" bestFit="1" customWidth="1"/>
    <col min="3335" max="3335" width="9.5703125" bestFit="1" customWidth="1"/>
    <col min="3336" max="3336" width="11.42578125" bestFit="1" customWidth="1"/>
    <col min="3337" max="3337" width="12.7109375" bestFit="1" customWidth="1"/>
    <col min="3338" max="3338" width="4.140625" customWidth="1"/>
    <col min="3339" max="3339" width="11.28515625" bestFit="1" customWidth="1"/>
    <col min="3340" max="3340" width="4.140625" customWidth="1"/>
    <col min="3341" max="3341" width="0.85546875" customWidth="1"/>
    <col min="3342" max="3342" width="7" bestFit="1" customWidth="1"/>
    <col min="3343" max="3344" width="2.85546875" customWidth="1"/>
    <col min="3345" max="3345" width="8.7109375" customWidth="1"/>
    <col min="3346" max="3347" width="2.85546875" customWidth="1"/>
    <col min="3348" max="3350" width="2.5703125" customWidth="1"/>
    <col min="3351" max="3351" width="7" bestFit="1" customWidth="1"/>
    <col min="3352" max="3352" width="9.140625" bestFit="1" customWidth="1"/>
    <col min="3357" max="3357" width="12.7109375" bestFit="1" customWidth="1"/>
    <col min="3585" max="3585" width="2.42578125" customWidth="1"/>
    <col min="3586" max="3586" width="5" customWidth="1"/>
    <col min="3587" max="3587" width="22.42578125" customWidth="1"/>
    <col min="3588" max="3588" width="8.5703125" customWidth="1"/>
    <col min="3589" max="3589" width="9.5703125" bestFit="1" customWidth="1"/>
    <col min="3590" max="3590" width="11.42578125" bestFit="1" customWidth="1"/>
    <col min="3591" max="3591" width="9.5703125" bestFit="1" customWidth="1"/>
    <col min="3592" max="3592" width="11.42578125" bestFit="1" customWidth="1"/>
    <col min="3593" max="3593" width="12.7109375" bestFit="1" customWidth="1"/>
    <col min="3594" max="3594" width="4.140625" customWidth="1"/>
    <col min="3595" max="3595" width="11.28515625" bestFit="1" customWidth="1"/>
    <col min="3596" max="3596" width="4.140625" customWidth="1"/>
    <col min="3597" max="3597" width="0.85546875" customWidth="1"/>
    <col min="3598" max="3598" width="7" bestFit="1" customWidth="1"/>
    <col min="3599" max="3600" width="2.85546875" customWidth="1"/>
    <col min="3601" max="3601" width="8.7109375" customWidth="1"/>
    <col min="3602" max="3603" width="2.85546875" customWidth="1"/>
    <col min="3604" max="3606" width="2.5703125" customWidth="1"/>
    <col min="3607" max="3607" width="7" bestFit="1" customWidth="1"/>
    <col min="3608" max="3608" width="9.140625" bestFit="1" customWidth="1"/>
    <col min="3613" max="3613" width="12.7109375" bestFit="1" customWidth="1"/>
    <col min="3841" max="3841" width="2.42578125" customWidth="1"/>
    <col min="3842" max="3842" width="5" customWidth="1"/>
    <col min="3843" max="3843" width="22.42578125" customWidth="1"/>
    <col min="3844" max="3844" width="8.5703125" customWidth="1"/>
    <col min="3845" max="3845" width="9.5703125" bestFit="1" customWidth="1"/>
    <col min="3846" max="3846" width="11.42578125" bestFit="1" customWidth="1"/>
    <col min="3847" max="3847" width="9.5703125" bestFit="1" customWidth="1"/>
    <col min="3848" max="3848" width="11.42578125" bestFit="1" customWidth="1"/>
    <col min="3849" max="3849" width="12.7109375" bestFit="1" customWidth="1"/>
    <col min="3850" max="3850" width="4.140625" customWidth="1"/>
    <col min="3851" max="3851" width="11.28515625" bestFit="1" customWidth="1"/>
    <col min="3852" max="3852" width="4.140625" customWidth="1"/>
    <col min="3853" max="3853" width="0.85546875" customWidth="1"/>
    <col min="3854" max="3854" width="7" bestFit="1" customWidth="1"/>
    <col min="3855" max="3856" width="2.85546875" customWidth="1"/>
    <col min="3857" max="3857" width="8.7109375" customWidth="1"/>
    <col min="3858" max="3859" width="2.85546875" customWidth="1"/>
    <col min="3860" max="3862" width="2.5703125" customWidth="1"/>
    <col min="3863" max="3863" width="7" bestFit="1" customWidth="1"/>
    <col min="3864" max="3864" width="9.140625" bestFit="1" customWidth="1"/>
    <col min="3869" max="3869" width="12.7109375" bestFit="1" customWidth="1"/>
    <col min="4097" max="4097" width="2.42578125" customWidth="1"/>
    <col min="4098" max="4098" width="5" customWidth="1"/>
    <col min="4099" max="4099" width="22.42578125" customWidth="1"/>
    <col min="4100" max="4100" width="8.5703125" customWidth="1"/>
    <col min="4101" max="4101" width="9.5703125" bestFit="1" customWidth="1"/>
    <col min="4102" max="4102" width="11.42578125" bestFit="1" customWidth="1"/>
    <col min="4103" max="4103" width="9.5703125" bestFit="1" customWidth="1"/>
    <col min="4104" max="4104" width="11.42578125" bestFit="1" customWidth="1"/>
    <col min="4105" max="4105" width="12.7109375" bestFit="1" customWidth="1"/>
    <col min="4106" max="4106" width="4.140625" customWidth="1"/>
    <col min="4107" max="4107" width="11.28515625" bestFit="1" customWidth="1"/>
    <col min="4108" max="4108" width="4.140625" customWidth="1"/>
    <col min="4109" max="4109" width="0.85546875" customWidth="1"/>
    <col min="4110" max="4110" width="7" bestFit="1" customWidth="1"/>
    <col min="4111" max="4112" width="2.85546875" customWidth="1"/>
    <col min="4113" max="4113" width="8.7109375" customWidth="1"/>
    <col min="4114" max="4115" width="2.85546875" customWidth="1"/>
    <col min="4116" max="4118" width="2.5703125" customWidth="1"/>
    <col min="4119" max="4119" width="7" bestFit="1" customWidth="1"/>
    <col min="4120" max="4120" width="9.140625" bestFit="1" customWidth="1"/>
    <col min="4125" max="4125" width="12.7109375" bestFit="1" customWidth="1"/>
    <col min="4353" max="4353" width="2.42578125" customWidth="1"/>
    <col min="4354" max="4354" width="5" customWidth="1"/>
    <col min="4355" max="4355" width="22.42578125" customWidth="1"/>
    <col min="4356" max="4356" width="8.5703125" customWidth="1"/>
    <col min="4357" max="4357" width="9.5703125" bestFit="1" customWidth="1"/>
    <col min="4358" max="4358" width="11.42578125" bestFit="1" customWidth="1"/>
    <col min="4359" max="4359" width="9.5703125" bestFit="1" customWidth="1"/>
    <col min="4360" max="4360" width="11.42578125" bestFit="1" customWidth="1"/>
    <col min="4361" max="4361" width="12.7109375" bestFit="1" customWidth="1"/>
    <col min="4362" max="4362" width="4.140625" customWidth="1"/>
    <col min="4363" max="4363" width="11.28515625" bestFit="1" customWidth="1"/>
    <col min="4364" max="4364" width="4.140625" customWidth="1"/>
    <col min="4365" max="4365" width="0.85546875" customWidth="1"/>
    <col min="4366" max="4366" width="7" bestFit="1" customWidth="1"/>
    <col min="4367" max="4368" width="2.85546875" customWidth="1"/>
    <col min="4369" max="4369" width="8.7109375" customWidth="1"/>
    <col min="4370" max="4371" width="2.85546875" customWidth="1"/>
    <col min="4372" max="4374" width="2.5703125" customWidth="1"/>
    <col min="4375" max="4375" width="7" bestFit="1" customWidth="1"/>
    <col min="4376" max="4376" width="9.140625" bestFit="1" customWidth="1"/>
    <col min="4381" max="4381" width="12.7109375" bestFit="1" customWidth="1"/>
    <col min="4609" max="4609" width="2.42578125" customWidth="1"/>
    <col min="4610" max="4610" width="5" customWidth="1"/>
    <col min="4611" max="4611" width="22.42578125" customWidth="1"/>
    <col min="4612" max="4612" width="8.5703125" customWidth="1"/>
    <col min="4613" max="4613" width="9.5703125" bestFit="1" customWidth="1"/>
    <col min="4614" max="4614" width="11.42578125" bestFit="1" customWidth="1"/>
    <col min="4615" max="4615" width="9.5703125" bestFit="1" customWidth="1"/>
    <col min="4616" max="4616" width="11.42578125" bestFit="1" customWidth="1"/>
    <col min="4617" max="4617" width="12.7109375" bestFit="1" customWidth="1"/>
    <col min="4618" max="4618" width="4.140625" customWidth="1"/>
    <col min="4619" max="4619" width="11.28515625" bestFit="1" customWidth="1"/>
    <col min="4620" max="4620" width="4.140625" customWidth="1"/>
    <col min="4621" max="4621" width="0.85546875" customWidth="1"/>
    <col min="4622" max="4622" width="7" bestFit="1" customWidth="1"/>
    <col min="4623" max="4624" width="2.85546875" customWidth="1"/>
    <col min="4625" max="4625" width="8.7109375" customWidth="1"/>
    <col min="4626" max="4627" width="2.85546875" customWidth="1"/>
    <col min="4628" max="4630" width="2.5703125" customWidth="1"/>
    <col min="4631" max="4631" width="7" bestFit="1" customWidth="1"/>
    <col min="4632" max="4632" width="9.140625" bestFit="1" customWidth="1"/>
    <col min="4637" max="4637" width="12.7109375" bestFit="1" customWidth="1"/>
    <col min="4865" max="4865" width="2.42578125" customWidth="1"/>
    <col min="4866" max="4866" width="5" customWidth="1"/>
    <col min="4867" max="4867" width="22.42578125" customWidth="1"/>
    <col min="4868" max="4868" width="8.5703125" customWidth="1"/>
    <col min="4869" max="4869" width="9.5703125" bestFit="1" customWidth="1"/>
    <col min="4870" max="4870" width="11.42578125" bestFit="1" customWidth="1"/>
    <col min="4871" max="4871" width="9.5703125" bestFit="1" customWidth="1"/>
    <col min="4872" max="4872" width="11.42578125" bestFit="1" customWidth="1"/>
    <col min="4873" max="4873" width="12.7109375" bestFit="1" customWidth="1"/>
    <col min="4874" max="4874" width="4.140625" customWidth="1"/>
    <col min="4875" max="4875" width="11.28515625" bestFit="1" customWidth="1"/>
    <col min="4876" max="4876" width="4.140625" customWidth="1"/>
    <col min="4877" max="4877" width="0.85546875" customWidth="1"/>
    <col min="4878" max="4878" width="7" bestFit="1" customWidth="1"/>
    <col min="4879" max="4880" width="2.85546875" customWidth="1"/>
    <col min="4881" max="4881" width="8.7109375" customWidth="1"/>
    <col min="4882" max="4883" width="2.85546875" customWidth="1"/>
    <col min="4884" max="4886" width="2.5703125" customWidth="1"/>
    <col min="4887" max="4887" width="7" bestFit="1" customWidth="1"/>
    <col min="4888" max="4888" width="9.140625" bestFit="1" customWidth="1"/>
    <col min="4893" max="4893" width="12.7109375" bestFit="1" customWidth="1"/>
    <col min="5121" max="5121" width="2.42578125" customWidth="1"/>
    <col min="5122" max="5122" width="5" customWidth="1"/>
    <col min="5123" max="5123" width="22.42578125" customWidth="1"/>
    <col min="5124" max="5124" width="8.5703125" customWidth="1"/>
    <col min="5125" max="5125" width="9.5703125" bestFit="1" customWidth="1"/>
    <col min="5126" max="5126" width="11.42578125" bestFit="1" customWidth="1"/>
    <col min="5127" max="5127" width="9.5703125" bestFit="1" customWidth="1"/>
    <col min="5128" max="5128" width="11.42578125" bestFit="1" customWidth="1"/>
    <col min="5129" max="5129" width="12.7109375" bestFit="1" customWidth="1"/>
    <col min="5130" max="5130" width="4.140625" customWidth="1"/>
    <col min="5131" max="5131" width="11.28515625" bestFit="1" customWidth="1"/>
    <col min="5132" max="5132" width="4.140625" customWidth="1"/>
    <col min="5133" max="5133" width="0.85546875" customWidth="1"/>
    <col min="5134" max="5134" width="7" bestFit="1" customWidth="1"/>
    <col min="5135" max="5136" width="2.85546875" customWidth="1"/>
    <col min="5137" max="5137" width="8.7109375" customWidth="1"/>
    <col min="5138" max="5139" width="2.85546875" customWidth="1"/>
    <col min="5140" max="5142" width="2.5703125" customWidth="1"/>
    <col min="5143" max="5143" width="7" bestFit="1" customWidth="1"/>
    <col min="5144" max="5144" width="9.140625" bestFit="1" customWidth="1"/>
    <col min="5149" max="5149" width="12.7109375" bestFit="1" customWidth="1"/>
    <col min="5377" max="5377" width="2.42578125" customWidth="1"/>
    <col min="5378" max="5378" width="5" customWidth="1"/>
    <col min="5379" max="5379" width="22.42578125" customWidth="1"/>
    <col min="5380" max="5380" width="8.5703125" customWidth="1"/>
    <col min="5381" max="5381" width="9.5703125" bestFit="1" customWidth="1"/>
    <col min="5382" max="5382" width="11.42578125" bestFit="1" customWidth="1"/>
    <col min="5383" max="5383" width="9.5703125" bestFit="1" customWidth="1"/>
    <col min="5384" max="5384" width="11.42578125" bestFit="1" customWidth="1"/>
    <col min="5385" max="5385" width="12.7109375" bestFit="1" customWidth="1"/>
    <col min="5386" max="5386" width="4.140625" customWidth="1"/>
    <col min="5387" max="5387" width="11.28515625" bestFit="1" customWidth="1"/>
    <col min="5388" max="5388" width="4.140625" customWidth="1"/>
    <col min="5389" max="5389" width="0.85546875" customWidth="1"/>
    <col min="5390" max="5390" width="7" bestFit="1" customWidth="1"/>
    <col min="5391" max="5392" width="2.85546875" customWidth="1"/>
    <col min="5393" max="5393" width="8.7109375" customWidth="1"/>
    <col min="5394" max="5395" width="2.85546875" customWidth="1"/>
    <col min="5396" max="5398" width="2.5703125" customWidth="1"/>
    <col min="5399" max="5399" width="7" bestFit="1" customWidth="1"/>
    <col min="5400" max="5400" width="9.140625" bestFit="1" customWidth="1"/>
    <col min="5405" max="5405" width="12.7109375" bestFit="1" customWidth="1"/>
    <col min="5633" max="5633" width="2.42578125" customWidth="1"/>
    <col min="5634" max="5634" width="5" customWidth="1"/>
    <col min="5635" max="5635" width="22.42578125" customWidth="1"/>
    <col min="5636" max="5636" width="8.5703125" customWidth="1"/>
    <col min="5637" max="5637" width="9.5703125" bestFit="1" customWidth="1"/>
    <col min="5638" max="5638" width="11.42578125" bestFit="1" customWidth="1"/>
    <col min="5639" max="5639" width="9.5703125" bestFit="1" customWidth="1"/>
    <col min="5640" max="5640" width="11.42578125" bestFit="1" customWidth="1"/>
    <col min="5641" max="5641" width="12.7109375" bestFit="1" customWidth="1"/>
    <col min="5642" max="5642" width="4.140625" customWidth="1"/>
    <col min="5643" max="5643" width="11.28515625" bestFit="1" customWidth="1"/>
    <col min="5644" max="5644" width="4.140625" customWidth="1"/>
    <col min="5645" max="5645" width="0.85546875" customWidth="1"/>
    <col min="5646" max="5646" width="7" bestFit="1" customWidth="1"/>
    <col min="5647" max="5648" width="2.85546875" customWidth="1"/>
    <col min="5649" max="5649" width="8.7109375" customWidth="1"/>
    <col min="5650" max="5651" width="2.85546875" customWidth="1"/>
    <col min="5652" max="5654" width="2.5703125" customWidth="1"/>
    <col min="5655" max="5655" width="7" bestFit="1" customWidth="1"/>
    <col min="5656" max="5656" width="9.140625" bestFit="1" customWidth="1"/>
    <col min="5661" max="5661" width="12.7109375" bestFit="1" customWidth="1"/>
    <col min="5889" max="5889" width="2.42578125" customWidth="1"/>
    <col min="5890" max="5890" width="5" customWidth="1"/>
    <col min="5891" max="5891" width="22.42578125" customWidth="1"/>
    <col min="5892" max="5892" width="8.5703125" customWidth="1"/>
    <col min="5893" max="5893" width="9.5703125" bestFit="1" customWidth="1"/>
    <col min="5894" max="5894" width="11.42578125" bestFit="1" customWidth="1"/>
    <col min="5895" max="5895" width="9.5703125" bestFit="1" customWidth="1"/>
    <col min="5896" max="5896" width="11.42578125" bestFit="1" customWidth="1"/>
    <col min="5897" max="5897" width="12.7109375" bestFit="1" customWidth="1"/>
    <col min="5898" max="5898" width="4.140625" customWidth="1"/>
    <col min="5899" max="5899" width="11.28515625" bestFit="1" customWidth="1"/>
    <col min="5900" max="5900" width="4.140625" customWidth="1"/>
    <col min="5901" max="5901" width="0.85546875" customWidth="1"/>
    <col min="5902" max="5902" width="7" bestFit="1" customWidth="1"/>
    <col min="5903" max="5904" width="2.85546875" customWidth="1"/>
    <col min="5905" max="5905" width="8.7109375" customWidth="1"/>
    <col min="5906" max="5907" width="2.85546875" customWidth="1"/>
    <col min="5908" max="5910" width="2.5703125" customWidth="1"/>
    <col min="5911" max="5911" width="7" bestFit="1" customWidth="1"/>
    <col min="5912" max="5912" width="9.140625" bestFit="1" customWidth="1"/>
    <col min="5917" max="5917" width="12.7109375" bestFit="1" customWidth="1"/>
    <col min="6145" max="6145" width="2.42578125" customWidth="1"/>
    <col min="6146" max="6146" width="5" customWidth="1"/>
    <col min="6147" max="6147" width="22.42578125" customWidth="1"/>
    <col min="6148" max="6148" width="8.5703125" customWidth="1"/>
    <col min="6149" max="6149" width="9.5703125" bestFit="1" customWidth="1"/>
    <col min="6150" max="6150" width="11.42578125" bestFit="1" customWidth="1"/>
    <col min="6151" max="6151" width="9.5703125" bestFit="1" customWidth="1"/>
    <col min="6152" max="6152" width="11.42578125" bestFit="1" customWidth="1"/>
    <col min="6153" max="6153" width="12.7109375" bestFit="1" customWidth="1"/>
    <col min="6154" max="6154" width="4.140625" customWidth="1"/>
    <col min="6155" max="6155" width="11.28515625" bestFit="1" customWidth="1"/>
    <col min="6156" max="6156" width="4.140625" customWidth="1"/>
    <col min="6157" max="6157" width="0.85546875" customWidth="1"/>
    <col min="6158" max="6158" width="7" bestFit="1" customWidth="1"/>
    <col min="6159" max="6160" width="2.85546875" customWidth="1"/>
    <col min="6161" max="6161" width="8.7109375" customWidth="1"/>
    <col min="6162" max="6163" width="2.85546875" customWidth="1"/>
    <col min="6164" max="6166" width="2.5703125" customWidth="1"/>
    <col min="6167" max="6167" width="7" bestFit="1" customWidth="1"/>
    <col min="6168" max="6168" width="9.140625" bestFit="1" customWidth="1"/>
    <col min="6173" max="6173" width="12.7109375" bestFit="1" customWidth="1"/>
    <col min="6401" max="6401" width="2.42578125" customWidth="1"/>
    <col min="6402" max="6402" width="5" customWidth="1"/>
    <col min="6403" max="6403" width="22.42578125" customWidth="1"/>
    <col min="6404" max="6404" width="8.5703125" customWidth="1"/>
    <col min="6405" max="6405" width="9.5703125" bestFit="1" customWidth="1"/>
    <col min="6406" max="6406" width="11.42578125" bestFit="1" customWidth="1"/>
    <col min="6407" max="6407" width="9.5703125" bestFit="1" customWidth="1"/>
    <col min="6408" max="6408" width="11.42578125" bestFit="1" customWidth="1"/>
    <col min="6409" max="6409" width="12.7109375" bestFit="1" customWidth="1"/>
    <col min="6410" max="6410" width="4.140625" customWidth="1"/>
    <col min="6411" max="6411" width="11.28515625" bestFit="1" customWidth="1"/>
    <col min="6412" max="6412" width="4.140625" customWidth="1"/>
    <col min="6413" max="6413" width="0.85546875" customWidth="1"/>
    <col min="6414" max="6414" width="7" bestFit="1" customWidth="1"/>
    <col min="6415" max="6416" width="2.85546875" customWidth="1"/>
    <col min="6417" max="6417" width="8.7109375" customWidth="1"/>
    <col min="6418" max="6419" width="2.85546875" customWidth="1"/>
    <col min="6420" max="6422" width="2.5703125" customWidth="1"/>
    <col min="6423" max="6423" width="7" bestFit="1" customWidth="1"/>
    <col min="6424" max="6424" width="9.140625" bestFit="1" customWidth="1"/>
    <col min="6429" max="6429" width="12.7109375" bestFit="1" customWidth="1"/>
    <col min="6657" max="6657" width="2.42578125" customWidth="1"/>
    <col min="6658" max="6658" width="5" customWidth="1"/>
    <col min="6659" max="6659" width="22.42578125" customWidth="1"/>
    <col min="6660" max="6660" width="8.5703125" customWidth="1"/>
    <col min="6661" max="6661" width="9.5703125" bestFit="1" customWidth="1"/>
    <col min="6662" max="6662" width="11.42578125" bestFit="1" customWidth="1"/>
    <col min="6663" max="6663" width="9.5703125" bestFit="1" customWidth="1"/>
    <col min="6664" max="6664" width="11.42578125" bestFit="1" customWidth="1"/>
    <col min="6665" max="6665" width="12.7109375" bestFit="1" customWidth="1"/>
    <col min="6666" max="6666" width="4.140625" customWidth="1"/>
    <col min="6667" max="6667" width="11.28515625" bestFit="1" customWidth="1"/>
    <col min="6668" max="6668" width="4.140625" customWidth="1"/>
    <col min="6669" max="6669" width="0.85546875" customWidth="1"/>
    <col min="6670" max="6670" width="7" bestFit="1" customWidth="1"/>
    <col min="6671" max="6672" width="2.85546875" customWidth="1"/>
    <col min="6673" max="6673" width="8.7109375" customWidth="1"/>
    <col min="6674" max="6675" width="2.85546875" customWidth="1"/>
    <col min="6676" max="6678" width="2.5703125" customWidth="1"/>
    <col min="6679" max="6679" width="7" bestFit="1" customWidth="1"/>
    <col min="6680" max="6680" width="9.140625" bestFit="1" customWidth="1"/>
    <col min="6685" max="6685" width="12.7109375" bestFit="1" customWidth="1"/>
    <col min="6913" max="6913" width="2.42578125" customWidth="1"/>
    <col min="6914" max="6914" width="5" customWidth="1"/>
    <col min="6915" max="6915" width="22.42578125" customWidth="1"/>
    <col min="6916" max="6916" width="8.5703125" customWidth="1"/>
    <col min="6917" max="6917" width="9.5703125" bestFit="1" customWidth="1"/>
    <col min="6918" max="6918" width="11.42578125" bestFit="1" customWidth="1"/>
    <col min="6919" max="6919" width="9.5703125" bestFit="1" customWidth="1"/>
    <col min="6920" max="6920" width="11.42578125" bestFit="1" customWidth="1"/>
    <col min="6921" max="6921" width="12.7109375" bestFit="1" customWidth="1"/>
    <col min="6922" max="6922" width="4.140625" customWidth="1"/>
    <col min="6923" max="6923" width="11.28515625" bestFit="1" customWidth="1"/>
    <col min="6924" max="6924" width="4.140625" customWidth="1"/>
    <col min="6925" max="6925" width="0.85546875" customWidth="1"/>
    <col min="6926" max="6926" width="7" bestFit="1" customWidth="1"/>
    <col min="6927" max="6928" width="2.85546875" customWidth="1"/>
    <col min="6929" max="6929" width="8.7109375" customWidth="1"/>
    <col min="6930" max="6931" width="2.85546875" customWidth="1"/>
    <col min="6932" max="6934" width="2.5703125" customWidth="1"/>
    <col min="6935" max="6935" width="7" bestFit="1" customWidth="1"/>
    <col min="6936" max="6936" width="9.140625" bestFit="1" customWidth="1"/>
    <col min="6941" max="6941" width="12.7109375" bestFit="1" customWidth="1"/>
    <col min="7169" max="7169" width="2.42578125" customWidth="1"/>
    <col min="7170" max="7170" width="5" customWidth="1"/>
    <col min="7171" max="7171" width="22.42578125" customWidth="1"/>
    <col min="7172" max="7172" width="8.5703125" customWidth="1"/>
    <col min="7173" max="7173" width="9.5703125" bestFit="1" customWidth="1"/>
    <col min="7174" max="7174" width="11.42578125" bestFit="1" customWidth="1"/>
    <col min="7175" max="7175" width="9.5703125" bestFit="1" customWidth="1"/>
    <col min="7176" max="7176" width="11.42578125" bestFit="1" customWidth="1"/>
    <col min="7177" max="7177" width="12.7109375" bestFit="1" customWidth="1"/>
    <col min="7178" max="7178" width="4.140625" customWidth="1"/>
    <col min="7179" max="7179" width="11.28515625" bestFit="1" customWidth="1"/>
    <col min="7180" max="7180" width="4.140625" customWidth="1"/>
    <col min="7181" max="7181" width="0.85546875" customWidth="1"/>
    <col min="7182" max="7182" width="7" bestFit="1" customWidth="1"/>
    <col min="7183" max="7184" width="2.85546875" customWidth="1"/>
    <col min="7185" max="7185" width="8.7109375" customWidth="1"/>
    <col min="7186" max="7187" width="2.85546875" customWidth="1"/>
    <col min="7188" max="7190" width="2.5703125" customWidth="1"/>
    <col min="7191" max="7191" width="7" bestFit="1" customWidth="1"/>
    <col min="7192" max="7192" width="9.140625" bestFit="1" customWidth="1"/>
    <col min="7197" max="7197" width="12.7109375" bestFit="1" customWidth="1"/>
    <col min="7425" max="7425" width="2.42578125" customWidth="1"/>
    <col min="7426" max="7426" width="5" customWidth="1"/>
    <col min="7427" max="7427" width="22.42578125" customWidth="1"/>
    <col min="7428" max="7428" width="8.5703125" customWidth="1"/>
    <col min="7429" max="7429" width="9.5703125" bestFit="1" customWidth="1"/>
    <col min="7430" max="7430" width="11.42578125" bestFit="1" customWidth="1"/>
    <col min="7431" max="7431" width="9.5703125" bestFit="1" customWidth="1"/>
    <col min="7432" max="7432" width="11.42578125" bestFit="1" customWidth="1"/>
    <col min="7433" max="7433" width="12.7109375" bestFit="1" customWidth="1"/>
    <col min="7434" max="7434" width="4.140625" customWidth="1"/>
    <col min="7435" max="7435" width="11.28515625" bestFit="1" customWidth="1"/>
    <col min="7436" max="7436" width="4.140625" customWidth="1"/>
    <col min="7437" max="7437" width="0.85546875" customWidth="1"/>
    <col min="7438" max="7438" width="7" bestFit="1" customWidth="1"/>
    <col min="7439" max="7440" width="2.85546875" customWidth="1"/>
    <col min="7441" max="7441" width="8.7109375" customWidth="1"/>
    <col min="7442" max="7443" width="2.85546875" customWidth="1"/>
    <col min="7444" max="7446" width="2.5703125" customWidth="1"/>
    <col min="7447" max="7447" width="7" bestFit="1" customWidth="1"/>
    <col min="7448" max="7448" width="9.140625" bestFit="1" customWidth="1"/>
    <col min="7453" max="7453" width="12.7109375" bestFit="1" customWidth="1"/>
    <col min="7681" max="7681" width="2.42578125" customWidth="1"/>
    <col min="7682" max="7682" width="5" customWidth="1"/>
    <col min="7683" max="7683" width="22.42578125" customWidth="1"/>
    <col min="7684" max="7684" width="8.5703125" customWidth="1"/>
    <col min="7685" max="7685" width="9.5703125" bestFit="1" customWidth="1"/>
    <col min="7686" max="7686" width="11.42578125" bestFit="1" customWidth="1"/>
    <col min="7687" max="7687" width="9.5703125" bestFit="1" customWidth="1"/>
    <col min="7688" max="7688" width="11.42578125" bestFit="1" customWidth="1"/>
    <col min="7689" max="7689" width="12.7109375" bestFit="1" customWidth="1"/>
    <col min="7690" max="7690" width="4.140625" customWidth="1"/>
    <col min="7691" max="7691" width="11.28515625" bestFit="1" customWidth="1"/>
    <col min="7692" max="7692" width="4.140625" customWidth="1"/>
    <col min="7693" max="7693" width="0.85546875" customWidth="1"/>
    <col min="7694" max="7694" width="7" bestFit="1" customWidth="1"/>
    <col min="7695" max="7696" width="2.85546875" customWidth="1"/>
    <col min="7697" max="7697" width="8.7109375" customWidth="1"/>
    <col min="7698" max="7699" width="2.85546875" customWidth="1"/>
    <col min="7700" max="7702" width="2.5703125" customWidth="1"/>
    <col min="7703" max="7703" width="7" bestFit="1" customWidth="1"/>
    <col min="7704" max="7704" width="9.140625" bestFit="1" customWidth="1"/>
    <col min="7709" max="7709" width="12.7109375" bestFit="1" customWidth="1"/>
    <col min="7937" max="7937" width="2.42578125" customWidth="1"/>
    <col min="7938" max="7938" width="5" customWidth="1"/>
    <col min="7939" max="7939" width="22.42578125" customWidth="1"/>
    <col min="7940" max="7940" width="8.5703125" customWidth="1"/>
    <col min="7941" max="7941" width="9.5703125" bestFit="1" customWidth="1"/>
    <col min="7942" max="7942" width="11.42578125" bestFit="1" customWidth="1"/>
    <col min="7943" max="7943" width="9.5703125" bestFit="1" customWidth="1"/>
    <col min="7944" max="7944" width="11.42578125" bestFit="1" customWidth="1"/>
    <col min="7945" max="7945" width="12.7109375" bestFit="1" customWidth="1"/>
    <col min="7946" max="7946" width="4.140625" customWidth="1"/>
    <col min="7947" max="7947" width="11.28515625" bestFit="1" customWidth="1"/>
    <col min="7948" max="7948" width="4.140625" customWidth="1"/>
    <col min="7949" max="7949" width="0.85546875" customWidth="1"/>
    <col min="7950" max="7950" width="7" bestFit="1" customWidth="1"/>
    <col min="7951" max="7952" width="2.85546875" customWidth="1"/>
    <col min="7953" max="7953" width="8.7109375" customWidth="1"/>
    <col min="7954" max="7955" width="2.85546875" customWidth="1"/>
    <col min="7956" max="7958" width="2.5703125" customWidth="1"/>
    <col min="7959" max="7959" width="7" bestFit="1" customWidth="1"/>
    <col min="7960" max="7960" width="9.140625" bestFit="1" customWidth="1"/>
    <col min="7965" max="7965" width="12.7109375" bestFit="1" customWidth="1"/>
    <col min="8193" max="8193" width="2.42578125" customWidth="1"/>
    <col min="8194" max="8194" width="5" customWidth="1"/>
    <col min="8195" max="8195" width="22.42578125" customWidth="1"/>
    <col min="8196" max="8196" width="8.5703125" customWidth="1"/>
    <col min="8197" max="8197" width="9.5703125" bestFit="1" customWidth="1"/>
    <col min="8198" max="8198" width="11.42578125" bestFit="1" customWidth="1"/>
    <col min="8199" max="8199" width="9.5703125" bestFit="1" customWidth="1"/>
    <col min="8200" max="8200" width="11.42578125" bestFit="1" customWidth="1"/>
    <col min="8201" max="8201" width="12.7109375" bestFit="1" customWidth="1"/>
    <col min="8202" max="8202" width="4.140625" customWidth="1"/>
    <col min="8203" max="8203" width="11.28515625" bestFit="1" customWidth="1"/>
    <col min="8204" max="8204" width="4.140625" customWidth="1"/>
    <col min="8205" max="8205" width="0.85546875" customWidth="1"/>
    <col min="8206" max="8206" width="7" bestFit="1" customWidth="1"/>
    <col min="8207" max="8208" width="2.85546875" customWidth="1"/>
    <col min="8209" max="8209" width="8.7109375" customWidth="1"/>
    <col min="8210" max="8211" width="2.85546875" customWidth="1"/>
    <col min="8212" max="8214" width="2.5703125" customWidth="1"/>
    <col min="8215" max="8215" width="7" bestFit="1" customWidth="1"/>
    <col min="8216" max="8216" width="9.140625" bestFit="1" customWidth="1"/>
    <col min="8221" max="8221" width="12.7109375" bestFit="1" customWidth="1"/>
    <col min="8449" max="8449" width="2.42578125" customWidth="1"/>
    <col min="8450" max="8450" width="5" customWidth="1"/>
    <col min="8451" max="8451" width="22.42578125" customWidth="1"/>
    <col min="8452" max="8452" width="8.5703125" customWidth="1"/>
    <col min="8453" max="8453" width="9.5703125" bestFit="1" customWidth="1"/>
    <col min="8454" max="8454" width="11.42578125" bestFit="1" customWidth="1"/>
    <col min="8455" max="8455" width="9.5703125" bestFit="1" customWidth="1"/>
    <col min="8456" max="8456" width="11.42578125" bestFit="1" customWidth="1"/>
    <col min="8457" max="8457" width="12.7109375" bestFit="1" customWidth="1"/>
    <col min="8458" max="8458" width="4.140625" customWidth="1"/>
    <col min="8459" max="8459" width="11.28515625" bestFit="1" customWidth="1"/>
    <col min="8460" max="8460" width="4.140625" customWidth="1"/>
    <col min="8461" max="8461" width="0.85546875" customWidth="1"/>
    <col min="8462" max="8462" width="7" bestFit="1" customWidth="1"/>
    <col min="8463" max="8464" width="2.85546875" customWidth="1"/>
    <col min="8465" max="8465" width="8.7109375" customWidth="1"/>
    <col min="8466" max="8467" width="2.85546875" customWidth="1"/>
    <col min="8468" max="8470" width="2.5703125" customWidth="1"/>
    <col min="8471" max="8471" width="7" bestFit="1" customWidth="1"/>
    <col min="8472" max="8472" width="9.140625" bestFit="1" customWidth="1"/>
    <col min="8477" max="8477" width="12.7109375" bestFit="1" customWidth="1"/>
    <col min="8705" max="8705" width="2.42578125" customWidth="1"/>
    <col min="8706" max="8706" width="5" customWidth="1"/>
    <col min="8707" max="8707" width="22.42578125" customWidth="1"/>
    <col min="8708" max="8708" width="8.5703125" customWidth="1"/>
    <col min="8709" max="8709" width="9.5703125" bestFit="1" customWidth="1"/>
    <col min="8710" max="8710" width="11.42578125" bestFit="1" customWidth="1"/>
    <col min="8711" max="8711" width="9.5703125" bestFit="1" customWidth="1"/>
    <col min="8712" max="8712" width="11.42578125" bestFit="1" customWidth="1"/>
    <col min="8713" max="8713" width="12.7109375" bestFit="1" customWidth="1"/>
    <col min="8714" max="8714" width="4.140625" customWidth="1"/>
    <col min="8715" max="8715" width="11.28515625" bestFit="1" customWidth="1"/>
    <col min="8716" max="8716" width="4.140625" customWidth="1"/>
    <col min="8717" max="8717" width="0.85546875" customWidth="1"/>
    <col min="8718" max="8718" width="7" bestFit="1" customWidth="1"/>
    <col min="8719" max="8720" width="2.85546875" customWidth="1"/>
    <col min="8721" max="8721" width="8.7109375" customWidth="1"/>
    <col min="8722" max="8723" width="2.85546875" customWidth="1"/>
    <col min="8724" max="8726" width="2.5703125" customWidth="1"/>
    <col min="8727" max="8727" width="7" bestFit="1" customWidth="1"/>
    <col min="8728" max="8728" width="9.140625" bestFit="1" customWidth="1"/>
    <col min="8733" max="8733" width="12.7109375" bestFit="1" customWidth="1"/>
    <col min="8961" max="8961" width="2.42578125" customWidth="1"/>
    <col min="8962" max="8962" width="5" customWidth="1"/>
    <col min="8963" max="8963" width="22.42578125" customWidth="1"/>
    <col min="8964" max="8964" width="8.5703125" customWidth="1"/>
    <col min="8965" max="8965" width="9.5703125" bestFit="1" customWidth="1"/>
    <col min="8966" max="8966" width="11.42578125" bestFit="1" customWidth="1"/>
    <col min="8967" max="8967" width="9.5703125" bestFit="1" customWidth="1"/>
    <col min="8968" max="8968" width="11.42578125" bestFit="1" customWidth="1"/>
    <col min="8969" max="8969" width="12.7109375" bestFit="1" customWidth="1"/>
    <col min="8970" max="8970" width="4.140625" customWidth="1"/>
    <col min="8971" max="8971" width="11.28515625" bestFit="1" customWidth="1"/>
    <col min="8972" max="8972" width="4.140625" customWidth="1"/>
    <col min="8973" max="8973" width="0.85546875" customWidth="1"/>
    <col min="8974" max="8974" width="7" bestFit="1" customWidth="1"/>
    <col min="8975" max="8976" width="2.85546875" customWidth="1"/>
    <col min="8977" max="8977" width="8.7109375" customWidth="1"/>
    <col min="8978" max="8979" width="2.85546875" customWidth="1"/>
    <col min="8980" max="8982" width="2.5703125" customWidth="1"/>
    <col min="8983" max="8983" width="7" bestFit="1" customWidth="1"/>
    <col min="8984" max="8984" width="9.140625" bestFit="1" customWidth="1"/>
    <col min="8989" max="8989" width="12.7109375" bestFit="1" customWidth="1"/>
    <col min="9217" max="9217" width="2.42578125" customWidth="1"/>
    <col min="9218" max="9218" width="5" customWidth="1"/>
    <col min="9219" max="9219" width="22.42578125" customWidth="1"/>
    <col min="9220" max="9220" width="8.5703125" customWidth="1"/>
    <col min="9221" max="9221" width="9.5703125" bestFit="1" customWidth="1"/>
    <col min="9222" max="9222" width="11.42578125" bestFit="1" customWidth="1"/>
    <col min="9223" max="9223" width="9.5703125" bestFit="1" customWidth="1"/>
    <col min="9224" max="9224" width="11.42578125" bestFit="1" customWidth="1"/>
    <col min="9225" max="9225" width="12.7109375" bestFit="1" customWidth="1"/>
    <col min="9226" max="9226" width="4.140625" customWidth="1"/>
    <col min="9227" max="9227" width="11.28515625" bestFit="1" customWidth="1"/>
    <col min="9228" max="9228" width="4.140625" customWidth="1"/>
    <col min="9229" max="9229" width="0.85546875" customWidth="1"/>
    <col min="9230" max="9230" width="7" bestFit="1" customWidth="1"/>
    <col min="9231" max="9232" width="2.85546875" customWidth="1"/>
    <col min="9233" max="9233" width="8.7109375" customWidth="1"/>
    <col min="9234" max="9235" width="2.85546875" customWidth="1"/>
    <col min="9236" max="9238" width="2.5703125" customWidth="1"/>
    <col min="9239" max="9239" width="7" bestFit="1" customWidth="1"/>
    <col min="9240" max="9240" width="9.140625" bestFit="1" customWidth="1"/>
    <col min="9245" max="9245" width="12.7109375" bestFit="1" customWidth="1"/>
    <col min="9473" max="9473" width="2.42578125" customWidth="1"/>
    <col min="9474" max="9474" width="5" customWidth="1"/>
    <col min="9475" max="9475" width="22.42578125" customWidth="1"/>
    <col min="9476" max="9476" width="8.5703125" customWidth="1"/>
    <col min="9477" max="9477" width="9.5703125" bestFit="1" customWidth="1"/>
    <col min="9478" max="9478" width="11.42578125" bestFit="1" customWidth="1"/>
    <col min="9479" max="9479" width="9.5703125" bestFit="1" customWidth="1"/>
    <col min="9480" max="9480" width="11.42578125" bestFit="1" customWidth="1"/>
    <col min="9481" max="9481" width="12.7109375" bestFit="1" customWidth="1"/>
    <col min="9482" max="9482" width="4.140625" customWidth="1"/>
    <col min="9483" max="9483" width="11.28515625" bestFit="1" customWidth="1"/>
    <col min="9484" max="9484" width="4.140625" customWidth="1"/>
    <col min="9485" max="9485" width="0.85546875" customWidth="1"/>
    <col min="9486" max="9486" width="7" bestFit="1" customWidth="1"/>
    <col min="9487" max="9488" width="2.85546875" customWidth="1"/>
    <col min="9489" max="9489" width="8.7109375" customWidth="1"/>
    <col min="9490" max="9491" width="2.85546875" customWidth="1"/>
    <col min="9492" max="9494" width="2.5703125" customWidth="1"/>
    <col min="9495" max="9495" width="7" bestFit="1" customWidth="1"/>
    <col min="9496" max="9496" width="9.140625" bestFit="1" customWidth="1"/>
    <col min="9501" max="9501" width="12.7109375" bestFit="1" customWidth="1"/>
    <col min="9729" max="9729" width="2.42578125" customWidth="1"/>
    <col min="9730" max="9730" width="5" customWidth="1"/>
    <col min="9731" max="9731" width="22.42578125" customWidth="1"/>
    <col min="9732" max="9732" width="8.5703125" customWidth="1"/>
    <col min="9733" max="9733" width="9.5703125" bestFit="1" customWidth="1"/>
    <col min="9734" max="9734" width="11.42578125" bestFit="1" customWidth="1"/>
    <col min="9735" max="9735" width="9.5703125" bestFit="1" customWidth="1"/>
    <col min="9736" max="9736" width="11.42578125" bestFit="1" customWidth="1"/>
    <col min="9737" max="9737" width="12.7109375" bestFit="1" customWidth="1"/>
    <col min="9738" max="9738" width="4.140625" customWidth="1"/>
    <col min="9739" max="9739" width="11.28515625" bestFit="1" customWidth="1"/>
    <col min="9740" max="9740" width="4.140625" customWidth="1"/>
    <col min="9741" max="9741" width="0.85546875" customWidth="1"/>
    <col min="9742" max="9742" width="7" bestFit="1" customWidth="1"/>
    <col min="9743" max="9744" width="2.85546875" customWidth="1"/>
    <col min="9745" max="9745" width="8.7109375" customWidth="1"/>
    <col min="9746" max="9747" width="2.85546875" customWidth="1"/>
    <col min="9748" max="9750" width="2.5703125" customWidth="1"/>
    <col min="9751" max="9751" width="7" bestFit="1" customWidth="1"/>
    <col min="9752" max="9752" width="9.140625" bestFit="1" customWidth="1"/>
    <col min="9757" max="9757" width="12.7109375" bestFit="1" customWidth="1"/>
    <col min="9985" max="9985" width="2.42578125" customWidth="1"/>
    <col min="9986" max="9986" width="5" customWidth="1"/>
    <col min="9987" max="9987" width="22.42578125" customWidth="1"/>
    <col min="9988" max="9988" width="8.5703125" customWidth="1"/>
    <col min="9989" max="9989" width="9.5703125" bestFit="1" customWidth="1"/>
    <col min="9990" max="9990" width="11.42578125" bestFit="1" customWidth="1"/>
    <col min="9991" max="9991" width="9.5703125" bestFit="1" customWidth="1"/>
    <col min="9992" max="9992" width="11.42578125" bestFit="1" customWidth="1"/>
    <col min="9993" max="9993" width="12.7109375" bestFit="1" customWidth="1"/>
    <col min="9994" max="9994" width="4.140625" customWidth="1"/>
    <col min="9995" max="9995" width="11.28515625" bestFit="1" customWidth="1"/>
    <col min="9996" max="9996" width="4.140625" customWidth="1"/>
    <col min="9997" max="9997" width="0.85546875" customWidth="1"/>
    <col min="9998" max="9998" width="7" bestFit="1" customWidth="1"/>
    <col min="9999" max="10000" width="2.85546875" customWidth="1"/>
    <col min="10001" max="10001" width="8.7109375" customWidth="1"/>
    <col min="10002" max="10003" width="2.85546875" customWidth="1"/>
    <col min="10004" max="10006" width="2.5703125" customWidth="1"/>
    <col min="10007" max="10007" width="7" bestFit="1" customWidth="1"/>
    <col min="10008" max="10008" width="9.140625" bestFit="1" customWidth="1"/>
    <col min="10013" max="10013" width="12.7109375" bestFit="1" customWidth="1"/>
    <col min="10241" max="10241" width="2.42578125" customWidth="1"/>
    <col min="10242" max="10242" width="5" customWidth="1"/>
    <col min="10243" max="10243" width="22.42578125" customWidth="1"/>
    <col min="10244" max="10244" width="8.5703125" customWidth="1"/>
    <col min="10245" max="10245" width="9.5703125" bestFit="1" customWidth="1"/>
    <col min="10246" max="10246" width="11.42578125" bestFit="1" customWidth="1"/>
    <col min="10247" max="10247" width="9.5703125" bestFit="1" customWidth="1"/>
    <col min="10248" max="10248" width="11.42578125" bestFit="1" customWidth="1"/>
    <col min="10249" max="10249" width="12.7109375" bestFit="1" customWidth="1"/>
    <col min="10250" max="10250" width="4.140625" customWidth="1"/>
    <col min="10251" max="10251" width="11.28515625" bestFit="1" customWidth="1"/>
    <col min="10252" max="10252" width="4.140625" customWidth="1"/>
    <col min="10253" max="10253" width="0.85546875" customWidth="1"/>
    <col min="10254" max="10254" width="7" bestFit="1" customWidth="1"/>
    <col min="10255" max="10256" width="2.85546875" customWidth="1"/>
    <col min="10257" max="10257" width="8.7109375" customWidth="1"/>
    <col min="10258" max="10259" width="2.85546875" customWidth="1"/>
    <col min="10260" max="10262" width="2.5703125" customWidth="1"/>
    <col min="10263" max="10263" width="7" bestFit="1" customWidth="1"/>
    <col min="10264" max="10264" width="9.140625" bestFit="1" customWidth="1"/>
    <col min="10269" max="10269" width="12.7109375" bestFit="1" customWidth="1"/>
    <col min="10497" max="10497" width="2.42578125" customWidth="1"/>
    <col min="10498" max="10498" width="5" customWidth="1"/>
    <col min="10499" max="10499" width="22.42578125" customWidth="1"/>
    <col min="10500" max="10500" width="8.5703125" customWidth="1"/>
    <col min="10501" max="10501" width="9.5703125" bestFit="1" customWidth="1"/>
    <col min="10502" max="10502" width="11.42578125" bestFit="1" customWidth="1"/>
    <col min="10503" max="10503" width="9.5703125" bestFit="1" customWidth="1"/>
    <col min="10504" max="10504" width="11.42578125" bestFit="1" customWidth="1"/>
    <col min="10505" max="10505" width="12.7109375" bestFit="1" customWidth="1"/>
    <col min="10506" max="10506" width="4.140625" customWidth="1"/>
    <col min="10507" max="10507" width="11.28515625" bestFit="1" customWidth="1"/>
    <col min="10508" max="10508" width="4.140625" customWidth="1"/>
    <col min="10509" max="10509" width="0.85546875" customWidth="1"/>
    <col min="10510" max="10510" width="7" bestFit="1" customWidth="1"/>
    <col min="10511" max="10512" width="2.85546875" customWidth="1"/>
    <col min="10513" max="10513" width="8.7109375" customWidth="1"/>
    <col min="10514" max="10515" width="2.85546875" customWidth="1"/>
    <col min="10516" max="10518" width="2.5703125" customWidth="1"/>
    <col min="10519" max="10519" width="7" bestFit="1" customWidth="1"/>
    <col min="10520" max="10520" width="9.140625" bestFit="1" customWidth="1"/>
    <col min="10525" max="10525" width="12.7109375" bestFit="1" customWidth="1"/>
    <col min="10753" max="10753" width="2.42578125" customWidth="1"/>
    <col min="10754" max="10754" width="5" customWidth="1"/>
    <col min="10755" max="10755" width="22.42578125" customWidth="1"/>
    <col min="10756" max="10756" width="8.5703125" customWidth="1"/>
    <col min="10757" max="10757" width="9.5703125" bestFit="1" customWidth="1"/>
    <col min="10758" max="10758" width="11.42578125" bestFit="1" customWidth="1"/>
    <col min="10759" max="10759" width="9.5703125" bestFit="1" customWidth="1"/>
    <col min="10760" max="10760" width="11.42578125" bestFit="1" customWidth="1"/>
    <col min="10761" max="10761" width="12.7109375" bestFit="1" customWidth="1"/>
    <col min="10762" max="10762" width="4.140625" customWidth="1"/>
    <col min="10763" max="10763" width="11.28515625" bestFit="1" customWidth="1"/>
    <col min="10764" max="10764" width="4.140625" customWidth="1"/>
    <col min="10765" max="10765" width="0.85546875" customWidth="1"/>
    <col min="10766" max="10766" width="7" bestFit="1" customWidth="1"/>
    <col min="10767" max="10768" width="2.85546875" customWidth="1"/>
    <col min="10769" max="10769" width="8.7109375" customWidth="1"/>
    <col min="10770" max="10771" width="2.85546875" customWidth="1"/>
    <col min="10772" max="10774" width="2.5703125" customWidth="1"/>
    <col min="10775" max="10775" width="7" bestFit="1" customWidth="1"/>
    <col min="10776" max="10776" width="9.140625" bestFit="1" customWidth="1"/>
    <col min="10781" max="10781" width="12.7109375" bestFit="1" customWidth="1"/>
    <col min="11009" max="11009" width="2.42578125" customWidth="1"/>
    <col min="11010" max="11010" width="5" customWidth="1"/>
    <col min="11011" max="11011" width="22.42578125" customWidth="1"/>
    <col min="11012" max="11012" width="8.5703125" customWidth="1"/>
    <col min="11013" max="11013" width="9.5703125" bestFit="1" customWidth="1"/>
    <col min="11014" max="11014" width="11.42578125" bestFit="1" customWidth="1"/>
    <col min="11015" max="11015" width="9.5703125" bestFit="1" customWidth="1"/>
    <col min="11016" max="11016" width="11.42578125" bestFit="1" customWidth="1"/>
    <col min="11017" max="11017" width="12.7109375" bestFit="1" customWidth="1"/>
    <col min="11018" max="11018" width="4.140625" customWidth="1"/>
    <col min="11019" max="11019" width="11.28515625" bestFit="1" customWidth="1"/>
    <col min="11020" max="11020" width="4.140625" customWidth="1"/>
    <col min="11021" max="11021" width="0.85546875" customWidth="1"/>
    <col min="11022" max="11022" width="7" bestFit="1" customWidth="1"/>
    <col min="11023" max="11024" width="2.85546875" customWidth="1"/>
    <col min="11025" max="11025" width="8.7109375" customWidth="1"/>
    <col min="11026" max="11027" width="2.85546875" customWidth="1"/>
    <col min="11028" max="11030" width="2.5703125" customWidth="1"/>
    <col min="11031" max="11031" width="7" bestFit="1" customWidth="1"/>
    <col min="11032" max="11032" width="9.140625" bestFit="1" customWidth="1"/>
    <col min="11037" max="11037" width="12.7109375" bestFit="1" customWidth="1"/>
    <col min="11265" max="11265" width="2.42578125" customWidth="1"/>
    <col min="11266" max="11266" width="5" customWidth="1"/>
    <col min="11267" max="11267" width="22.42578125" customWidth="1"/>
    <col min="11268" max="11268" width="8.5703125" customWidth="1"/>
    <col min="11269" max="11269" width="9.5703125" bestFit="1" customWidth="1"/>
    <col min="11270" max="11270" width="11.42578125" bestFit="1" customWidth="1"/>
    <col min="11271" max="11271" width="9.5703125" bestFit="1" customWidth="1"/>
    <col min="11272" max="11272" width="11.42578125" bestFit="1" customWidth="1"/>
    <col min="11273" max="11273" width="12.7109375" bestFit="1" customWidth="1"/>
    <col min="11274" max="11274" width="4.140625" customWidth="1"/>
    <col min="11275" max="11275" width="11.28515625" bestFit="1" customWidth="1"/>
    <col min="11276" max="11276" width="4.140625" customWidth="1"/>
    <col min="11277" max="11277" width="0.85546875" customWidth="1"/>
    <col min="11278" max="11278" width="7" bestFit="1" customWidth="1"/>
    <col min="11279" max="11280" width="2.85546875" customWidth="1"/>
    <col min="11281" max="11281" width="8.7109375" customWidth="1"/>
    <col min="11282" max="11283" width="2.85546875" customWidth="1"/>
    <col min="11284" max="11286" width="2.5703125" customWidth="1"/>
    <col min="11287" max="11287" width="7" bestFit="1" customWidth="1"/>
    <col min="11288" max="11288" width="9.140625" bestFit="1" customWidth="1"/>
    <col min="11293" max="11293" width="12.7109375" bestFit="1" customWidth="1"/>
    <col min="11521" max="11521" width="2.42578125" customWidth="1"/>
    <col min="11522" max="11522" width="5" customWidth="1"/>
    <col min="11523" max="11523" width="22.42578125" customWidth="1"/>
    <col min="11524" max="11524" width="8.5703125" customWidth="1"/>
    <col min="11525" max="11525" width="9.5703125" bestFit="1" customWidth="1"/>
    <col min="11526" max="11526" width="11.42578125" bestFit="1" customWidth="1"/>
    <col min="11527" max="11527" width="9.5703125" bestFit="1" customWidth="1"/>
    <col min="11528" max="11528" width="11.42578125" bestFit="1" customWidth="1"/>
    <col min="11529" max="11529" width="12.7109375" bestFit="1" customWidth="1"/>
    <col min="11530" max="11530" width="4.140625" customWidth="1"/>
    <col min="11531" max="11531" width="11.28515625" bestFit="1" customWidth="1"/>
    <col min="11532" max="11532" width="4.140625" customWidth="1"/>
    <col min="11533" max="11533" width="0.85546875" customWidth="1"/>
    <col min="11534" max="11534" width="7" bestFit="1" customWidth="1"/>
    <col min="11535" max="11536" width="2.85546875" customWidth="1"/>
    <col min="11537" max="11537" width="8.7109375" customWidth="1"/>
    <col min="11538" max="11539" width="2.85546875" customWidth="1"/>
    <col min="11540" max="11542" width="2.5703125" customWidth="1"/>
    <col min="11543" max="11543" width="7" bestFit="1" customWidth="1"/>
    <col min="11544" max="11544" width="9.140625" bestFit="1" customWidth="1"/>
    <col min="11549" max="11549" width="12.7109375" bestFit="1" customWidth="1"/>
    <col min="11777" max="11777" width="2.42578125" customWidth="1"/>
    <col min="11778" max="11778" width="5" customWidth="1"/>
    <col min="11779" max="11779" width="22.42578125" customWidth="1"/>
    <col min="11780" max="11780" width="8.5703125" customWidth="1"/>
    <col min="11781" max="11781" width="9.5703125" bestFit="1" customWidth="1"/>
    <col min="11782" max="11782" width="11.42578125" bestFit="1" customWidth="1"/>
    <col min="11783" max="11783" width="9.5703125" bestFit="1" customWidth="1"/>
    <col min="11784" max="11784" width="11.42578125" bestFit="1" customWidth="1"/>
    <col min="11785" max="11785" width="12.7109375" bestFit="1" customWidth="1"/>
    <col min="11786" max="11786" width="4.140625" customWidth="1"/>
    <col min="11787" max="11787" width="11.28515625" bestFit="1" customWidth="1"/>
    <col min="11788" max="11788" width="4.140625" customWidth="1"/>
    <col min="11789" max="11789" width="0.85546875" customWidth="1"/>
    <col min="11790" max="11790" width="7" bestFit="1" customWidth="1"/>
    <col min="11791" max="11792" width="2.85546875" customWidth="1"/>
    <col min="11793" max="11793" width="8.7109375" customWidth="1"/>
    <col min="11794" max="11795" width="2.85546875" customWidth="1"/>
    <col min="11796" max="11798" width="2.5703125" customWidth="1"/>
    <col min="11799" max="11799" width="7" bestFit="1" customWidth="1"/>
    <col min="11800" max="11800" width="9.140625" bestFit="1" customWidth="1"/>
    <col min="11805" max="11805" width="12.7109375" bestFit="1" customWidth="1"/>
    <col min="12033" max="12033" width="2.42578125" customWidth="1"/>
    <col min="12034" max="12034" width="5" customWidth="1"/>
    <col min="12035" max="12035" width="22.42578125" customWidth="1"/>
    <col min="12036" max="12036" width="8.5703125" customWidth="1"/>
    <col min="12037" max="12037" width="9.5703125" bestFit="1" customWidth="1"/>
    <col min="12038" max="12038" width="11.42578125" bestFit="1" customWidth="1"/>
    <col min="12039" max="12039" width="9.5703125" bestFit="1" customWidth="1"/>
    <col min="12040" max="12040" width="11.42578125" bestFit="1" customWidth="1"/>
    <col min="12041" max="12041" width="12.7109375" bestFit="1" customWidth="1"/>
    <col min="12042" max="12042" width="4.140625" customWidth="1"/>
    <col min="12043" max="12043" width="11.28515625" bestFit="1" customWidth="1"/>
    <col min="12044" max="12044" width="4.140625" customWidth="1"/>
    <col min="12045" max="12045" width="0.85546875" customWidth="1"/>
    <col min="12046" max="12046" width="7" bestFit="1" customWidth="1"/>
    <col min="12047" max="12048" width="2.85546875" customWidth="1"/>
    <col min="12049" max="12049" width="8.7109375" customWidth="1"/>
    <col min="12050" max="12051" width="2.85546875" customWidth="1"/>
    <col min="12052" max="12054" width="2.5703125" customWidth="1"/>
    <col min="12055" max="12055" width="7" bestFit="1" customWidth="1"/>
    <col min="12056" max="12056" width="9.140625" bestFit="1" customWidth="1"/>
    <col min="12061" max="12061" width="12.7109375" bestFit="1" customWidth="1"/>
    <col min="12289" max="12289" width="2.42578125" customWidth="1"/>
    <col min="12290" max="12290" width="5" customWidth="1"/>
    <col min="12291" max="12291" width="22.42578125" customWidth="1"/>
    <col min="12292" max="12292" width="8.5703125" customWidth="1"/>
    <col min="12293" max="12293" width="9.5703125" bestFit="1" customWidth="1"/>
    <col min="12294" max="12294" width="11.42578125" bestFit="1" customWidth="1"/>
    <col min="12295" max="12295" width="9.5703125" bestFit="1" customWidth="1"/>
    <col min="12296" max="12296" width="11.42578125" bestFit="1" customWidth="1"/>
    <col min="12297" max="12297" width="12.7109375" bestFit="1" customWidth="1"/>
    <col min="12298" max="12298" width="4.140625" customWidth="1"/>
    <col min="12299" max="12299" width="11.28515625" bestFit="1" customWidth="1"/>
    <col min="12300" max="12300" width="4.140625" customWidth="1"/>
    <col min="12301" max="12301" width="0.85546875" customWidth="1"/>
    <col min="12302" max="12302" width="7" bestFit="1" customWidth="1"/>
    <col min="12303" max="12304" width="2.85546875" customWidth="1"/>
    <col min="12305" max="12305" width="8.7109375" customWidth="1"/>
    <col min="12306" max="12307" width="2.85546875" customWidth="1"/>
    <col min="12308" max="12310" width="2.5703125" customWidth="1"/>
    <col min="12311" max="12311" width="7" bestFit="1" customWidth="1"/>
    <col min="12312" max="12312" width="9.140625" bestFit="1" customWidth="1"/>
    <col min="12317" max="12317" width="12.7109375" bestFit="1" customWidth="1"/>
    <col min="12545" max="12545" width="2.42578125" customWidth="1"/>
    <col min="12546" max="12546" width="5" customWidth="1"/>
    <col min="12547" max="12547" width="22.42578125" customWidth="1"/>
    <col min="12548" max="12548" width="8.5703125" customWidth="1"/>
    <col min="12549" max="12549" width="9.5703125" bestFit="1" customWidth="1"/>
    <col min="12550" max="12550" width="11.42578125" bestFit="1" customWidth="1"/>
    <col min="12551" max="12551" width="9.5703125" bestFit="1" customWidth="1"/>
    <col min="12552" max="12552" width="11.42578125" bestFit="1" customWidth="1"/>
    <col min="12553" max="12553" width="12.7109375" bestFit="1" customWidth="1"/>
    <col min="12554" max="12554" width="4.140625" customWidth="1"/>
    <col min="12555" max="12555" width="11.28515625" bestFit="1" customWidth="1"/>
    <col min="12556" max="12556" width="4.140625" customWidth="1"/>
    <col min="12557" max="12557" width="0.85546875" customWidth="1"/>
    <col min="12558" max="12558" width="7" bestFit="1" customWidth="1"/>
    <col min="12559" max="12560" width="2.85546875" customWidth="1"/>
    <col min="12561" max="12561" width="8.7109375" customWidth="1"/>
    <col min="12562" max="12563" width="2.85546875" customWidth="1"/>
    <col min="12564" max="12566" width="2.5703125" customWidth="1"/>
    <col min="12567" max="12567" width="7" bestFit="1" customWidth="1"/>
    <col min="12568" max="12568" width="9.140625" bestFit="1" customWidth="1"/>
    <col min="12573" max="12573" width="12.7109375" bestFit="1" customWidth="1"/>
    <col min="12801" max="12801" width="2.42578125" customWidth="1"/>
    <col min="12802" max="12802" width="5" customWidth="1"/>
    <col min="12803" max="12803" width="22.42578125" customWidth="1"/>
    <col min="12804" max="12804" width="8.5703125" customWidth="1"/>
    <col min="12805" max="12805" width="9.5703125" bestFit="1" customWidth="1"/>
    <col min="12806" max="12806" width="11.42578125" bestFit="1" customWidth="1"/>
    <col min="12807" max="12807" width="9.5703125" bestFit="1" customWidth="1"/>
    <col min="12808" max="12808" width="11.42578125" bestFit="1" customWidth="1"/>
    <col min="12809" max="12809" width="12.7109375" bestFit="1" customWidth="1"/>
    <col min="12810" max="12810" width="4.140625" customWidth="1"/>
    <col min="12811" max="12811" width="11.28515625" bestFit="1" customWidth="1"/>
    <col min="12812" max="12812" width="4.140625" customWidth="1"/>
    <col min="12813" max="12813" width="0.85546875" customWidth="1"/>
    <col min="12814" max="12814" width="7" bestFit="1" customWidth="1"/>
    <col min="12815" max="12816" width="2.85546875" customWidth="1"/>
    <col min="12817" max="12817" width="8.7109375" customWidth="1"/>
    <col min="12818" max="12819" width="2.85546875" customWidth="1"/>
    <col min="12820" max="12822" width="2.5703125" customWidth="1"/>
    <col min="12823" max="12823" width="7" bestFit="1" customWidth="1"/>
    <col min="12824" max="12824" width="9.140625" bestFit="1" customWidth="1"/>
    <col min="12829" max="12829" width="12.7109375" bestFit="1" customWidth="1"/>
    <col min="13057" max="13057" width="2.42578125" customWidth="1"/>
    <col min="13058" max="13058" width="5" customWidth="1"/>
    <col min="13059" max="13059" width="22.42578125" customWidth="1"/>
    <col min="13060" max="13060" width="8.5703125" customWidth="1"/>
    <col min="13061" max="13061" width="9.5703125" bestFit="1" customWidth="1"/>
    <col min="13062" max="13062" width="11.42578125" bestFit="1" customWidth="1"/>
    <col min="13063" max="13063" width="9.5703125" bestFit="1" customWidth="1"/>
    <col min="13064" max="13064" width="11.42578125" bestFit="1" customWidth="1"/>
    <col min="13065" max="13065" width="12.7109375" bestFit="1" customWidth="1"/>
    <col min="13066" max="13066" width="4.140625" customWidth="1"/>
    <col min="13067" max="13067" width="11.28515625" bestFit="1" customWidth="1"/>
    <col min="13068" max="13068" width="4.140625" customWidth="1"/>
    <col min="13069" max="13069" width="0.85546875" customWidth="1"/>
    <col min="13070" max="13070" width="7" bestFit="1" customWidth="1"/>
    <col min="13071" max="13072" width="2.85546875" customWidth="1"/>
    <col min="13073" max="13073" width="8.7109375" customWidth="1"/>
    <col min="13074" max="13075" width="2.85546875" customWidth="1"/>
    <col min="13076" max="13078" width="2.5703125" customWidth="1"/>
    <col min="13079" max="13079" width="7" bestFit="1" customWidth="1"/>
    <col min="13080" max="13080" width="9.140625" bestFit="1" customWidth="1"/>
    <col min="13085" max="13085" width="12.7109375" bestFit="1" customWidth="1"/>
    <col min="13313" max="13313" width="2.42578125" customWidth="1"/>
    <col min="13314" max="13314" width="5" customWidth="1"/>
    <col min="13315" max="13315" width="22.42578125" customWidth="1"/>
    <col min="13316" max="13316" width="8.5703125" customWidth="1"/>
    <col min="13317" max="13317" width="9.5703125" bestFit="1" customWidth="1"/>
    <col min="13318" max="13318" width="11.42578125" bestFit="1" customWidth="1"/>
    <col min="13319" max="13319" width="9.5703125" bestFit="1" customWidth="1"/>
    <col min="13320" max="13320" width="11.42578125" bestFit="1" customWidth="1"/>
    <col min="13321" max="13321" width="12.7109375" bestFit="1" customWidth="1"/>
    <col min="13322" max="13322" width="4.140625" customWidth="1"/>
    <col min="13323" max="13323" width="11.28515625" bestFit="1" customWidth="1"/>
    <col min="13324" max="13324" width="4.140625" customWidth="1"/>
    <col min="13325" max="13325" width="0.85546875" customWidth="1"/>
    <col min="13326" max="13326" width="7" bestFit="1" customWidth="1"/>
    <col min="13327" max="13328" width="2.85546875" customWidth="1"/>
    <col min="13329" max="13329" width="8.7109375" customWidth="1"/>
    <col min="13330" max="13331" width="2.85546875" customWidth="1"/>
    <col min="13332" max="13334" width="2.5703125" customWidth="1"/>
    <col min="13335" max="13335" width="7" bestFit="1" customWidth="1"/>
    <col min="13336" max="13336" width="9.140625" bestFit="1" customWidth="1"/>
    <col min="13341" max="13341" width="12.7109375" bestFit="1" customWidth="1"/>
    <col min="13569" max="13569" width="2.42578125" customWidth="1"/>
    <col min="13570" max="13570" width="5" customWidth="1"/>
    <col min="13571" max="13571" width="22.42578125" customWidth="1"/>
    <col min="13572" max="13572" width="8.5703125" customWidth="1"/>
    <col min="13573" max="13573" width="9.5703125" bestFit="1" customWidth="1"/>
    <col min="13574" max="13574" width="11.42578125" bestFit="1" customWidth="1"/>
    <col min="13575" max="13575" width="9.5703125" bestFit="1" customWidth="1"/>
    <col min="13576" max="13576" width="11.42578125" bestFit="1" customWidth="1"/>
    <col min="13577" max="13577" width="12.7109375" bestFit="1" customWidth="1"/>
    <col min="13578" max="13578" width="4.140625" customWidth="1"/>
    <col min="13579" max="13579" width="11.28515625" bestFit="1" customWidth="1"/>
    <col min="13580" max="13580" width="4.140625" customWidth="1"/>
    <col min="13581" max="13581" width="0.85546875" customWidth="1"/>
    <col min="13582" max="13582" width="7" bestFit="1" customWidth="1"/>
    <col min="13583" max="13584" width="2.85546875" customWidth="1"/>
    <col min="13585" max="13585" width="8.7109375" customWidth="1"/>
    <col min="13586" max="13587" width="2.85546875" customWidth="1"/>
    <col min="13588" max="13590" width="2.5703125" customWidth="1"/>
    <col min="13591" max="13591" width="7" bestFit="1" customWidth="1"/>
    <col min="13592" max="13592" width="9.140625" bestFit="1" customWidth="1"/>
    <col min="13597" max="13597" width="12.7109375" bestFit="1" customWidth="1"/>
    <col min="13825" max="13825" width="2.42578125" customWidth="1"/>
    <col min="13826" max="13826" width="5" customWidth="1"/>
    <col min="13827" max="13827" width="22.42578125" customWidth="1"/>
    <col min="13828" max="13828" width="8.5703125" customWidth="1"/>
    <col min="13829" max="13829" width="9.5703125" bestFit="1" customWidth="1"/>
    <col min="13830" max="13830" width="11.42578125" bestFit="1" customWidth="1"/>
    <col min="13831" max="13831" width="9.5703125" bestFit="1" customWidth="1"/>
    <col min="13832" max="13832" width="11.42578125" bestFit="1" customWidth="1"/>
    <col min="13833" max="13833" width="12.7109375" bestFit="1" customWidth="1"/>
    <col min="13834" max="13834" width="4.140625" customWidth="1"/>
    <col min="13835" max="13835" width="11.28515625" bestFit="1" customWidth="1"/>
    <col min="13836" max="13836" width="4.140625" customWidth="1"/>
    <col min="13837" max="13837" width="0.85546875" customWidth="1"/>
    <col min="13838" max="13838" width="7" bestFit="1" customWidth="1"/>
    <col min="13839" max="13840" width="2.85546875" customWidth="1"/>
    <col min="13841" max="13841" width="8.7109375" customWidth="1"/>
    <col min="13842" max="13843" width="2.85546875" customWidth="1"/>
    <col min="13844" max="13846" width="2.5703125" customWidth="1"/>
    <col min="13847" max="13847" width="7" bestFit="1" customWidth="1"/>
    <col min="13848" max="13848" width="9.140625" bestFit="1" customWidth="1"/>
    <col min="13853" max="13853" width="12.7109375" bestFit="1" customWidth="1"/>
    <col min="14081" max="14081" width="2.42578125" customWidth="1"/>
    <col min="14082" max="14082" width="5" customWidth="1"/>
    <col min="14083" max="14083" width="22.42578125" customWidth="1"/>
    <col min="14084" max="14084" width="8.5703125" customWidth="1"/>
    <col min="14085" max="14085" width="9.5703125" bestFit="1" customWidth="1"/>
    <col min="14086" max="14086" width="11.42578125" bestFit="1" customWidth="1"/>
    <col min="14087" max="14087" width="9.5703125" bestFit="1" customWidth="1"/>
    <col min="14088" max="14088" width="11.42578125" bestFit="1" customWidth="1"/>
    <col min="14089" max="14089" width="12.7109375" bestFit="1" customWidth="1"/>
    <col min="14090" max="14090" width="4.140625" customWidth="1"/>
    <col min="14091" max="14091" width="11.28515625" bestFit="1" customWidth="1"/>
    <col min="14092" max="14092" width="4.140625" customWidth="1"/>
    <col min="14093" max="14093" width="0.85546875" customWidth="1"/>
    <col min="14094" max="14094" width="7" bestFit="1" customWidth="1"/>
    <col min="14095" max="14096" width="2.85546875" customWidth="1"/>
    <col min="14097" max="14097" width="8.7109375" customWidth="1"/>
    <col min="14098" max="14099" width="2.85546875" customWidth="1"/>
    <col min="14100" max="14102" width="2.5703125" customWidth="1"/>
    <col min="14103" max="14103" width="7" bestFit="1" customWidth="1"/>
    <col min="14104" max="14104" width="9.140625" bestFit="1" customWidth="1"/>
    <col min="14109" max="14109" width="12.7109375" bestFit="1" customWidth="1"/>
    <col min="14337" max="14337" width="2.42578125" customWidth="1"/>
    <col min="14338" max="14338" width="5" customWidth="1"/>
    <col min="14339" max="14339" width="22.42578125" customWidth="1"/>
    <col min="14340" max="14340" width="8.5703125" customWidth="1"/>
    <col min="14341" max="14341" width="9.5703125" bestFit="1" customWidth="1"/>
    <col min="14342" max="14342" width="11.42578125" bestFit="1" customWidth="1"/>
    <col min="14343" max="14343" width="9.5703125" bestFit="1" customWidth="1"/>
    <col min="14344" max="14344" width="11.42578125" bestFit="1" customWidth="1"/>
    <col min="14345" max="14345" width="12.7109375" bestFit="1" customWidth="1"/>
    <col min="14346" max="14346" width="4.140625" customWidth="1"/>
    <col min="14347" max="14347" width="11.28515625" bestFit="1" customWidth="1"/>
    <col min="14348" max="14348" width="4.140625" customWidth="1"/>
    <col min="14349" max="14349" width="0.85546875" customWidth="1"/>
    <col min="14350" max="14350" width="7" bestFit="1" customWidth="1"/>
    <col min="14351" max="14352" width="2.85546875" customWidth="1"/>
    <col min="14353" max="14353" width="8.7109375" customWidth="1"/>
    <col min="14354" max="14355" width="2.85546875" customWidth="1"/>
    <col min="14356" max="14358" width="2.5703125" customWidth="1"/>
    <col min="14359" max="14359" width="7" bestFit="1" customWidth="1"/>
    <col min="14360" max="14360" width="9.140625" bestFit="1" customWidth="1"/>
    <col min="14365" max="14365" width="12.7109375" bestFit="1" customWidth="1"/>
    <col min="14593" max="14593" width="2.42578125" customWidth="1"/>
    <col min="14594" max="14594" width="5" customWidth="1"/>
    <col min="14595" max="14595" width="22.42578125" customWidth="1"/>
    <col min="14596" max="14596" width="8.5703125" customWidth="1"/>
    <col min="14597" max="14597" width="9.5703125" bestFit="1" customWidth="1"/>
    <col min="14598" max="14598" width="11.42578125" bestFit="1" customWidth="1"/>
    <col min="14599" max="14599" width="9.5703125" bestFit="1" customWidth="1"/>
    <col min="14600" max="14600" width="11.42578125" bestFit="1" customWidth="1"/>
    <col min="14601" max="14601" width="12.7109375" bestFit="1" customWidth="1"/>
    <col min="14602" max="14602" width="4.140625" customWidth="1"/>
    <col min="14603" max="14603" width="11.28515625" bestFit="1" customWidth="1"/>
    <col min="14604" max="14604" width="4.140625" customWidth="1"/>
    <col min="14605" max="14605" width="0.85546875" customWidth="1"/>
    <col min="14606" max="14606" width="7" bestFit="1" customWidth="1"/>
    <col min="14607" max="14608" width="2.85546875" customWidth="1"/>
    <col min="14609" max="14609" width="8.7109375" customWidth="1"/>
    <col min="14610" max="14611" width="2.85546875" customWidth="1"/>
    <col min="14612" max="14614" width="2.5703125" customWidth="1"/>
    <col min="14615" max="14615" width="7" bestFit="1" customWidth="1"/>
    <col min="14616" max="14616" width="9.140625" bestFit="1" customWidth="1"/>
    <col min="14621" max="14621" width="12.7109375" bestFit="1" customWidth="1"/>
    <col min="14849" max="14849" width="2.42578125" customWidth="1"/>
    <col min="14850" max="14850" width="5" customWidth="1"/>
    <col min="14851" max="14851" width="22.42578125" customWidth="1"/>
    <col min="14852" max="14852" width="8.5703125" customWidth="1"/>
    <col min="14853" max="14853" width="9.5703125" bestFit="1" customWidth="1"/>
    <col min="14854" max="14854" width="11.42578125" bestFit="1" customWidth="1"/>
    <col min="14855" max="14855" width="9.5703125" bestFit="1" customWidth="1"/>
    <col min="14856" max="14856" width="11.42578125" bestFit="1" customWidth="1"/>
    <col min="14857" max="14857" width="12.7109375" bestFit="1" customWidth="1"/>
    <col min="14858" max="14858" width="4.140625" customWidth="1"/>
    <col min="14859" max="14859" width="11.28515625" bestFit="1" customWidth="1"/>
    <col min="14860" max="14860" width="4.140625" customWidth="1"/>
    <col min="14861" max="14861" width="0.85546875" customWidth="1"/>
    <col min="14862" max="14862" width="7" bestFit="1" customWidth="1"/>
    <col min="14863" max="14864" width="2.85546875" customWidth="1"/>
    <col min="14865" max="14865" width="8.7109375" customWidth="1"/>
    <col min="14866" max="14867" width="2.85546875" customWidth="1"/>
    <col min="14868" max="14870" width="2.5703125" customWidth="1"/>
    <col min="14871" max="14871" width="7" bestFit="1" customWidth="1"/>
    <col min="14872" max="14872" width="9.140625" bestFit="1" customWidth="1"/>
    <col min="14877" max="14877" width="12.7109375" bestFit="1" customWidth="1"/>
    <col min="15105" max="15105" width="2.42578125" customWidth="1"/>
    <col min="15106" max="15106" width="5" customWidth="1"/>
    <col min="15107" max="15107" width="22.42578125" customWidth="1"/>
    <col min="15108" max="15108" width="8.5703125" customWidth="1"/>
    <col min="15109" max="15109" width="9.5703125" bestFit="1" customWidth="1"/>
    <col min="15110" max="15110" width="11.42578125" bestFit="1" customWidth="1"/>
    <col min="15111" max="15111" width="9.5703125" bestFit="1" customWidth="1"/>
    <col min="15112" max="15112" width="11.42578125" bestFit="1" customWidth="1"/>
    <col min="15113" max="15113" width="12.7109375" bestFit="1" customWidth="1"/>
    <col min="15114" max="15114" width="4.140625" customWidth="1"/>
    <col min="15115" max="15115" width="11.28515625" bestFit="1" customWidth="1"/>
    <col min="15116" max="15116" width="4.140625" customWidth="1"/>
    <col min="15117" max="15117" width="0.85546875" customWidth="1"/>
    <col min="15118" max="15118" width="7" bestFit="1" customWidth="1"/>
    <col min="15119" max="15120" width="2.85546875" customWidth="1"/>
    <col min="15121" max="15121" width="8.7109375" customWidth="1"/>
    <col min="15122" max="15123" width="2.85546875" customWidth="1"/>
    <col min="15124" max="15126" width="2.5703125" customWidth="1"/>
    <col min="15127" max="15127" width="7" bestFit="1" customWidth="1"/>
    <col min="15128" max="15128" width="9.140625" bestFit="1" customWidth="1"/>
    <col min="15133" max="15133" width="12.7109375" bestFit="1" customWidth="1"/>
    <col min="15361" max="15361" width="2.42578125" customWidth="1"/>
    <col min="15362" max="15362" width="5" customWidth="1"/>
    <col min="15363" max="15363" width="22.42578125" customWidth="1"/>
    <col min="15364" max="15364" width="8.5703125" customWidth="1"/>
    <col min="15365" max="15365" width="9.5703125" bestFit="1" customWidth="1"/>
    <col min="15366" max="15366" width="11.42578125" bestFit="1" customWidth="1"/>
    <col min="15367" max="15367" width="9.5703125" bestFit="1" customWidth="1"/>
    <col min="15368" max="15368" width="11.42578125" bestFit="1" customWidth="1"/>
    <col min="15369" max="15369" width="12.7109375" bestFit="1" customWidth="1"/>
    <col min="15370" max="15370" width="4.140625" customWidth="1"/>
    <col min="15371" max="15371" width="11.28515625" bestFit="1" customWidth="1"/>
    <col min="15372" max="15372" width="4.140625" customWidth="1"/>
    <col min="15373" max="15373" width="0.85546875" customWidth="1"/>
    <col min="15374" max="15374" width="7" bestFit="1" customWidth="1"/>
    <col min="15375" max="15376" width="2.85546875" customWidth="1"/>
    <col min="15377" max="15377" width="8.7109375" customWidth="1"/>
    <col min="15378" max="15379" width="2.85546875" customWidth="1"/>
    <col min="15380" max="15382" width="2.5703125" customWidth="1"/>
    <col min="15383" max="15383" width="7" bestFit="1" customWidth="1"/>
    <col min="15384" max="15384" width="9.140625" bestFit="1" customWidth="1"/>
    <col min="15389" max="15389" width="12.7109375" bestFit="1" customWidth="1"/>
    <col min="15617" max="15617" width="2.42578125" customWidth="1"/>
    <col min="15618" max="15618" width="5" customWidth="1"/>
    <col min="15619" max="15619" width="22.42578125" customWidth="1"/>
    <col min="15620" max="15620" width="8.5703125" customWidth="1"/>
    <col min="15621" max="15621" width="9.5703125" bestFit="1" customWidth="1"/>
    <col min="15622" max="15622" width="11.42578125" bestFit="1" customWidth="1"/>
    <col min="15623" max="15623" width="9.5703125" bestFit="1" customWidth="1"/>
    <col min="15624" max="15624" width="11.42578125" bestFit="1" customWidth="1"/>
    <col min="15625" max="15625" width="12.7109375" bestFit="1" customWidth="1"/>
    <col min="15626" max="15626" width="4.140625" customWidth="1"/>
    <col min="15627" max="15627" width="11.28515625" bestFit="1" customWidth="1"/>
    <col min="15628" max="15628" width="4.140625" customWidth="1"/>
    <col min="15629" max="15629" width="0.85546875" customWidth="1"/>
    <col min="15630" max="15630" width="7" bestFit="1" customWidth="1"/>
    <col min="15631" max="15632" width="2.85546875" customWidth="1"/>
    <col min="15633" max="15633" width="8.7109375" customWidth="1"/>
    <col min="15634" max="15635" width="2.85546875" customWidth="1"/>
    <col min="15636" max="15638" width="2.5703125" customWidth="1"/>
    <col min="15639" max="15639" width="7" bestFit="1" customWidth="1"/>
    <col min="15640" max="15640" width="9.140625" bestFit="1" customWidth="1"/>
    <col min="15645" max="15645" width="12.7109375" bestFit="1" customWidth="1"/>
    <col min="15873" max="15873" width="2.42578125" customWidth="1"/>
    <col min="15874" max="15874" width="5" customWidth="1"/>
    <col min="15875" max="15875" width="22.42578125" customWidth="1"/>
    <col min="15876" max="15876" width="8.5703125" customWidth="1"/>
    <col min="15877" max="15877" width="9.5703125" bestFit="1" customWidth="1"/>
    <col min="15878" max="15878" width="11.42578125" bestFit="1" customWidth="1"/>
    <col min="15879" max="15879" width="9.5703125" bestFit="1" customWidth="1"/>
    <col min="15880" max="15880" width="11.42578125" bestFit="1" customWidth="1"/>
    <col min="15881" max="15881" width="12.7109375" bestFit="1" customWidth="1"/>
    <col min="15882" max="15882" width="4.140625" customWidth="1"/>
    <col min="15883" max="15883" width="11.28515625" bestFit="1" customWidth="1"/>
    <col min="15884" max="15884" width="4.140625" customWidth="1"/>
    <col min="15885" max="15885" width="0.85546875" customWidth="1"/>
    <col min="15886" max="15886" width="7" bestFit="1" customWidth="1"/>
    <col min="15887" max="15888" width="2.85546875" customWidth="1"/>
    <col min="15889" max="15889" width="8.7109375" customWidth="1"/>
    <col min="15890" max="15891" width="2.85546875" customWidth="1"/>
    <col min="15892" max="15894" width="2.5703125" customWidth="1"/>
    <col min="15895" max="15895" width="7" bestFit="1" customWidth="1"/>
    <col min="15896" max="15896" width="9.140625" bestFit="1" customWidth="1"/>
    <col min="15901" max="15901" width="12.7109375" bestFit="1" customWidth="1"/>
    <col min="16129" max="16129" width="2.42578125" customWidth="1"/>
    <col min="16130" max="16130" width="5" customWidth="1"/>
    <col min="16131" max="16131" width="22.42578125" customWidth="1"/>
    <col min="16132" max="16132" width="8.5703125" customWidth="1"/>
    <col min="16133" max="16133" width="9.5703125" bestFit="1" customWidth="1"/>
    <col min="16134" max="16134" width="11.42578125" bestFit="1" customWidth="1"/>
    <col min="16135" max="16135" width="9.5703125" bestFit="1" customWidth="1"/>
    <col min="16136" max="16136" width="11.42578125" bestFit="1" customWidth="1"/>
    <col min="16137" max="16137" width="12.7109375" bestFit="1" customWidth="1"/>
    <col min="16138" max="16138" width="4.140625" customWidth="1"/>
    <col min="16139" max="16139" width="11.28515625" bestFit="1" customWidth="1"/>
    <col min="16140" max="16140" width="4.140625" customWidth="1"/>
    <col min="16141" max="16141" width="0.85546875" customWidth="1"/>
    <col min="16142" max="16142" width="7" bestFit="1" customWidth="1"/>
    <col min="16143" max="16144" width="2.85546875" customWidth="1"/>
    <col min="16145" max="16145" width="8.7109375" customWidth="1"/>
    <col min="16146" max="16147" width="2.85546875" customWidth="1"/>
    <col min="16148" max="16150" width="2.5703125" customWidth="1"/>
    <col min="16151" max="16151" width="7" bestFit="1" customWidth="1"/>
    <col min="16152" max="16152" width="9.140625" bestFit="1" customWidth="1"/>
    <col min="16157" max="16157" width="12.7109375" bestFit="1" customWidth="1"/>
  </cols>
  <sheetData>
    <row r="2" spans="2:30" ht="18.75" customHeight="1">
      <c r="B2" s="182" t="s">
        <v>526</v>
      </c>
      <c r="C2" s="183"/>
      <c r="D2" s="183"/>
      <c r="E2" s="183"/>
      <c r="F2" s="183"/>
      <c r="G2" s="183"/>
      <c r="H2" s="610"/>
      <c r="I2" s="610"/>
      <c r="J2" s="610"/>
      <c r="K2" s="610"/>
      <c r="L2" s="610"/>
      <c r="M2" s="284"/>
      <c r="N2" s="182"/>
    </row>
    <row r="3" spans="2:30" ht="18.75" customHeight="1">
      <c r="B3" s="182"/>
      <c r="C3" s="183"/>
      <c r="D3" s="183"/>
      <c r="E3" s="183"/>
      <c r="F3" s="183"/>
      <c r="G3" s="183"/>
      <c r="H3" s="610"/>
      <c r="I3" s="610"/>
      <c r="J3" s="610"/>
      <c r="K3" s="610"/>
      <c r="L3" s="610"/>
      <c r="M3" s="284"/>
      <c r="N3" s="182"/>
    </row>
    <row r="4" spans="2:30" ht="18.75" customHeight="1">
      <c r="B4" s="182"/>
      <c r="C4" s="183"/>
      <c r="D4" s="183"/>
      <c r="E4" s="183"/>
      <c r="F4" s="183"/>
      <c r="G4" s="183"/>
      <c r="H4" s="610"/>
      <c r="I4" s="610"/>
      <c r="J4" s="610"/>
      <c r="K4" s="610"/>
      <c r="L4" s="610"/>
      <c r="M4" s="284"/>
      <c r="N4" s="182"/>
    </row>
    <row r="5" spans="2:30" ht="18.75" customHeight="1">
      <c r="B5" s="182"/>
      <c r="C5" s="183"/>
      <c r="D5" s="183"/>
      <c r="E5" s="183"/>
      <c r="F5" s="183"/>
      <c r="G5" s="183"/>
      <c r="H5" s="610"/>
      <c r="I5" s="610"/>
      <c r="J5" s="610"/>
      <c r="K5" s="610"/>
      <c r="L5" s="610"/>
      <c r="M5" s="284"/>
      <c r="N5" s="182"/>
    </row>
    <row r="6" spans="2:30" ht="18.75" customHeight="1">
      <c r="B6" s="182"/>
      <c r="C6" s="183"/>
      <c r="D6" s="183"/>
      <c r="E6" s="183"/>
      <c r="F6" s="183"/>
      <c r="G6" s="183"/>
      <c r="H6" s="610"/>
      <c r="I6" s="610"/>
      <c r="J6" s="610"/>
      <c r="K6" s="610"/>
      <c r="L6" s="610"/>
      <c r="M6" s="284"/>
      <c r="N6" s="182"/>
    </row>
    <row r="7" spans="2:30" ht="18.75" customHeight="1">
      <c r="B7" s="182"/>
      <c r="C7" s="183"/>
      <c r="D7" s="183"/>
      <c r="E7" s="183"/>
      <c r="F7" s="183"/>
      <c r="G7" s="183"/>
      <c r="H7" s="610"/>
      <c r="I7" s="610"/>
      <c r="J7" s="610"/>
      <c r="K7" s="610"/>
      <c r="L7" s="610"/>
      <c r="M7" s="284"/>
      <c r="N7" s="182"/>
    </row>
    <row r="8" spans="2:30" ht="18.75" customHeight="1">
      <c r="B8" s="182"/>
      <c r="C8" s="183"/>
      <c r="D8" s="183"/>
      <c r="E8" s="183"/>
      <c r="F8" s="183"/>
      <c r="G8" s="183"/>
      <c r="H8" s="610"/>
      <c r="I8" s="610"/>
      <c r="J8" s="610"/>
      <c r="K8" s="610"/>
      <c r="L8" s="610"/>
      <c r="M8" s="284"/>
      <c r="N8" s="182"/>
    </row>
    <row r="9" spans="2:30" ht="16.5">
      <c r="B9" s="235" t="s">
        <v>529</v>
      </c>
      <c r="C9" s="183"/>
      <c r="D9" s="183"/>
      <c r="E9" s="183"/>
      <c r="F9" s="183"/>
      <c r="G9" s="183"/>
      <c r="H9" s="610"/>
      <c r="I9" s="610"/>
      <c r="J9" s="610"/>
      <c r="K9" s="610"/>
      <c r="L9" s="610"/>
      <c r="M9" s="284"/>
      <c r="N9" s="182"/>
    </row>
    <row r="10" spans="2:30" ht="3" customHeight="1">
      <c r="C10" s="185"/>
      <c r="D10" s="185"/>
      <c r="E10" s="185"/>
      <c r="F10" s="185"/>
      <c r="G10" s="185"/>
    </row>
    <row r="11" spans="2:30" s="188" customFormat="1" ht="31.5" customHeight="1">
      <c r="B11" s="1190" t="s">
        <v>359</v>
      </c>
      <c r="C11" s="1192" t="s">
        <v>484</v>
      </c>
      <c r="D11" s="1098" t="s">
        <v>530</v>
      </c>
      <c r="E11" s="1195" t="s">
        <v>496</v>
      </c>
      <c r="F11" s="1195"/>
      <c r="G11" s="1195" t="s">
        <v>531</v>
      </c>
      <c r="H11" s="1195"/>
      <c r="I11" s="1196" t="s">
        <v>532</v>
      </c>
      <c r="J11" s="1197"/>
      <c r="K11" s="1198"/>
      <c r="L11" s="1199"/>
      <c r="M11" s="611"/>
      <c r="N11" s="1185" t="s">
        <v>533</v>
      </c>
      <c r="O11" s="1186"/>
      <c r="P11" s="1186"/>
      <c r="Q11" s="1186"/>
      <c r="R11" s="1186"/>
      <c r="S11" s="1124"/>
      <c r="W11" s="612" t="s">
        <v>534</v>
      </c>
      <c r="Z11" s="613"/>
    </row>
    <row r="12" spans="2:30" ht="36.75" customHeight="1">
      <c r="B12" s="1191"/>
      <c r="C12" s="1193"/>
      <c r="D12" s="1194"/>
      <c r="E12" s="614" t="s">
        <v>535</v>
      </c>
      <c r="F12" s="614" t="s">
        <v>495</v>
      </c>
      <c r="G12" s="614" t="s">
        <v>535</v>
      </c>
      <c r="H12" s="614" t="s">
        <v>495</v>
      </c>
      <c r="I12" s="615" t="s">
        <v>535</v>
      </c>
      <c r="J12" s="616" t="s">
        <v>373</v>
      </c>
      <c r="K12" s="615" t="s">
        <v>495</v>
      </c>
      <c r="L12" s="616" t="s">
        <v>373</v>
      </c>
      <c r="M12" s="511"/>
      <c r="N12" s="1187" t="s">
        <v>535</v>
      </c>
      <c r="O12" s="1186"/>
      <c r="P12" s="1124"/>
      <c r="Q12" s="1187" t="s">
        <v>495</v>
      </c>
      <c r="R12" s="1186"/>
      <c r="S12" s="1124"/>
      <c r="AC12" s="222"/>
    </row>
    <row r="13" spans="2:30" ht="14.25" customHeight="1">
      <c r="B13" s="297" t="s">
        <v>374</v>
      </c>
      <c r="C13" s="298" t="s">
        <v>123</v>
      </c>
      <c r="D13" s="258">
        <v>1</v>
      </c>
      <c r="E13" s="245">
        <v>158413</v>
      </c>
      <c r="F13" s="245">
        <v>471381784.43000001</v>
      </c>
      <c r="G13" s="245">
        <v>215291</v>
      </c>
      <c r="H13" s="245">
        <v>599926254.53999972</v>
      </c>
      <c r="I13" s="617">
        <f>G13+E13</f>
        <v>373704</v>
      </c>
      <c r="J13" s="618">
        <v>-0.10400997398611794</v>
      </c>
      <c r="K13" s="617">
        <f>F13+H13</f>
        <v>1071308038.9699998</v>
      </c>
      <c r="L13" s="618">
        <v>-0.11576234499684729</v>
      </c>
      <c r="M13" s="619"/>
      <c r="N13" s="620">
        <v>1236</v>
      </c>
      <c r="O13" s="1188">
        <v>3.3074304797379699E-3</v>
      </c>
      <c r="P13" s="1189"/>
      <c r="Q13" s="620">
        <v>1964323.14</v>
      </c>
      <c r="R13" s="1178">
        <v>1.8335745355636292E-3</v>
      </c>
      <c r="S13" s="1179"/>
      <c r="AB13" s="195"/>
      <c r="AC13" s="195"/>
      <c r="AD13" s="195"/>
    </row>
    <row r="14" spans="2:30" ht="14.25" customHeight="1">
      <c r="B14" s="297" t="s">
        <v>375</v>
      </c>
      <c r="C14" s="298" t="s">
        <v>423</v>
      </c>
      <c r="D14" s="258">
        <v>0</v>
      </c>
      <c r="E14" s="245">
        <v>230064</v>
      </c>
      <c r="F14" s="245">
        <v>544338858.66999996</v>
      </c>
      <c r="G14" s="245">
        <v>84883</v>
      </c>
      <c r="H14" s="245">
        <v>146555442.27000001</v>
      </c>
      <c r="I14" s="617">
        <f t="shared" ref="I14:I67" si="0">G14+E14</f>
        <v>314947</v>
      </c>
      <c r="J14" s="618">
        <v>-4.9885317477869114E-3</v>
      </c>
      <c r="K14" s="617">
        <f t="shared" ref="K14:K67" si="1">F14+H14</f>
        <v>690894300.93999994</v>
      </c>
      <c r="L14" s="618">
        <v>-4.7561992880084725E-2</v>
      </c>
      <c r="M14" s="619"/>
      <c r="N14" s="620">
        <v>108210</v>
      </c>
      <c r="O14" s="1178">
        <v>0.34358598222535508</v>
      </c>
      <c r="P14" s="1179"/>
      <c r="Q14" s="620">
        <v>202464644.6400001</v>
      </c>
      <c r="R14" s="1178">
        <v>0.29305293344817757</v>
      </c>
      <c r="S14" s="1179"/>
      <c r="AB14" s="195"/>
      <c r="AC14" s="621"/>
      <c r="AD14" s="195"/>
    </row>
    <row r="15" spans="2:30" ht="14.25" customHeight="1">
      <c r="B15" s="297" t="s">
        <v>376</v>
      </c>
      <c r="C15" s="298" t="s">
        <v>422</v>
      </c>
      <c r="D15" s="258">
        <v>0</v>
      </c>
      <c r="E15" s="245">
        <v>156733</v>
      </c>
      <c r="F15" s="245">
        <v>682501105.8900001</v>
      </c>
      <c r="G15" s="245">
        <v>56378</v>
      </c>
      <c r="H15" s="245">
        <v>155246757.66000009</v>
      </c>
      <c r="I15" s="617">
        <f t="shared" si="0"/>
        <v>213111</v>
      </c>
      <c r="J15" s="618">
        <v>3.8922228668093424E-2</v>
      </c>
      <c r="K15" s="617">
        <f t="shared" si="1"/>
        <v>837747863.55000019</v>
      </c>
      <c r="L15" s="618">
        <v>-2.0946716343853942E-2</v>
      </c>
      <c r="M15" s="619"/>
      <c r="N15" s="620">
        <v>80342</v>
      </c>
      <c r="O15" s="1178">
        <v>0.37701548568747068</v>
      </c>
      <c r="P15" s="1179"/>
      <c r="Q15" s="620">
        <v>279701703.56999987</v>
      </c>
      <c r="R15" s="1178">
        <v>0.33390049697971436</v>
      </c>
      <c r="S15" s="1179"/>
      <c r="AB15" s="195"/>
      <c r="AC15" s="195"/>
      <c r="AD15" s="195"/>
    </row>
    <row r="16" spans="2:30" ht="14.25" customHeight="1">
      <c r="B16" s="297" t="s">
        <v>377</v>
      </c>
      <c r="C16" s="298" t="s">
        <v>218</v>
      </c>
      <c r="D16" s="258">
        <v>1</v>
      </c>
      <c r="E16" s="245">
        <v>42114</v>
      </c>
      <c r="F16" s="245">
        <v>185100522.80000001</v>
      </c>
      <c r="G16" s="245">
        <v>54570</v>
      </c>
      <c r="H16" s="245">
        <v>150593687.4499999</v>
      </c>
      <c r="I16" s="617">
        <f t="shared" si="0"/>
        <v>96684</v>
      </c>
      <c r="J16" s="618">
        <v>-6.4254812578031992E-2</v>
      </c>
      <c r="K16" s="617">
        <f t="shared" si="1"/>
        <v>335694210.24999988</v>
      </c>
      <c r="L16" s="618">
        <v>-4.178070458513379E-2</v>
      </c>
      <c r="M16" s="619"/>
      <c r="N16" s="620">
        <v>844</v>
      </c>
      <c r="O16" s="1178">
        <v>8.7306431091020049E-3</v>
      </c>
      <c r="P16" s="1179"/>
      <c r="Q16" s="620">
        <v>2914635.84</v>
      </c>
      <c r="R16" s="1178">
        <v>8.6839991760665931E-3</v>
      </c>
      <c r="S16" s="1179"/>
      <c r="AB16" s="195"/>
      <c r="AC16" s="195"/>
      <c r="AD16" s="195"/>
    </row>
    <row r="17" spans="2:30" ht="14.25" customHeight="1">
      <c r="B17" s="297" t="s">
        <v>378</v>
      </c>
      <c r="C17" s="298" t="s">
        <v>424</v>
      </c>
      <c r="D17" s="258">
        <v>0</v>
      </c>
      <c r="E17" s="245">
        <v>60380</v>
      </c>
      <c r="F17" s="245">
        <v>128554088.12</v>
      </c>
      <c r="G17" s="245">
        <v>35176</v>
      </c>
      <c r="H17" s="245">
        <v>65380704.43999996</v>
      </c>
      <c r="I17" s="617">
        <f t="shared" si="0"/>
        <v>95556</v>
      </c>
      <c r="J17" s="618">
        <v>-2.5843349542771506E-2</v>
      </c>
      <c r="K17" s="617">
        <f t="shared" si="1"/>
        <v>193934792.55999997</v>
      </c>
      <c r="L17" s="618">
        <v>-6.5440541638450575E-2</v>
      </c>
      <c r="M17" s="619"/>
      <c r="N17" s="620">
        <v>31231</v>
      </c>
      <c r="O17" s="1178">
        <v>0.32685847052297773</v>
      </c>
      <c r="P17" s="1179"/>
      <c r="Q17" s="620">
        <v>55482460.700000033</v>
      </c>
      <c r="R17" s="1178">
        <v>0.28611411885638438</v>
      </c>
      <c r="S17" s="1179"/>
      <c r="AB17" s="195"/>
      <c r="AC17" s="195"/>
      <c r="AD17" s="195"/>
    </row>
    <row r="18" spans="2:30" ht="14.25" customHeight="1">
      <c r="B18" s="260">
        <v>6</v>
      </c>
      <c r="C18" s="298" t="s">
        <v>421</v>
      </c>
      <c r="D18" s="258">
        <v>0</v>
      </c>
      <c r="E18" s="245">
        <v>45760</v>
      </c>
      <c r="F18" s="245">
        <v>152555169.22999999</v>
      </c>
      <c r="G18" s="245">
        <v>16722</v>
      </c>
      <c r="H18" s="245">
        <v>39174243.509999998</v>
      </c>
      <c r="I18" s="617">
        <f t="shared" si="0"/>
        <v>62482</v>
      </c>
      <c r="J18" s="618">
        <v>5.1963512926527129E-3</v>
      </c>
      <c r="K18" s="617">
        <f t="shared" si="1"/>
        <v>191729412.73999998</v>
      </c>
      <c r="L18" s="618">
        <v>-4.5189575645897019E-2</v>
      </c>
      <c r="M18" s="619"/>
      <c r="N18" s="620">
        <v>25289</v>
      </c>
      <c r="O18" s="1178">
        <v>0.40475999935978491</v>
      </c>
      <c r="P18" s="1179"/>
      <c r="Q18" s="620">
        <v>69476547.149999917</v>
      </c>
      <c r="R18" s="1178">
        <v>0.3623973626896842</v>
      </c>
      <c r="S18" s="1179"/>
      <c r="AB18" s="195"/>
      <c r="AC18" s="622"/>
      <c r="AD18" s="195"/>
    </row>
    <row r="19" spans="2:30" ht="14.25" customHeight="1">
      <c r="B19" s="260">
        <v>7</v>
      </c>
      <c r="C19" s="298" t="s">
        <v>425</v>
      </c>
      <c r="D19" s="258">
        <v>0</v>
      </c>
      <c r="E19" s="245">
        <v>41056</v>
      </c>
      <c r="F19" s="245">
        <v>79601327.38000001</v>
      </c>
      <c r="G19" s="245">
        <v>12286</v>
      </c>
      <c r="H19" s="245">
        <v>19746783.780000001</v>
      </c>
      <c r="I19" s="617">
        <f t="shared" si="0"/>
        <v>53342</v>
      </c>
      <c r="J19" s="618">
        <v>-4.4033047187225574E-2</v>
      </c>
      <c r="K19" s="617">
        <f t="shared" si="1"/>
        <v>99348111.160000011</v>
      </c>
      <c r="L19" s="618">
        <v>-5.8782943117672702E-2</v>
      </c>
      <c r="M19" s="619"/>
      <c r="N19" s="620">
        <v>28975</v>
      </c>
      <c r="O19" s="1178">
        <v>0.54323371704975809</v>
      </c>
      <c r="P19" s="1179"/>
      <c r="Q19" s="620">
        <v>48117980.790000007</v>
      </c>
      <c r="R19" s="1178">
        <v>0.4843906939179497</v>
      </c>
      <c r="S19" s="1179"/>
      <c r="T19" s="623"/>
      <c r="U19" s="624"/>
      <c r="AB19" s="195"/>
      <c r="AC19" s="195"/>
      <c r="AD19" s="195"/>
    </row>
    <row r="20" spans="2:30" ht="14.25" customHeight="1">
      <c r="B20" s="260">
        <v>8</v>
      </c>
      <c r="C20" s="298" t="s">
        <v>257</v>
      </c>
      <c r="D20" s="258">
        <v>1</v>
      </c>
      <c r="E20" s="245">
        <v>23211</v>
      </c>
      <c r="F20" s="245">
        <v>80646590.550000012</v>
      </c>
      <c r="G20" s="245">
        <v>20788</v>
      </c>
      <c r="H20" s="245">
        <v>57536009.799999997</v>
      </c>
      <c r="I20" s="617">
        <f t="shared" si="0"/>
        <v>43999</v>
      </c>
      <c r="J20" s="618">
        <v>-6.8705683141073129E-2</v>
      </c>
      <c r="K20" s="617">
        <f t="shared" si="1"/>
        <v>138182600.35000002</v>
      </c>
      <c r="L20" s="618">
        <v>-6.53982679449851E-2</v>
      </c>
      <c r="M20" s="619"/>
      <c r="N20" s="620">
        <v>2588</v>
      </c>
      <c r="O20" s="1178">
        <v>5.8823529411764705E-2</v>
      </c>
      <c r="P20" s="1179"/>
      <c r="Q20" s="620">
        <v>4770565.51</v>
      </c>
      <c r="R20" s="1178">
        <v>3.4526477101304139E-2</v>
      </c>
      <c r="S20" s="1179"/>
      <c r="AB20" s="195"/>
      <c r="AC20" s="195"/>
      <c r="AD20" s="195"/>
    </row>
    <row r="21" spans="2:30" ht="14.25" customHeight="1">
      <c r="B21" s="260">
        <v>9</v>
      </c>
      <c r="C21" s="298" t="s">
        <v>110</v>
      </c>
      <c r="D21" s="258">
        <v>0</v>
      </c>
      <c r="E21" s="245">
        <v>22159</v>
      </c>
      <c r="F21" s="245">
        <v>73735493.449999899</v>
      </c>
      <c r="G21" s="245">
        <v>1269</v>
      </c>
      <c r="H21" s="245">
        <v>3781369.44</v>
      </c>
      <c r="I21" s="617">
        <f t="shared" si="0"/>
        <v>23428</v>
      </c>
      <c r="J21" s="618">
        <v>-5.9645179417195153E-2</v>
      </c>
      <c r="K21" s="617">
        <f t="shared" si="1"/>
        <v>77516862.889999896</v>
      </c>
      <c r="L21" s="618">
        <v>-2.2409363284010685E-2</v>
      </c>
      <c r="M21" s="619"/>
      <c r="N21" s="620">
        <v>13627</v>
      </c>
      <c r="O21" s="1178">
        <v>0.58220114500555409</v>
      </c>
      <c r="P21" s="1179"/>
      <c r="Q21" s="620">
        <v>35576560.529999986</v>
      </c>
      <c r="R21" s="1178">
        <v>0.45941061631069441</v>
      </c>
      <c r="S21" s="1179"/>
      <c r="AB21" s="195"/>
      <c r="AC21" s="195"/>
      <c r="AD21" s="195"/>
    </row>
    <row r="22" spans="2:30" ht="14.25" customHeight="1">
      <c r="B22" s="260">
        <v>10</v>
      </c>
      <c r="C22" s="298" t="s">
        <v>262</v>
      </c>
      <c r="D22" s="258">
        <v>1</v>
      </c>
      <c r="E22" s="245">
        <v>10822</v>
      </c>
      <c r="F22" s="245">
        <v>26762832.149999991</v>
      </c>
      <c r="G22" s="245">
        <v>6033</v>
      </c>
      <c r="H22" s="245">
        <v>14019854.109999999</v>
      </c>
      <c r="I22" s="617">
        <f t="shared" si="0"/>
        <v>16855</v>
      </c>
      <c r="J22" s="618">
        <v>-0.11823175516609992</v>
      </c>
      <c r="K22" s="617">
        <f t="shared" si="1"/>
        <v>40782686.25999999</v>
      </c>
      <c r="L22" s="618">
        <v>-7.7055588241645268E-2</v>
      </c>
      <c r="M22" s="619"/>
      <c r="N22" s="620">
        <v>198</v>
      </c>
      <c r="O22" s="1178">
        <v>1.1747256007119549E-2</v>
      </c>
      <c r="P22" s="1179"/>
      <c r="Q22" s="620">
        <v>252274.57</v>
      </c>
      <c r="R22" s="1178">
        <v>6.1858252394578778E-3</v>
      </c>
      <c r="S22" s="1179"/>
      <c r="AB22" s="195"/>
      <c r="AC22" s="621"/>
      <c r="AD22" s="195"/>
    </row>
    <row r="23" spans="2:30" ht="14.25" customHeight="1">
      <c r="B23" s="260">
        <v>11</v>
      </c>
      <c r="C23" s="298" t="s">
        <v>253</v>
      </c>
      <c r="D23" s="258">
        <v>1</v>
      </c>
      <c r="E23" s="245">
        <v>8986</v>
      </c>
      <c r="F23" s="245">
        <v>24506827.559999991</v>
      </c>
      <c r="G23" s="245">
        <v>4276</v>
      </c>
      <c r="H23" s="245">
        <v>8912372.1500000022</v>
      </c>
      <c r="I23" s="617">
        <f t="shared" si="0"/>
        <v>13262</v>
      </c>
      <c r="J23" s="625">
        <v>1.4690130068859985E-2</v>
      </c>
      <c r="K23" s="617">
        <f t="shared" si="1"/>
        <v>33419199.709999993</v>
      </c>
      <c r="L23" s="625">
        <v>-6.1794472252116296E-2</v>
      </c>
      <c r="M23" s="626"/>
      <c r="N23" s="620">
        <v>3241</v>
      </c>
      <c r="O23" s="1178">
        <v>0.24438244608656312</v>
      </c>
      <c r="P23" s="1179"/>
      <c r="Q23" s="620">
        <v>5265042.4299999988</v>
      </c>
      <c r="R23" s="1178">
        <v>0.15754543722435538</v>
      </c>
      <c r="S23" s="1179"/>
      <c r="AB23" s="195"/>
      <c r="AC23" s="195"/>
      <c r="AD23" s="195"/>
    </row>
    <row r="24" spans="2:30" ht="14.25" customHeight="1">
      <c r="B24" s="260">
        <v>12</v>
      </c>
      <c r="C24" s="298" t="s">
        <v>180</v>
      </c>
      <c r="D24" s="258">
        <v>1</v>
      </c>
      <c r="E24" s="245">
        <v>11902</v>
      </c>
      <c r="F24" s="245">
        <v>44136617.249999978</v>
      </c>
      <c r="G24" s="245">
        <v>1001</v>
      </c>
      <c r="H24" s="245">
        <v>2921307.07</v>
      </c>
      <c r="I24" s="617">
        <f t="shared" si="0"/>
        <v>12903</v>
      </c>
      <c r="J24" s="618">
        <v>-8.2551194539249154E-2</v>
      </c>
      <c r="K24" s="617">
        <f t="shared" si="1"/>
        <v>47057924.319999978</v>
      </c>
      <c r="L24" s="618">
        <v>1.4567365557286018E-5</v>
      </c>
      <c r="M24" s="619"/>
      <c r="N24" s="620">
        <v>425</v>
      </c>
      <c r="O24" s="1178">
        <v>3.2966180577102079E-2</v>
      </c>
      <c r="P24" s="1179"/>
      <c r="Q24" s="620">
        <v>1202392.56</v>
      </c>
      <c r="R24" s="1178">
        <v>2.5573000763231185E-2</v>
      </c>
      <c r="S24" s="1179"/>
      <c r="AB24" s="195"/>
      <c r="AC24" s="195"/>
      <c r="AD24" s="195"/>
    </row>
    <row r="25" spans="2:30" ht="14.25" customHeight="1">
      <c r="B25" s="260">
        <v>13</v>
      </c>
      <c r="C25" s="298" t="s">
        <v>242</v>
      </c>
      <c r="D25" s="258">
        <v>1</v>
      </c>
      <c r="E25" s="245">
        <v>10781</v>
      </c>
      <c r="F25" s="245">
        <v>32294105.579999998</v>
      </c>
      <c r="G25" s="245">
        <v>1310</v>
      </c>
      <c r="H25" s="245">
        <v>3430538.78</v>
      </c>
      <c r="I25" s="617">
        <f t="shared" si="0"/>
        <v>12091</v>
      </c>
      <c r="J25" s="618">
        <v>-1.8029724681231218E-2</v>
      </c>
      <c r="K25" s="617">
        <f t="shared" si="1"/>
        <v>35724644.359999999</v>
      </c>
      <c r="L25" s="618">
        <v>0.26717263908327304</v>
      </c>
      <c r="M25" s="619"/>
      <c r="N25" s="620">
        <v>3098</v>
      </c>
      <c r="O25" s="1178">
        <v>0.25622363741626003</v>
      </c>
      <c r="P25" s="1179"/>
      <c r="Q25" s="620">
        <v>8578476.6499999966</v>
      </c>
      <c r="R25" s="1178">
        <v>0.24012769906269821</v>
      </c>
      <c r="S25" s="1179"/>
      <c r="AB25" s="195"/>
      <c r="AC25" s="195"/>
      <c r="AD25" s="195"/>
    </row>
    <row r="26" spans="2:30" ht="14.25" customHeight="1">
      <c r="B26" s="260">
        <v>14</v>
      </c>
      <c r="C26" s="298" t="s">
        <v>195</v>
      </c>
      <c r="D26" s="258">
        <v>1</v>
      </c>
      <c r="E26" s="245">
        <v>10096</v>
      </c>
      <c r="F26" s="245">
        <v>72483016.970000014</v>
      </c>
      <c r="G26" s="245">
        <v>1330</v>
      </c>
      <c r="H26" s="245">
        <v>5439216.6000000006</v>
      </c>
      <c r="I26" s="617">
        <f t="shared" si="0"/>
        <v>11426</v>
      </c>
      <c r="J26" s="625">
        <v>-9.0431459958605312E-2</v>
      </c>
      <c r="K26" s="617">
        <f t="shared" si="1"/>
        <v>77922233.570000008</v>
      </c>
      <c r="L26" s="618">
        <v>5.1945637108224176E-2</v>
      </c>
      <c r="M26" s="619"/>
      <c r="N26" s="620">
        <v>850</v>
      </c>
      <c r="O26" s="1178">
        <v>7.4916270051119338E-2</v>
      </c>
      <c r="P26" s="1179"/>
      <c r="Q26" s="620">
        <v>2953574.8800000008</v>
      </c>
      <c r="R26" s="1178">
        <v>3.8120852342728877E-2</v>
      </c>
      <c r="S26" s="1179"/>
      <c r="AB26" s="195"/>
      <c r="AC26" s="195"/>
      <c r="AD26" s="195"/>
    </row>
    <row r="27" spans="2:30" ht="14.25" customHeight="1">
      <c r="B27" s="260">
        <v>15</v>
      </c>
      <c r="C27" s="298" t="s">
        <v>35</v>
      </c>
      <c r="D27" s="258">
        <v>0</v>
      </c>
      <c r="E27" s="245">
        <v>9763</v>
      </c>
      <c r="F27" s="245">
        <v>25873820.99000001</v>
      </c>
      <c r="G27" s="245">
        <v>616</v>
      </c>
      <c r="H27" s="245">
        <v>1677928.85</v>
      </c>
      <c r="I27" s="617">
        <f t="shared" si="0"/>
        <v>10379</v>
      </c>
      <c r="J27" s="618">
        <v>-6.326714801444043E-2</v>
      </c>
      <c r="K27" s="617">
        <f t="shared" si="1"/>
        <v>27551749.840000011</v>
      </c>
      <c r="L27" s="618">
        <v>-9.1312851638573264E-3</v>
      </c>
      <c r="M27" s="619"/>
      <c r="N27" s="620">
        <v>6573</v>
      </c>
      <c r="O27" s="1178">
        <v>0.63354216867469881</v>
      </c>
      <c r="P27" s="1179"/>
      <c r="Q27" s="620">
        <v>15507918.09</v>
      </c>
      <c r="R27" s="1178">
        <v>0.56333993981858632</v>
      </c>
      <c r="S27" s="1179"/>
      <c r="AB27" s="195"/>
      <c r="AC27" s="195"/>
      <c r="AD27" s="195"/>
    </row>
    <row r="28" spans="2:30" ht="14.25" customHeight="1">
      <c r="B28" s="260">
        <v>16</v>
      </c>
      <c r="C28" s="298" t="s">
        <v>248</v>
      </c>
      <c r="D28" s="258">
        <v>1</v>
      </c>
      <c r="E28" s="245">
        <v>4443</v>
      </c>
      <c r="F28" s="245">
        <v>19899770.609999999</v>
      </c>
      <c r="G28" s="245">
        <v>4066</v>
      </c>
      <c r="H28" s="245">
        <v>12721941.289999999</v>
      </c>
      <c r="I28" s="617">
        <f t="shared" si="0"/>
        <v>8509</v>
      </c>
      <c r="J28" s="618">
        <v>0.45751969852689278</v>
      </c>
      <c r="K28" s="617">
        <f t="shared" si="1"/>
        <v>32621711.899999999</v>
      </c>
      <c r="L28" s="618">
        <v>0.37744045593058517</v>
      </c>
      <c r="M28" s="619"/>
      <c r="N28" s="620">
        <v>35</v>
      </c>
      <c r="O28" s="1178">
        <v>4.1147425346814009E-3</v>
      </c>
      <c r="P28" s="1179"/>
      <c r="Q28" s="620">
        <v>195896.73</v>
      </c>
      <c r="R28" s="1178">
        <v>6.0071889828515537E-3</v>
      </c>
      <c r="S28" s="1179"/>
      <c r="AB28" s="195"/>
      <c r="AC28" s="195"/>
      <c r="AD28" s="195"/>
    </row>
    <row r="29" spans="2:30" ht="14.25" customHeight="1">
      <c r="B29" s="260">
        <v>17</v>
      </c>
      <c r="C29" s="298" t="s">
        <v>157</v>
      </c>
      <c r="D29" s="258">
        <v>1</v>
      </c>
      <c r="E29" s="245">
        <v>6131</v>
      </c>
      <c r="F29" s="245">
        <v>13798408.98</v>
      </c>
      <c r="G29" s="245">
        <v>1247</v>
      </c>
      <c r="H29" s="245">
        <v>2168685.35</v>
      </c>
      <c r="I29" s="617">
        <f t="shared" si="0"/>
        <v>7378</v>
      </c>
      <c r="J29" s="618">
        <v>-0.11608961303462322</v>
      </c>
      <c r="K29" s="617">
        <f t="shared" si="1"/>
        <v>15967094.33</v>
      </c>
      <c r="L29" s="618">
        <v>-0.33050446943678186</v>
      </c>
      <c r="M29" s="619"/>
      <c r="N29" s="620">
        <v>404</v>
      </c>
      <c r="O29" s="1178">
        <v>5.4809388142721474E-2</v>
      </c>
      <c r="P29" s="1179"/>
      <c r="Q29" s="620">
        <v>780428.32</v>
      </c>
      <c r="R29" s="1178">
        <v>4.8978208770876712E-2</v>
      </c>
      <c r="S29" s="1179"/>
      <c r="AB29" s="195"/>
      <c r="AC29" s="195"/>
      <c r="AD29" s="195"/>
    </row>
    <row r="30" spans="2:30" ht="14.25" customHeight="1">
      <c r="B30" s="260">
        <v>18</v>
      </c>
      <c r="C30" s="298" t="s">
        <v>429</v>
      </c>
      <c r="D30" s="627">
        <v>0</v>
      </c>
      <c r="E30" s="245">
        <v>4735</v>
      </c>
      <c r="F30" s="245">
        <v>21120500.839999989</v>
      </c>
      <c r="G30" s="245">
        <v>733</v>
      </c>
      <c r="H30" s="245">
        <v>1878602.09</v>
      </c>
      <c r="I30" s="617">
        <f t="shared" si="0"/>
        <v>5468</v>
      </c>
      <c r="J30" s="618">
        <v>-3.46045197740113E-2</v>
      </c>
      <c r="K30" s="617">
        <f t="shared" si="1"/>
        <v>22999102.929999989</v>
      </c>
      <c r="L30" s="618">
        <v>-8.8432412504078697E-3</v>
      </c>
      <c r="M30" s="619"/>
      <c r="N30" s="620">
        <v>2818</v>
      </c>
      <c r="O30" s="1178">
        <v>0.51592823141706334</v>
      </c>
      <c r="P30" s="1179"/>
      <c r="Q30" s="620">
        <v>9739183.7999999989</v>
      </c>
      <c r="R30" s="1178">
        <v>0.42399143855935822</v>
      </c>
      <c r="S30" s="1179"/>
      <c r="AB30" s="195"/>
      <c r="AC30" s="195"/>
      <c r="AD30" s="195"/>
    </row>
    <row r="31" spans="2:30" ht="14.25" customHeight="1">
      <c r="B31" s="260">
        <v>19</v>
      </c>
      <c r="C31" s="298" t="s">
        <v>426</v>
      </c>
      <c r="D31" s="258">
        <v>0</v>
      </c>
      <c r="E31" s="245">
        <v>3429</v>
      </c>
      <c r="F31" s="245">
        <v>9868324.0899999999</v>
      </c>
      <c r="G31" s="245">
        <v>1904</v>
      </c>
      <c r="H31" s="245">
        <v>3693133.7800000021</v>
      </c>
      <c r="I31" s="617">
        <f t="shared" si="0"/>
        <v>5333</v>
      </c>
      <c r="J31" s="618">
        <v>-1.3320999074930619E-2</v>
      </c>
      <c r="K31" s="617">
        <f t="shared" si="1"/>
        <v>13561457.870000001</v>
      </c>
      <c r="L31" s="618">
        <v>3.7507712200957964E-2</v>
      </c>
      <c r="M31" s="619"/>
      <c r="N31" s="620">
        <v>2197</v>
      </c>
      <c r="O31" s="1178">
        <v>0.41196324770298143</v>
      </c>
      <c r="P31" s="1179"/>
      <c r="Q31" s="620">
        <v>5044309.7399999974</v>
      </c>
      <c r="R31" s="1178">
        <v>0.37195925307991973</v>
      </c>
      <c r="S31" s="1179"/>
      <c r="AB31" s="195"/>
      <c r="AC31" s="195"/>
      <c r="AD31" s="195"/>
    </row>
    <row r="32" spans="2:30" ht="14.25" customHeight="1">
      <c r="B32" s="260">
        <v>20</v>
      </c>
      <c r="C32" s="298" t="s">
        <v>212</v>
      </c>
      <c r="D32" s="258">
        <v>1</v>
      </c>
      <c r="E32" s="245">
        <v>3109</v>
      </c>
      <c r="F32" s="245">
        <v>6442008.9299999997</v>
      </c>
      <c r="G32" s="245">
        <v>1752</v>
      </c>
      <c r="H32" s="245">
        <v>5471685.7300000004</v>
      </c>
      <c r="I32" s="617">
        <f t="shared" si="0"/>
        <v>4861</v>
      </c>
      <c r="J32" s="618">
        <v>-0.28017177550718197</v>
      </c>
      <c r="K32" s="617">
        <f t="shared" si="1"/>
        <v>11913694.66</v>
      </c>
      <c r="L32" s="618">
        <v>-0.1864774537441547</v>
      </c>
      <c r="M32" s="619"/>
      <c r="N32" s="620">
        <v>3</v>
      </c>
      <c r="O32" s="1178">
        <v>6.1715696358773911E-4</v>
      </c>
      <c r="P32" s="1179"/>
      <c r="Q32" s="620">
        <v>6778.64</v>
      </c>
      <c r="R32" s="1178">
        <v>5.6897882591864244E-4</v>
      </c>
      <c r="S32" s="1179"/>
      <c r="AB32" s="195"/>
      <c r="AC32" s="195"/>
      <c r="AD32" s="195"/>
    </row>
    <row r="33" spans="2:30" ht="14.25" customHeight="1">
      <c r="B33" s="260">
        <v>21</v>
      </c>
      <c r="C33" s="298" t="s">
        <v>269</v>
      </c>
      <c r="D33" s="628">
        <v>1</v>
      </c>
      <c r="E33" s="245">
        <v>4302</v>
      </c>
      <c r="F33" s="245">
        <v>17326561.330000009</v>
      </c>
      <c r="G33" s="245">
        <v>483</v>
      </c>
      <c r="H33" s="245">
        <v>1737981.56</v>
      </c>
      <c r="I33" s="617">
        <f t="shared" si="0"/>
        <v>4785</v>
      </c>
      <c r="J33" s="618">
        <v>-6.0290652003142181E-2</v>
      </c>
      <c r="K33" s="617">
        <f t="shared" si="1"/>
        <v>19064542.890000008</v>
      </c>
      <c r="L33" s="618">
        <v>-2.8113082498943381E-2</v>
      </c>
      <c r="M33" s="619"/>
      <c r="N33" s="620">
        <v>1093</v>
      </c>
      <c r="O33" s="1178">
        <v>0.22928466540801343</v>
      </c>
      <c r="P33" s="1179"/>
      <c r="Q33" s="620">
        <v>3804897.8199999989</v>
      </c>
      <c r="R33" s="1178">
        <v>0.20004347142862375</v>
      </c>
      <c r="S33" s="1179"/>
      <c r="AB33" s="195"/>
      <c r="AC33" s="195"/>
      <c r="AD33" s="195"/>
    </row>
    <row r="34" spans="2:30" ht="14.25" customHeight="1">
      <c r="B34" s="260">
        <v>22</v>
      </c>
      <c r="C34" s="298" t="s">
        <v>434</v>
      </c>
      <c r="D34" s="258">
        <v>0</v>
      </c>
      <c r="E34" s="245">
        <v>3950</v>
      </c>
      <c r="F34" s="245">
        <v>8091270.4299999997</v>
      </c>
      <c r="G34" s="245">
        <v>385</v>
      </c>
      <c r="H34" s="245">
        <v>794722.34000000008</v>
      </c>
      <c r="I34" s="617">
        <f t="shared" si="0"/>
        <v>4335</v>
      </c>
      <c r="J34" s="618">
        <v>-6.7541406754140679E-2</v>
      </c>
      <c r="K34" s="617">
        <f t="shared" si="1"/>
        <v>8885992.7699999996</v>
      </c>
      <c r="L34" s="618">
        <v>-3.6354752455406182E-2</v>
      </c>
      <c r="M34" s="619"/>
      <c r="N34" s="620">
        <v>2857</v>
      </c>
      <c r="O34" s="1178">
        <v>0.65935841218555269</v>
      </c>
      <c r="P34" s="1179"/>
      <c r="Q34" s="620">
        <v>5486123.7799999993</v>
      </c>
      <c r="R34" s="1178">
        <v>0.61767938638623698</v>
      </c>
      <c r="S34" s="1179"/>
      <c r="AB34" s="195"/>
      <c r="AC34" s="195"/>
      <c r="AD34" s="195"/>
    </row>
    <row r="35" spans="2:30" ht="14.25" customHeight="1">
      <c r="B35" s="260">
        <v>23</v>
      </c>
      <c r="C35" s="298" t="s">
        <v>536</v>
      </c>
      <c r="D35" s="258">
        <v>3</v>
      </c>
      <c r="E35" s="245">
        <v>3708</v>
      </c>
      <c r="F35" s="245">
        <v>9839670.8699999973</v>
      </c>
      <c r="G35" s="245">
        <v>503</v>
      </c>
      <c r="H35" s="245">
        <v>1308116.24</v>
      </c>
      <c r="I35" s="617">
        <f t="shared" si="0"/>
        <v>4211</v>
      </c>
      <c r="J35" s="618">
        <v>4.7370572207084471</v>
      </c>
      <c r="K35" s="617">
        <f t="shared" si="1"/>
        <v>11147787.109999998</v>
      </c>
      <c r="L35" s="618">
        <v>6.9371097139404814</v>
      </c>
      <c r="M35" s="619"/>
      <c r="N35" s="620">
        <v>189</v>
      </c>
      <c r="O35" s="1178">
        <v>4.4893111638954868E-2</v>
      </c>
      <c r="P35" s="1179"/>
      <c r="Q35" s="620">
        <v>458933.51</v>
      </c>
      <c r="R35" s="1178">
        <v>4.1173042397598426E-2</v>
      </c>
      <c r="S35" s="1179"/>
      <c r="AB35" s="195"/>
      <c r="AC35" s="195"/>
      <c r="AD35" s="195"/>
    </row>
    <row r="36" spans="2:30" ht="14.25" customHeight="1">
      <c r="B36" s="260">
        <v>24</v>
      </c>
      <c r="C36" s="298" t="s">
        <v>433</v>
      </c>
      <c r="D36" s="258">
        <v>0</v>
      </c>
      <c r="E36" s="245">
        <v>1973</v>
      </c>
      <c r="F36" s="245">
        <v>6015630.4099999983</v>
      </c>
      <c r="G36" s="245">
        <v>827</v>
      </c>
      <c r="H36" s="245">
        <v>1829399.09</v>
      </c>
      <c r="I36" s="617">
        <f t="shared" si="0"/>
        <v>2800</v>
      </c>
      <c r="J36" s="618">
        <v>-3.7138927097661624E-2</v>
      </c>
      <c r="K36" s="617">
        <f t="shared" si="1"/>
        <v>7845029.4999999981</v>
      </c>
      <c r="L36" s="618">
        <v>-3.3117395469180522E-2</v>
      </c>
      <c r="M36" s="619"/>
      <c r="N36" s="620">
        <v>833</v>
      </c>
      <c r="O36" s="1178">
        <v>0.29749999999999999</v>
      </c>
      <c r="P36" s="1179"/>
      <c r="Q36" s="620">
        <v>1826835.67</v>
      </c>
      <c r="R36" s="1178">
        <v>0.2328653665355879</v>
      </c>
      <c r="S36" s="1179"/>
      <c r="AB36" s="195"/>
      <c r="AC36" s="195"/>
      <c r="AD36" s="195"/>
    </row>
    <row r="37" spans="2:30" ht="14.25" customHeight="1">
      <c r="B37" s="260">
        <v>25</v>
      </c>
      <c r="C37" s="298" t="s">
        <v>199</v>
      </c>
      <c r="D37" s="258">
        <v>1</v>
      </c>
      <c r="E37" s="245">
        <v>2441</v>
      </c>
      <c r="F37" s="245">
        <v>6305735.4300000016</v>
      </c>
      <c r="G37" s="245">
        <v>127</v>
      </c>
      <c r="H37" s="245">
        <v>317482.39</v>
      </c>
      <c r="I37" s="617">
        <f t="shared" si="0"/>
        <v>2568</v>
      </c>
      <c r="J37" s="618">
        <v>-7.3927154706094483E-2</v>
      </c>
      <c r="K37" s="617">
        <f t="shared" si="1"/>
        <v>6623217.8200000012</v>
      </c>
      <c r="L37" s="618">
        <v>-1.673100760190661E-2</v>
      </c>
      <c r="M37" s="619"/>
      <c r="N37" s="620">
        <v>1056</v>
      </c>
      <c r="O37" s="1178">
        <v>0.41121495327102803</v>
      </c>
      <c r="P37" s="1179"/>
      <c r="Q37" s="620">
        <v>1978792.73</v>
      </c>
      <c r="R37" s="1178">
        <v>0.29876606564632052</v>
      </c>
      <c r="S37" s="1179"/>
      <c r="AB37" s="195"/>
      <c r="AC37" s="195"/>
      <c r="AD37" s="195"/>
    </row>
    <row r="38" spans="2:30" ht="14.25" customHeight="1">
      <c r="B38" s="260">
        <v>26</v>
      </c>
      <c r="C38" s="298" t="s">
        <v>435</v>
      </c>
      <c r="D38" s="258">
        <v>0</v>
      </c>
      <c r="E38" s="245">
        <v>2172</v>
      </c>
      <c r="F38" s="245">
        <v>4820902.8499999987</v>
      </c>
      <c r="G38" s="245">
        <v>305</v>
      </c>
      <c r="H38" s="245">
        <v>657941.36999999988</v>
      </c>
      <c r="I38" s="617">
        <f t="shared" si="0"/>
        <v>2477</v>
      </c>
      <c r="J38" s="625">
        <v>-5.8890577507598782E-2</v>
      </c>
      <c r="K38" s="617">
        <f t="shared" si="1"/>
        <v>5478844.2199999988</v>
      </c>
      <c r="L38" s="625">
        <v>-3.6736339263097946E-2</v>
      </c>
      <c r="M38" s="626"/>
      <c r="N38" s="620">
        <v>1595</v>
      </c>
      <c r="O38" s="1178">
        <v>0.64392410173597092</v>
      </c>
      <c r="P38" s="1179"/>
      <c r="Q38" s="620">
        <v>2585783.100000001</v>
      </c>
      <c r="R38" s="1178">
        <v>0.47195776995462735</v>
      </c>
      <c r="S38" s="1179"/>
      <c r="AB38" s="195"/>
      <c r="AC38" s="195"/>
      <c r="AD38" s="195"/>
    </row>
    <row r="39" spans="2:30" ht="14.25" customHeight="1">
      <c r="B39" s="260">
        <v>27</v>
      </c>
      <c r="C39" s="298" t="s">
        <v>537</v>
      </c>
      <c r="D39" s="258">
        <v>3</v>
      </c>
      <c r="E39" s="245">
        <v>2264</v>
      </c>
      <c r="F39" s="245">
        <v>22696723.25</v>
      </c>
      <c r="G39" s="245">
        <v>166</v>
      </c>
      <c r="H39" s="245">
        <v>677381.17</v>
      </c>
      <c r="I39" s="617">
        <f t="shared" si="0"/>
        <v>2430</v>
      </c>
      <c r="J39" s="618">
        <v>2.2100396301188905</v>
      </c>
      <c r="K39" s="617">
        <f t="shared" si="1"/>
        <v>23374104.420000002</v>
      </c>
      <c r="L39" s="618">
        <v>3.5088837624468829</v>
      </c>
      <c r="M39" s="619"/>
      <c r="N39" s="620">
        <v>190</v>
      </c>
      <c r="O39" s="1178">
        <v>7.8350515463917525E-2</v>
      </c>
      <c r="P39" s="1179"/>
      <c r="Q39" s="620">
        <v>1079022.77</v>
      </c>
      <c r="R39" s="1178">
        <v>4.6222693869760668E-2</v>
      </c>
      <c r="S39" s="1179"/>
      <c r="AB39" s="195"/>
      <c r="AC39" s="195"/>
      <c r="AD39" s="195"/>
    </row>
    <row r="40" spans="2:30" ht="14.25" customHeight="1">
      <c r="B40" s="260">
        <v>28</v>
      </c>
      <c r="C40" s="298" t="s">
        <v>272</v>
      </c>
      <c r="D40" s="258">
        <v>1</v>
      </c>
      <c r="E40" s="245">
        <v>2193</v>
      </c>
      <c r="F40" s="245">
        <v>11250713.66</v>
      </c>
      <c r="G40" s="245">
        <v>190</v>
      </c>
      <c r="H40" s="245">
        <v>709810.46999999986</v>
      </c>
      <c r="I40" s="617">
        <f t="shared" si="0"/>
        <v>2383</v>
      </c>
      <c r="J40" s="618">
        <v>-5.0597609561752986E-2</v>
      </c>
      <c r="K40" s="617">
        <f t="shared" si="1"/>
        <v>11960524.130000001</v>
      </c>
      <c r="L40" s="618">
        <v>4.056624963268915E-2</v>
      </c>
      <c r="M40" s="619"/>
      <c r="N40" s="620">
        <v>456</v>
      </c>
      <c r="O40" s="1178">
        <v>0.19135543432647922</v>
      </c>
      <c r="P40" s="1179"/>
      <c r="Q40" s="620">
        <v>1896352.18</v>
      </c>
      <c r="R40" s="1178">
        <v>0.15855092631295911</v>
      </c>
      <c r="S40" s="1179"/>
      <c r="AB40" s="195"/>
      <c r="AC40" s="195"/>
      <c r="AD40" s="195"/>
    </row>
    <row r="41" spans="2:30" ht="14.25" customHeight="1">
      <c r="B41" s="260">
        <v>29</v>
      </c>
      <c r="C41" s="298" t="s">
        <v>427</v>
      </c>
      <c r="D41" s="258">
        <v>0</v>
      </c>
      <c r="E41" s="245">
        <v>1917</v>
      </c>
      <c r="F41" s="245">
        <v>5919879.2699999996</v>
      </c>
      <c r="G41" s="245">
        <v>419</v>
      </c>
      <c r="H41" s="245">
        <v>1271666.03</v>
      </c>
      <c r="I41" s="617">
        <f t="shared" si="0"/>
        <v>2336</v>
      </c>
      <c r="J41" s="618">
        <v>-4.6919624643002859E-2</v>
      </c>
      <c r="K41" s="617">
        <f t="shared" si="1"/>
        <v>7191545.2999999998</v>
      </c>
      <c r="L41" s="618">
        <v>-1.2094060584953133E-3</v>
      </c>
      <c r="M41" s="619"/>
      <c r="N41" s="620">
        <v>953</v>
      </c>
      <c r="O41" s="1178">
        <v>0.40813704496788006</v>
      </c>
      <c r="P41" s="1179"/>
      <c r="Q41" s="620">
        <v>2004193.66</v>
      </c>
      <c r="R41" s="1178">
        <v>0.27882306522620343</v>
      </c>
      <c r="S41" s="1179"/>
      <c r="AB41" s="195"/>
      <c r="AC41" s="195"/>
      <c r="AD41" s="195"/>
    </row>
    <row r="42" spans="2:30" ht="14.25" customHeight="1">
      <c r="B42" s="260">
        <v>30</v>
      </c>
      <c r="C42" s="298" t="s">
        <v>226</v>
      </c>
      <c r="D42" s="258">
        <v>1</v>
      </c>
      <c r="E42" s="245">
        <v>1977</v>
      </c>
      <c r="F42" s="245">
        <v>9632550.6699999999</v>
      </c>
      <c r="G42" s="245">
        <v>315</v>
      </c>
      <c r="H42" s="245">
        <v>1278789.72</v>
      </c>
      <c r="I42" s="617">
        <f t="shared" si="0"/>
        <v>2292</v>
      </c>
      <c r="J42" s="629">
        <v>6.160259379342288E-2</v>
      </c>
      <c r="K42" s="617">
        <f t="shared" si="1"/>
        <v>10911340.390000001</v>
      </c>
      <c r="L42" s="625">
        <v>-3.1985545329123448E-2</v>
      </c>
      <c r="M42" s="626"/>
      <c r="N42" s="620">
        <v>62</v>
      </c>
      <c r="O42" s="1178">
        <v>2.7121609798775152E-2</v>
      </c>
      <c r="P42" s="1179"/>
      <c r="Q42" s="620">
        <v>307217.91999999998</v>
      </c>
      <c r="R42" s="1178">
        <v>2.8233527748155823E-2</v>
      </c>
      <c r="S42" s="1179"/>
      <c r="AB42" s="195"/>
      <c r="AC42" s="195"/>
      <c r="AD42" s="195"/>
    </row>
    <row r="43" spans="2:30" ht="14.25" customHeight="1">
      <c r="B43" s="260">
        <v>31</v>
      </c>
      <c r="C43" s="298" t="s">
        <v>223</v>
      </c>
      <c r="D43" s="258">
        <v>1</v>
      </c>
      <c r="E43" s="245">
        <v>956</v>
      </c>
      <c r="F43" s="245">
        <v>2722503.31</v>
      </c>
      <c r="G43" s="245">
        <v>1329</v>
      </c>
      <c r="H43" s="245">
        <v>2870994.98</v>
      </c>
      <c r="I43" s="617">
        <f t="shared" si="0"/>
        <v>2285</v>
      </c>
      <c r="J43" s="618">
        <v>-0.20076949982511369</v>
      </c>
      <c r="K43" s="617">
        <f t="shared" si="1"/>
        <v>5593498.29</v>
      </c>
      <c r="L43" s="618">
        <v>-0.12355180464757695</v>
      </c>
      <c r="M43" s="619"/>
      <c r="N43" s="620">
        <v>5</v>
      </c>
      <c r="O43" s="1178">
        <v>2.1881838074398249E-3</v>
      </c>
      <c r="P43" s="1179"/>
      <c r="Q43" s="620">
        <v>11732.4</v>
      </c>
      <c r="R43" s="1178">
        <v>2.097506675022153E-3</v>
      </c>
      <c r="S43" s="1179"/>
      <c r="AB43" s="195"/>
      <c r="AC43" s="195"/>
      <c r="AD43" s="195"/>
    </row>
    <row r="44" spans="2:30" ht="14.25" customHeight="1">
      <c r="B44" s="260">
        <v>32</v>
      </c>
      <c r="C44" s="298" t="s">
        <v>437</v>
      </c>
      <c r="D44" s="258">
        <v>0</v>
      </c>
      <c r="E44" s="245">
        <v>1771</v>
      </c>
      <c r="F44" s="245">
        <v>4298350.669999999</v>
      </c>
      <c r="G44" s="245">
        <v>90</v>
      </c>
      <c r="H44" s="245">
        <v>255168.38</v>
      </c>
      <c r="I44" s="617">
        <f t="shared" si="0"/>
        <v>1861</v>
      </c>
      <c r="J44" s="618">
        <v>-6.9034517258629316E-2</v>
      </c>
      <c r="K44" s="617">
        <f t="shared" si="1"/>
        <v>4553519.0499999989</v>
      </c>
      <c r="L44" s="618">
        <v>-1.5692783108268261E-2</v>
      </c>
      <c r="M44" s="619"/>
      <c r="N44" s="620">
        <v>1358</v>
      </c>
      <c r="O44" s="1178">
        <v>0.7297152068780226</v>
      </c>
      <c r="P44" s="1179"/>
      <c r="Q44" s="620">
        <v>2990335.49</v>
      </c>
      <c r="R44" s="1178">
        <v>0.65670868116824954</v>
      </c>
      <c r="S44" s="1179"/>
      <c r="AB44" s="195"/>
      <c r="AC44" s="195"/>
      <c r="AD44" s="195"/>
    </row>
    <row r="45" spans="2:30" ht="14.25" customHeight="1">
      <c r="B45" s="260">
        <v>33</v>
      </c>
      <c r="C45" s="298" t="s">
        <v>538</v>
      </c>
      <c r="D45" s="258">
        <v>3</v>
      </c>
      <c r="E45" s="245">
        <v>1436</v>
      </c>
      <c r="F45" s="245">
        <v>10482295.85</v>
      </c>
      <c r="G45" s="245">
        <v>318</v>
      </c>
      <c r="H45" s="245">
        <v>1002506.64</v>
      </c>
      <c r="I45" s="617">
        <f t="shared" si="0"/>
        <v>1754</v>
      </c>
      <c r="J45" s="618">
        <v>2.9504504504504503</v>
      </c>
      <c r="K45" s="617">
        <f t="shared" si="1"/>
        <v>11484802.49</v>
      </c>
      <c r="L45" s="618">
        <v>5.247618813910532</v>
      </c>
      <c r="M45" s="619"/>
      <c r="N45" s="620">
        <v>55</v>
      </c>
      <c r="O45" s="1178">
        <v>3.1392694063926939E-2</v>
      </c>
      <c r="P45" s="1179"/>
      <c r="Q45" s="620">
        <v>364519.43000000011</v>
      </c>
      <c r="R45" s="1178">
        <v>3.1769177180432095E-2</v>
      </c>
      <c r="S45" s="1179"/>
      <c r="AB45" s="195"/>
      <c r="AC45" s="195"/>
      <c r="AD45" s="195"/>
    </row>
    <row r="46" spans="2:30" ht="14.25" customHeight="1">
      <c r="B46" s="260">
        <v>34</v>
      </c>
      <c r="C46" s="298" t="s">
        <v>539</v>
      </c>
      <c r="D46" s="258">
        <v>3</v>
      </c>
      <c r="E46" s="245">
        <v>1601</v>
      </c>
      <c r="F46" s="245">
        <v>10658257.9</v>
      </c>
      <c r="G46" s="245">
        <v>131</v>
      </c>
      <c r="H46" s="245">
        <v>494350.15</v>
      </c>
      <c r="I46" s="617">
        <f t="shared" si="0"/>
        <v>1732</v>
      </c>
      <c r="J46" s="629" t="s">
        <v>117</v>
      </c>
      <c r="K46" s="617">
        <f t="shared" si="1"/>
        <v>11152608.050000001</v>
      </c>
      <c r="L46" s="629" t="s">
        <v>117</v>
      </c>
      <c r="M46" s="619"/>
      <c r="N46" s="620">
        <v>9</v>
      </c>
      <c r="O46" s="1178">
        <v>5.1963048498845262E-3</v>
      </c>
      <c r="P46" s="1179"/>
      <c r="Q46" s="620">
        <v>58730.45</v>
      </c>
      <c r="R46" s="1178">
        <v>5.2660731675224616E-3</v>
      </c>
      <c r="S46" s="1179"/>
      <c r="AB46" s="195"/>
      <c r="AC46" s="195"/>
      <c r="AD46" s="195"/>
    </row>
    <row r="47" spans="2:30" ht="14.25" customHeight="1">
      <c r="B47" s="260">
        <v>35</v>
      </c>
      <c r="C47" s="298" t="s">
        <v>208</v>
      </c>
      <c r="D47" s="258">
        <v>1</v>
      </c>
      <c r="E47" s="245">
        <v>1444</v>
      </c>
      <c r="F47" s="245">
        <v>12473849.67</v>
      </c>
      <c r="G47" s="245">
        <v>234</v>
      </c>
      <c r="H47" s="245">
        <v>828819.72999999986</v>
      </c>
      <c r="I47" s="617">
        <f t="shared" si="0"/>
        <v>1678</v>
      </c>
      <c r="J47" s="618">
        <v>-0.14168797953964193</v>
      </c>
      <c r="K47" s="617">
        <f t="shared" si="1"/>
        <v>13302669.4</v>
      </c>
      <c r="L47" s="618">
        <v>1.8131480340134603E-2</v>
      </c>
      <c r="M47" s="619"/>
      <c r="N47" s="620">
        <v>40</v>
      </c>
      <c r="O47" s="1178">
        <v>2.4169184290030211E-2</v>
      </c>
      <c r="P47" s="1179"/>
      <c r="Q47" s="620">
        <v>264098.2</v>
      </c>
      <c r="R47" s="1178">
        <v>1.9975062118404132E-2</v>
      </c>
      <c r="S47" s="1179"/>
      <c r="AB47" s="195"/>
      <c r="AC47" s="195"/>
      <c r="AD47" s="195"/>
    </row>
    <row r="48" spans="2:30" ht="14.25" customHeight="1">
      <c r="B48" s="260">
        <v>36</v>
      </c>
      <c r="C48" s="298" t="s">
        <v>451</v>
      </c>
      <c r="D48" s="258">
        <v>1</v>
      </c>
      <c r="E48" s="245">
        <v>1103</v>
      </c>
      <c r="F48" s="245">
        <v>1988869.44</v>
      </c>
      <c r="G48" s="245">
        <v>543</v>
      </c>
      <c r="H48" s="245">
        <v>947136.06</v>
      </c>
      <c r="I48" s="617">
        <f t="shared" si="0"/>
        <v>1646</v>
      </c>
      <c r="J48" s="625">
        <v>-5.3479010925819435E-2</v>
      </c>
      <c r="K48" s="617">
        <f t="shared" si="1"/>
        <v>2936005.5</v>
      </c>
      <c r="L48" s="625">
        <v>-8.8737643347491818E-2</v>
      </c>
      <c r="M48" s="626"/>
      <c r="N48" s="620">
        <v>581</v>
      </c>
      <c r="O48" s="1178">
        <v>0.35297691373025514</v>
      </c>
      <c r="P48" s="1179"/>
      <c r="Q48" s="620">
        <v>741877.85</v>
      </c>
      <c r="R48" s="1178">
        <v>0.25268271806711534</v>
      </c>
      <c r="S48" s="1179"/>
      <c r="AB48" s="195"/>
      <c r="AC48" s="195"/>
      <c r="AD48" s="195"/>
    </row>
    <row r="49" spans="2:30" ht="14.25" customHeight="1">
      <c r="B49" s="260">
        <v>37</v>
      </c>
      <c r="C49" s="298" t="s">
        <v>149</v>
      </c>
      <c r="D49" s="258">
        <v>1</v>
      </c>
      <c r="E49" s="245">
        <v>1158</v>
      </c>
      <c r="F49" s="245">
        <v>7144315.209999999</v>
      </c>
      <c r="G49" s="245">
        <v>331</v>
      </c>
      <c r="H49" s="245">
        <v>1188485.199999999</v>
      </c>
      <c r="I49" s="617">
        <f t="shared" si="0"/>
        <v>1489</v>
      </c>
      <c r="J49" s="618">
        <v>5.1784232365145231</v>
      </c>
      <c r="K49" s="617">
        <f t="shared" si="1"/>
        <v>8332800.4099999983</v>
      </c>
      <c r="L49" s="625">
        <v>9.1217003095239786</v>
      </c>
      <c r="M49" s="626"/>
      <c r="N49" s="620">
        <v>92</v>
      </c>
      <c r="O49" s="1178">
        <v>6.1827956989247312E-2</v>
      </c>
      <c r="P49" s="1179"/>
      <c r="Q49" s="620">
        <v>444268.28</v>
      </c>
      <c r="R49" s="1178">
        <v>5.3333850919509984E-2</v>
      </c>
      <c r="S49" s="1179"/>
      <c r="AB49" s="195"/>
      <c r="AC49" s="195"/>
      <c r="AD49" s="195"/>
    </row>
    <row r="50" spans="2:30" ht="14.25" customHeight="1">
      <c r="B50" s="260">
        <v>38</v>
      </c>
      <c r="C50" s="298" t="s">
        <v>205</v>
      </c>
      <c r="D50" s="258">
        <v>1</v>
      </c>
      <c r="E50" s="245">
        <v>755</v>
      </c>
      <c r="F50" s="245">
        <v>1208216.959999999</v>
      </c>
      <c r="G50" s="245">
        <v>324</v>
      </c>
      <c r="H50" s="245">
        <v>495612.35999999993</v>
      </c>
      <c r="I50" s="617">
        <f t="shared" si="0"/>
        <v>1079</v>
      </c>
      <c r="J50" s="618">
        <v>-0.1162981162981163</v>
      </c>
      <c r="K50" s="617">
        <f t="shared" si="1"/>
        <v>1703829.3199999989</v>
      </c>
      <c r="L50" s="618">
        <v>-0.15524679862117899</v>
      </c>
      <c r="M50" s="619"/>
      <c r="N50" s="620">
        <v>334</v>
      </c>
      <c r="O50" s="1178">
        <v>0.30954587581093607</v>
      </c>
      <c r="P50" s="1179"/>
      <c r="Q50" s="620">
        <v>348157.26000000013</v>
      </c>
      <c r="R50" s="1178">
        <v>0.20433810823257814</v>
      </c>
      <c r="S50" s="1179"/>
      <c r="AB50" s="195"/>
      <c r="AC50" s="195"/>
      <c r="AD50" s="195"/>
    </row>
    <row r="51" spans="2:30" ht="14.25" customHeight="1">
      <c r="B51" s="260">
        <v>39</v>
      </c>
      <c r="C51" s="298" t="s">
        <v>127</v>
      </c>
      <c r="D51" s="258">
        <v>1</v>
      </c>
      <c r="E51" s="245">
        <v>827</v>
      </c>
      <c r="F51" s="245">
        <v>3708303.14</v>
      </c>
      <c r="G51" s="245">
        <v>140</v>
      </c>
      <c r="H51" s="245">
        <v>353812.16</v>
      </c>
      <c r="I51" s="617">
        <f t="shared" si="0"/>
        <v>967</v>
      </c>
      <c r="J51" s="618">
        <v>-0.10379981464318813</v>
      </c>
      <c r="K51" s="617">
        <f t="shared" si="1"/>
        <v>4062115.3000000003</v>
      </c>
      <c r="L51" s="618">
        <v>2.2578205609804572E-2</v>
      </c>
      <c r="M51" s="619"/>
      <c r="N51" s="620">
        <v>206</v>
      </c>
      <c r="O51" s="1178">
        <v>0.21369294605809128</v>
      </c>
      <c r="P51" s="1179"/>
      <c r="Q51" s="620">
        <v>667701.07999999996</v>
      </c>
      <c r="R51" s="1178">
        <v>0.16473205623144435</v>
      </c>
      <c r="S51" s="1179"/>
      <c r="AB51" s="195"/>
      <c r="AC51" s="195"/>
      <c r="AD51" s="195"/>
    </row>
    <row r="52" spans="2:30" ht="14.25" customHeight="1">
      <c r="B52" s="260">
        <v>40</v>
      </c>
      <c r="C52" s="298" t="s">
        <v>540</v>
      </c>
      <c r="D52" s="258">
        <v>3</v>
      </c>
      <c r="E52" s="245">
        <v>733</v>
      </c>
      <c r="F52" s="245">
        <v>3883827.72</v>
      </c>
      <c r="G52" s="245">
        <v>87</v>
      </c>
      <c r="H52" s="245">
        <v>326674.19</v>
      </c>
      <c r="I52" s="617">
        <f t="shared" si="0"/>
        <v>820</v>
      </c>
      <c r="J52" s="618">
        <v>6.522935779816514</v>
      </c>
      <c r="K52" s="617">
        <f t="shared" si="1"/>
        <v>4210501.91</v>
      </c>
      <c r="L52" s="618">
        <v>12.917621896149431</v>
      </c>
      <c r="M52" s="619"/>
      <c r="N52" s="620">
        <v>12</v>
      </c>
      <c r="O52" s="1178">
        <v>1.4669926650366748E-2</v>
      </c>
      <c r="P52" s="1179"/>
      <c r="Q52" s="620">
        <v>52639.079999999987</v>
      </c>
      <c r="R52" s="1178">
        <v>1.2531279616869232E-2</v>
      </c>
      <c r="S52" s="1179"/>
      <c r="AB52" s="195"/>
      <c r="AC52" s="195"/>
      <c r="AD52" s="195"/>
    </row>
    <row r="53" spans="2:30" ht="14.25" customHeight="1">
      <c r="B53" s="260">
        <v>41</v>
      </c>
      <c r="C53" s="298" t="s">
        <v>541</v>
      </c>
      <c r="D53" s="258">
        <v>3</v>
      </c>
      <c r="E53" s="245">
        <v>640</v>
      </c>
      <c r="F53" s="245">
        <v>4288003.59</v>
      </c>
      <c r="G53" s="245">
        <v>145</v>
      </c>
      <c r="H53" s="245">
        <v>641102.80000000005</v>
      </c>
      <c r="I53" s="617">
        <f t="shared" si="0"/>
        <v>785</v>
      </c>
      <c r="J53" s="625">
        <v>6.1363636363636367</v>
      </c>
      <c r="K53" s="617">
        <f t="shared" si="1"/>
        <v>4929106.3899999997</v>
      </c>
      <c r="L53" s="625">
        <v>8.1849706005294518</v>
      </c>
      <c r="M53" s="626"/>
      <c r="N53" s="620">
        <v>29</v>
      </c>
      <c r="O53" s="1178">
        <v>3.6989795918367346E-2</v>
      </c>
      <c r="P53" s="1179"/>
      <c r="Q53" s="620">
        <v>99985.02</v>
      </c>
      <c r="R53" s="1178">
        <v>2.0294363549512518E-2</v>
      </c>
      <c r="S53" s="1179"/>
      <c r="AB53" s="195"/>
      <c r="AC53" s="195"/>
      <c r="AD53" s="195"/>
    </row>
    <row r="54" spans="2:30" ht="14.25" customHeight="1">
      <c r="B54" s="260">
        <v>42</v>
      </c>
      <c r="C54" s="298" t="s">
        <v>443</v>
      </c>
      <c r="D54" s="258">
        <v>0</v>
      </c>
      <c r="E54" s="245">
        <v>719</v>
      </c>
      <c r="F54" s="245">
        <v>1646472.98</v>
      </c>
      <c r="G54" s="245">
        <v>32</v>
      </c>
      <c r="H54" s="245">
        <v>94084.669999999984</v>
      </c>
      <c r="I54" s="617">
        <f t="shared" si="0"/>
        <v>751</v>
      </c>
      <c r="J54" s="618">
        <v>-7.7395577395577397E-2</v>
      </c>
      <c r="K54" s="617">
        <f t="shared" si="1"/>
        <v>1740557.65</v>
      </c>
      <c r="L54" s="625">
        <v>8.7787738601313569E-3</v>
      </c>
      <c r="M54" s="626"/>
      <c r="N54" s="620">
        <v>502</v>
      </c>
      <c r="O54" s="1178">
        <v>0.66844207723035953</v>
      </c>
      <c r="P54" s="1179"/>
      <c r="Q54" s="620">
        <v>1032960.12</v>
      </c>
      <c r="R54" s="1178">
        <v>0.59346504265457689</v>
      </c>
      <c r="S54" s="1179"/>
      <c r="AB54" s="195"/>
      <c r="AC54" s="195"/>
      <c r="AD54" s="195"/>
    </row>
    <row r="55" spans="2:30" ht="14.25" customHeight="1">
      <c r="B55" s="260">
        <v>43</v>
      </c>
      <c r="C55" s="298" t="s">
        <v>175</v>
      </c>
      <c r="D55" s="258">
        <v>1</v>
      </c>
      <c r="E55" s="245">
        <v>659</v>
      </c>
      <c r="F55" s="245">
        <v>3916258.43</v>
      </c>
      <c r="G55" s="245">
        <v>73</v>
      </c>
      <c r="H55" s="245">
        <v>221015.59</v>
      </c>
      <c r="I55" s="617">
        <f t="shared" si="0"/>
        <v>732</v>
      </c>
      <c r="J55" s="618">
        <v>-0.15668202764976957</v>
      </c>
      <c r="K55" s="617">
        <f t="shared" si="1"/>
        <v>4137274.02</v>
      </c>
      <c r="L55" s="618">
        <v>-5.629714110274537E-2</v>
      </c>
      <c r="M55" s="619"/>
      <c r="N55" s="620">
        <v>13</v>
      </c>
      <c r="O55" s="1178">
        <v>1.7783857729138167E-2</v>
      </c>
      <c r="P55" s="1179"/>
      <c r="Q55" s="620">
        <v>79891.14</v>
      </c>
      <c r="R55" s="1178">
        <v>1.9343431840769525E-2</v>
      </c>
      <c r="S55" s="1179"/>
      <c r="AB55" s="195"/>
      <c r="AC55" s="195"/>
      <c r="AD55" s="195"/>
    </row>
    <row r="56" spans="2:30" ht="14.25" customHeight="1">
      <c r="B56" s="260">
        <v>44</v>
      </c>
      <c r="C56" s="298" t="s">
        <v>165</v>
      </c>
      <c r="D56" s="258">
        <v>1</v>
      </c>
      <c r="E56" s="245">
        <v>611</v>
      </c>
      <c r="F56" s="245">
        <v>2949700.07</v>
      </c>
      <c r="G56" s="245">
        <v>109</v>
      </c>
      <c r="H56" s="245">
        <v>362348.74</v>
      </c>
      <c r="I56" s="617">
        <f t="shared" si="0"/>
        <v>720</v>
      </c>
      <c r="J56" s="618">
        <v>-0.12515188335358446</v>
      </c>
      <c r="K56" s="617">
        <f t="shared" si="1"/>
        <v>3312048.8099999996</v>
      </c>
      <c r="L56" s="618">
        <v>-4.979079926449384E-2</v>
      </c>
      <c r="M56" s="619"/>
      <c r="N56" s="620">
        <v>68</v>
      </c>
      <c r="O56" s="1178">
        <v>9.4707520891364902E-2</v>
      </c>
      <c r="P56" s="1179"/>
      <c r="Q56" s="620">
        <v>222936.18000000011</v>
      </c>
      <c r="R56" s="1178">
        <v>6.7382587237727887E-2</v>
      </c>
      <c r="S56" s="1179"/>
      <c r="AB56" s="195"/>
      <c r="AC56" s="195"/>
      <c r="AD56" s="195"/>
    </row>
    <row r="57" spans="2:30" ht="14.25" customHeight="1">
      <c r="B57" s="260">
        <v>45</v>
      </c>
      <c r="C57" s="298" t="s">
        <v>135</v>
      </c>
      <c r="D57" s="258">
        <v>1</v>
      </c>
      <c r="E57" s="245">
        <v>486</v>
      </c>
      <c r="F57" s="245">
        <v>2389554.7799999998</v>
      </c>
      <c r="G57" s="245">
        <v>204</v>
      </c>
      <c r="H57" s="245">
        <v>767883.74999999988</v>
      </c>
      <c r="I57" s="617">
        <f t="shared" si="0"/>
        <v>690</v>
      </c>
      <c r="J57" s="618">
        <v>3.693877551020408</v>
      </c>
      <c r="K57" s="617">
        <f t="shared" si="1"/>
        <v>3157438.53</v>
      </c>
      <c r="L57" s="618">
        <v>4.8797371189583831</v>
      </c>
      <c r="M57" s="619"/>
      <c r="N57" s="620">
        <v>29</v>
      </c>
      <c r="O57" s="1178">
        <v>4.2089985486211901E-2</v>
      </c>
      <c r="P57" s="1179"/>
      <c r="Q57" s="620">
        <v>100699.82</v>
      </c>
      <c r="R57" s="1178">
        <v>3.1930169210254808E-2</v>
      </c>
      <c r="S57" s="1179"/>
      <c r="AB57" s="195"/>
      <c r="AC57" s="195"/>
      <c r="AD57" s="195"/>
    </row>
    <row r="58" spans="2:30" ht="14.25" customHeight="1">
      <c r="B58" s="260">
        <v>46</v>
      </c>
      <c r="C58" s="298" t="s">
        <v>153</v>
      </c>
      <c r="D58" s="258">
        <v>1</v>
      </c>
      <c r="E58" s="245">
        <v>592</v>
      </c>
      <c r="F58" s="245">
        <v>2751014.419999999</v>
      </c>
      <c r="G58" s="245">
        <v>90</v>
      </c>
      <c r="H58" s="245">
        <v>250682.47</v>
      </c>
      <c r="I58" s="617">
        <f t="shared" si="0"/>
        <v>682</v>
      </c>
      <c r="J58" s="629">
        <v>-0.12339331619537275</v>
      </c>
      <c r="K58" s="617">
        <f t="shared" si="1"/>
        <v>3001696.8899999992</v>
      </c>
      <c r="L58" s="618">
        <v>-1.3630574997894511E-3</v>
      </c>
      <c r="M58" s="619"/>
      <c r="N58" s="620">
        <v>6</v>
      </c>
      <c r="O58" s="1178">
        <v>8.7976539589442824E-3</v>
      </c>
      <c r="P58" s="1179"/>
      <c r="Q58" s="620">
        <v>55839.359999999993</v>
      </c>
      <c r="R58" s="1178">
        <v>1.8602597812599257E-2</v>
      </c>
      <c r="S58" s="1179"/>
      <c r="AB58" s="195"/>
      <c r="AC58" s="195"/>
      <c r="AD58" s="195"/>
    </row>
    <row r="59" spans="2:30" ht="14.25" customHeight="1">
      <c r="B59" s="260">
        <v>47</v>
      </c>
      <c r="C59" s="298" t="s">
        <v>428</v>
      </c>
      <c r="D59" s="258">
        <v>0</v>
      </c>
      <c r="E59" s="245">
        <v>578</v>
      </c>
      <c r="F59" s="245">
        <v>3037164.169999999</v>
      </c>
      <c r="G59" s="245">
        <v>93</v>
      </c>
      <c r="H59" s="245">
        <v>279416.21000000002</v>
      </c>
      <c r="I59" s="617">
        <f t="shared" si="0"/>
        <v>671</v>
      </c>
      <c r="J59" s="618">
        <v>4.4910179640718561E-3</v>
      </c>
      <c r="K59" s="617">
        <f t="shared" si="1"/>
        <v>3316580.379999999</v>
      </c>
      <c r="L59" s="618">
        <v>6.0367922030224279E-2</v>
      </c>
      <c r="M59" s="619"/>
      <c r="N59" s="620">
        <v>259</v>
      </c>
      <c r="O59" s="1178">
        <v>0.38656716417910447</v>
      </c>
      <c r="P59" s="1179"/>
      <c r="Q59" s="620">
        <v>866757.9099999998</v>
      </c>
      <c r="R59" s="1178">
        <v>0.26139829885861765</v>
      </c>
      <c r="S59" s="1179"/>
      <c r="AB59" s="195"/>
      <c r="AC59" s="195"/>
      <c r="AD59" s="195"/>
    </row>
    <row r="60" spans="2:30" ht="14.25" customHeight="1">
      <c r="B60" s="260">
        <v>48</v>
      </c>
      <c r="C60" s="298" t="s">
        <v>442</v>
      </c>
      <c r="D60" s="258">
        <v>0</v>
      </c>
      <c r="E60" s="245">
        <v>455</v>
      </c>
      <c r="F60" s="245">
        <v>1290596.5900000001</v>
      </c>
      <c r="G60" s="245">
        <v>192</v>
      </c>
      <c r="H60" s="245">
        <v>406330.67999999988</v>
      </c>
      <c r="I60" s="617">
        <f t="shared" si="0"/>
        <v>647</v>
      </c>
      <c r="J60" s="618">
        <v>-5.5474452554744529E-2</v>
      </c>
      <c r="K60" s="617">
        <f t="shared" si="1"/>
        <v>1696927.27</v>
      </c>
      <c r="L60" s="618">
        <v>-8.4136050258809242E-2</v>
      </c>
      <c r="M60" s="619"/>
      <c r="N60" s="620">
        <v>256</v>
      </c>
      <c r="O60" s="1178">
        <v>0.39567233384853168</v>
      </c>
      <c r="P60" s="1179"/>
      <c r="Q60" s="620">
        <v>455335.22999999992</v>
      </c>
      <c r="R60" s="1178">
        <v>0.26832925491261622</v>
      </c>
      <c r="S60" s="1179"/>
      <c r="AB60" s="195"/>
      <c r="AC60" s="195"/>
      <c r="AD60" s="195"/>
    </row>
    <row r="61" spans="2:30" ht="14.25" customHeight="1">
      <c r="B61" s="260">
        <v>49</v>
      </c>
      <c r="C61" s="298" t="s">
        <v>431</v>
      </c>
      <c r="D61" s="258">
        <v>0</v>
      </c>
      <c r="E61" s="245">
        <v>486</v>
      </c>
      <c r="F61" s="245">
        <v>2507384.3399999989</v>
      </c>
      <c r="G61" s="245">
        <v>112</v>
      </c>
      <c r="H61" s="245">
        <v>358707.74999999988</v>
      </c>
      <c r="I61" s="617">
        <f t="shared" si="0"/>
        <v>598</v>
      </c>
      <c r="J61" s="618">
        <v>1.6750418760469012E-3</v>
      </c>
      <c r="K61" s="617">
        <f t="shared" si="1"/>
        <v>2866092.0899999989</v>
      </c>
      <c r="L61" s="618">
        <v>9.4462163117393833E-2</v>
      </c>
      <c r="M61" s="619"/>
      <c r="N61" s="620">
        <v>242</v>
      </c>
      <c r="O61" s="1178">
        <v>0.40468227424749165</v>
      </c>
      <c r="P61" s="1179"/>
      <c r="Q61" s="620">
        <v>752431.2</v>
      </c>
      <c r="R61" s="1178">
        <v>0.26252861958807472</v>
      </c>
      <c r="S61" s="1179"/>
      <c r="AB61" s="195"/>
      <c r="AC61" s="195"/>
      <c r="AD61" s="195"/>
    </row>
    <row r="62" spans="2:30" ht="14.25" customHeight="1">
      <c r="B62" s="260">
        <v>50</v>
      </c>
      <c r="C62" s="298" t="s">
        <v>107</v>
      </c>
      <c r="D62" s="258">
        <v>0</v>
      </c>
      <c r="E62" s="245">
        <v>564</v>
      </c>
      <c r="F62" s="245">
        <v>1301790.18</v>
      </c>
      <c r="G62" s="245">
        <v>17</v>
      </c>
      <c r="H62" s="245">
        <v>57415.94</v>
      </c>
      <c r="I62" s="617">
        <f t="shared" si="0"/>
        <v>581</v>
      </c>
      <c r="J62" s="618">
        <v>-5.0653594771241831E-2</v>
      </c>
      <c r="K62" s="617">
        <f t="shared" si="1"/>
        <v>1359206.1199999999</v>
      </c>
      <c r="L62" s="618">
        <v>3.7853576364173233E-2</v>
      </c>
      <c r="M62" s="619"/>
      <c r="N62" s="620">
        <v>357</v>
      </c>
      <c r="O62" s="1178">
        <v>0.6155172413793103</v>
      </c>
      <c r="P62" s="1179"/>
      <c r="Q62" s="620">
        <v>851456.4800000001</v>
      </c>
      <c r="R62" s="1178">
        <v>0.62808167075342647</v>
      </c>
      <c r="S62" s="1179"/>
      <c r="AB62" s="195"/>
      <c r="AC62" s="195"/>
      <c r="AD62" s="195"/>
    </row>
    <row r="63" spans="2:30" ht="14.25" customHeight="1">
      <c r="B63" s="1176" t="s">
        <v>542</v>
      </c>
      <c r="C63" s="1177"/>
      <c r="D63" s="258"/>
      <c r="E63" s="249">
        <v>9553</v>
      </c>
      <c r="F63" s="249">
        <v>55377208.859999999</v>
      </c>
      <c r="G63" s="249">
        <v>1604</v>
      </c>
      <c r="H63" s="249">
        <v>4976758.8000000007</v>
      </c>
      <c r="I63" s="617">
        <f t="shared" si="0"/>
        <v>11157</v>
      </c>
      <c r="J63" s="618">
        <v>0.65228351126927642</v>
      </c>
      <c r="K63" s="617">
        <f t="shared" si="1"/>
        <v>60353967.659999996</v>
      </c>
      <c r="L63" s="618">
        <v>1.1098516821857456</v>
      </c>
      <c r="M63" s="619"/>
      <c r="N63" s="620">
        <v>2049</v>
      </c>
      <c r="O63" s="1178">
        <v>0.18388225791977025</v>
      </c>
      <c r="P63" s="1179"/>
      <c r="Q63" s="620">
        <v>6678377.0000000009</v>
      </c>
      <c r="R63" s="1178">
        <v>0.11077042310378701</v>
      </c>
      <c r="S63" s="1179"/>
    </row>
    <row r="64" spans="2:30" ht="14.25" customHeight="1">
      <c r="B64" s="1176" t="s">
        <v>403</v>
      </c>
      <c r="C64" s="1126"/>
      <c r="D64" s="258">
        <v>3</v>
      </c>
      <c r="E64" s="249">
        <v>15</v>
      </c>
      <c r="F64" s="249">
        <v>22226.28</v>
      </c>
      <c r="G64" s="249">
        <v>9</v>
      </c>
      <c r="H64" s="249">
        <v>17121.55</v>
      </c>
      <c r="I64" s="617">
        <f t="shared" si="0"/>
        <v>24</v>
      </c>
      <c r="J64" s="618">
        <v>-0.99870114535364274</v>
      </c>
      <c r="K64" s="617">
        <f t="shared" si="1"/>
        <v>39347.83</v>
      </c>
      <c r="L64" s="618">
        <v>-0.99969660503755753</v>
      </c>
      <c r="M64" s="619"/>
      <c r="N64" s="620">
        <v>1</v>
      </c>
      <c r="O64" s="1178">
        <v>4.1666666666666664E-2</v>
      </c>
      <c r="P64" s="1179"/>
      <c r="Q64" s="620">
        <v>810</v>
      </c>
      <c r="R64" s="1178">
        <v>2.0591224471590935E-2</v>
      </c>
      <c r="S64" s="1179"/>
    </row>
    <row r="65" spans="2:22" ht="14.25" customHeight="1">
      <c r="B65" s="1176" t="s">
        <v>543</v>
      </c>
      <c r="C65" s="1177"/>
      <c r="D65" s="258">
        <v>0</v>
      </c>
      <c r="E65" s="249">
        <v>590720</v>
      </c>
      <c r="F65" s="249">
        <v>1765595306.71</v>
      </c>
      <c r="G65" s="249">
        <v>212744</v>
      </c>
      <c r="H65" s="249">
        <v>443973289.75000089</v>
      </c>
      <c r="I65" s="617">
        <f t="shared" si="0"/>
        <v>803464</v>
      </c>
      <c r="J65" s="618">
        <v>-2.2267917022447156E-3</v>
      </c>
      <c r="K65" s="617">
        <f t="shared" si="1"/>
        <v>2209568596.460001</v>
      </c>
      <c r="L65" s="618">
        <v>-3.6227500661491795E-2</v>
      </c>
      <c r="M65" s="619"/>
      <c r="N65" s="620">
        <v>309773</v>
      </c>
      <c r="O65" s="1178">
        <v>0.3855785052987436</v>
      </c>
      <c r="P65" s="1179"/>
      <c r="Q65" s="620">
        <v>743669910.03000069</v>
      </c>
      <c r="R65" s="1178">
        <v>0.33660861423916572</v>
      </c>
      <c r="S65" s="1179"/>
    </row>
    <row r="66" spans="2:22" ht="14.25" customHeight="1">
      <c r="B66" s="1176" t="s">
        <v>543</v>
      </c>
      <c r="C66" s="1177"/>
      <c r="D66" s="258">
        <v>1</v>
      </c>
      <c r="E66" s="249">
        <v>312046</v>
      </c>
      <c r="F66" s="249">
        <v>1075343397.7499981</v>
      </c>
      <c r="G66" s="249">
        <v>316740</v>
      </c>
      <c r="H66" s="249">
        <v>877103772.38000107</v>
      </c>
      <c r="I66" s="617">
        <f t="shared" si="0"/>
        <v>628786</v>
      </c>
      <c r="J66" s="618">
        <v>-8.4891363685991927E-2</v>
      </c>
      <c r="K66" s="617">
        <f t="shared" si="1"/>
        <v>1952447170.1299992</v>
      </c>
      <c r="L66" s="618">
        <v>-7.2385264750461212E-2</v>
      </c>
      <c r="M66" s="619"/>
      <c r="N66" s="620">
        <v>17327</v>
      </c>
      <c r="O66" s="1178">
        <v>2.7563946542456304E-2</v>
      </c>
      <c r="P66" s="1179"/>
      <c r="Q66" s="620">
        <v>40629498.670000039</v>
      </c>
      <c r="R66" s="1178">
        <v>2.081801064810429E-2</v>
      </c>
      <c r="S66" s="1179"/>
    </row>
    <row r="67" spans="2:22" ht="14.25" customHeight="1">
      <c r="B67" s="1176" t="s">
        <v>543</v>
      </c>
      <c r="C67" s="1177"/>
      <c r="D67" s="258">
        <v>3</v>
      </c>
      <c r="E67" s="249">
        <v>15360</v>
      </c>
      <c r="F67" s="249">
        <v>96608272.739999995</v>
      </c>
      <c r="G67" s="249">
        <v>2074</v>
      </c>
      <c r="H67" s="249">
        <v>6979175.740000003</v>
      </c>
      <c r="I67" s="617">
        <f t="shared" si="0"/>
        <v>17434</v>
      </c>
      <c r="J67" s="618">
        <v>-0.1494309022519662</v>
      </c>
      <c r="K67" s="617">
        <f t="shared" si="1"/>
        <v>103587448.48</v>
      </c>
      <c r="L67" s="618">
        <v>-4.0738006893411657E-2</v>
      </c>
      <c r="M67" s="619"/>
      <c r="N67" s="620">
        <v>871</v>
      </c>
      <c r="O67" s="1178">
        <v>5.0022972662531584E-2</v>
      </c>
      <c r="P67" s="1179"/>
      <c r="Q67" s="620">
        <v>4265981.92</v>
      </c>
      <c r="R67" s="1178">
        <v>4.1223698337944675E-2</v>
      </c>
      <c r="S67" s="1179"/>
    </row>
    <row r="68" spans="2:22" ht="14.25" customHeight="1">
      <c r="B68" s="1180" t="s">
        <v>348</v>
      </c>
      <c r="C68" s="1181"/>
      <c r="D68" s="1182"/>
      <c r="E68" s="630">
        <f>IF(SUM(E13:E64)=SUM(E65:E67),SUM(E65:E67),"faux")</f>
        <v>918126</v>
      </c>
      <c r="F68" s="630">
        <f>IF(SUM(F13:F64)=SUM(F65:F67),SUM(F65:F67),"faux")</f>
        <v>2937546977.1999979</v>
      </c>
      <c r="G68" s="630">
        <f>IF(SUM(G13:G64)=SUM(G65:G67),SUM(G65:G67),"faux")</f>
        <v>531558</v>
      </c>
      <c r="H68" s="630">
        <f>IF(SUM(H13:H64)=SUM(H65:H67),SUM(H65:H67),"faux")</f>
        <v>1328056237.870002</v>
      </c>
      <c r="I68" s="631">
        <f>IF(E68+G68=SUM(I13:I64),SUM(I13:I64),"faux")</f>
        <v>1449684</v>
      </c>
      <c r="J68" s="632"/>
      <c r="K68" s="631">
        <f>IF(F68+H68=SUM(K13:K64),SUM(K13:K64),"faux")</f>
        <v>4265603215.0699997</v>
      </c>
      <c r="L68" s="632"/>
      <c r="M68" s="619"/>
      <c r="N68" s="633">
        <v>327971</v>
      </c>
      <c r="O68" s="1183">
        <v>0.22627725139900692</v>
      </c>
      <c r="P68" s="1184"/>
      <c r="Q68" s="633">
        <v>788565390.61999929</v>
      </c>
      <c r="R68" s="1183">
        <v>0.18491666582822594</v>
      </c>
      <c r="S68" s="1184"/>
      <c r="V68" s="232"/>
    </row>
    <row r="69" spans="2:22" ht="14.25" customHeight="1">
      <c r="B69" s="1172" t="s">
        <v>349</v>
      </c>
      <c r="C69" s="1173"/>
      <c r="D69" s="1174"/>
      <c r="E69" s="634">
        <v>1002533</v>
      </c>
      <c r="F69" s="634">
        <v>3282815124.720006</v>
      </c>
      <c r="G69" s="634">
        <v>510050</v>
      </c>
      <c r="H69" s="634">
        <v>1221356903.410001</v>
      </c>
      <c r="I69" s="635">
        <f>E69+G69</f>
        <v>1512583</v>
      </c>
      <c r="J69" s="636"/>
      <c r="K69" s="635">
        <f>F69+H69</f>
        <v>4504172028.1300068</v>
      </c>
      <c r="L69" s="636"/>
      <c r="M69" s="637"/>
      <c r="O69" s="597"/>
    </row>
    <row r="70" spans="2:22" ht="14.25" customHeight="1">
      <c r="B70" s="1172" t="s">
        <v>406</v>
      </c>
      <c r="C70" s="1173"/>
      <c r="D70" s="1174"/>
      <c r="E70" s="218">
        <f>(E68-E69)/E69</f>
        <v>-8.4193737263511523E-2</v>
      </c>
      <c r="F70" s="218">
        <f>(F68-F69)/F69</f>
        <v>-0.10517441110834906</v>
      </c>
      <c r="G70" s="218">
        <f>(G68-G69)/G69</f>
        <v>4.2168414861288112E-2</v>
      </c>
      <c r="H70" s="218">
        <f>(H68-H69)/H69</f>
        <v>8.7361306234155514E-2</v>
      </c>
      <c r="I70" s="1175">
        <f>(I68-I69)/I69</f>
        <v>-4.1583833746643983E-2</v>
      </c>
      <c r="J70" s="1126"/>
      <c r="K70" s="1175">
        <f>(K68-K69)/K69</f>
        <v>-5.2966185920534987E-2</v>
      </c>
      <c r="L70" s="1126"/>
      <c r="M70" s="315"/>
    </row>
    <row r="71" spans="2:22" ht="3.75" customHeight="1"/>
    <row r="72" spans="2:22">
      <c r="B72" s="226" t="s">
        <v>544</v>
      </c>
      <c r="I72" s="638"/>
      <c r="J72" s="638"/>
      <c r="K72" s="638"/>
      <c r="L72" s="638"/>
    </row>
    <row r="73" spans="2:22">
      <c r="C73" s="226" t="s">
        <v>407</v>
      </c>
      <c r="N73" s="226"/>
    </row>
    <row r="74" spans="2:22">
      <c r="C74" s="226" t="s">
        <v>408</v>
      </c>
      <c r="L74" s="222"/>
      <c r="M74" s="222">
        <f>F68+H68-J68</f>
        <v>4265603215.0699997</v>
      </c>
      <c r="N74" s="226"/>
    </row>
    <row r="75" spans="2:22">
      <c r="C75" s="226" t="s">
        <v>409</v>
      </c>
      <c r="N75" s="226"/>
    </row>
    <row r="77" spans="2:22">
      <c r="K77" s="628"/>
      <c r="L77" s="628"/>
    </row>
    <row r="78" spans="2:22">
      <c r="I78" s="222"/>
    </row>
    <row r="79" spans="2:22">
      <c r="E79" s="233"/>
      <c r="F79" s="233"/>
      <c r="G79" s="233"/>
      <c r="H79" s="233"/>
    </row>
    <row r="80" spans="2:22">
      <c r="E80" s="233"/>
      <c r="F80" s="233"/>
      <c r="G80" s="233"/>
      <c r="H80" s="233"/>
    </row>
    <row r="81" spans="5:8">
      <c r="E81" s="233"/>
      <c r="F81" s="233"/>
      <c r="G81" s="233"/>
      <c r="H81" s="233"/>
    </row>
    <row r="82" spans="5:8">
      <c r="E82" s="233"/>
      <c r="F82" s="233"/>
      <c r="G82" s="233"/>
      <c r="H82" s="233"/>
    </row>
    <row r="83" spans="5:8">
      <c r="E83" s="233"/>
      <c r="F83" s="233"/>
      <c r="G83" s="233"/>
      <c r="H83" s="233"/>
    </row>
  </sheetData>
  <mergeCells count="131">
    <mergeCell ref="N11:S11"/>
    <mergeCell ref="N12:P12"/>
    <mergeCell ref="Q12:S12"/>
    <mergeCell ref="O13:P13"/>
    <mergeCell ref="R13:S13"/>
    <mergeCell ref="O14:P14"/>
    <mergeCell ref="R14:S14"/>
    <mergeCell ref="B11:B12"/>
    <mergeCell ref="C11:C12"/>
    <mergeCell ref="D11:D12"/>
    <mergeCell ref="E11:F11"/>
    <mergeCell ref="G11:H11"/>
    <mergeCell ref="I11:L11"/>
    <mergeCell ref="O18:P18"/>
    <mergeCell ref="R18:S18"/>
    <mergeCell ref="O19:P19"/>
    <mergeCell ref="R19:S19"/>
    <mergeCell ref="O20:P20"/>
    <mergeCell ref="R20:S20"/>
    <mergeCell ref="O15:P15"/>
    <mergeCell ref="R15:S15"/>
    <mergeCell ref="O16:P16"/>
    <mergeCell ref="R16:S16"/>
    <mergeCell ref="O17:P17"/>
    <mergeCell ref="R17:S17"/>
    <mergeCell ref="O24:P24"/>
    <mergeCell ref="R24:S24"/>
    <mergeCell ref="O25:P25"/>
    <mergeCell ref="R25:S25"/>
    <mergeCell ref="O26:P26"/>
    <mergeCell ref="R26:S26"/>
    <mergeCell ref="O21:P21"/>
    <mergeCell ref="R21:S21"/>
    <mergeCell ref="O22:P22"/>
    <mergeCell ref="R22:S22"/>
    <mergeCell ref="O23:P23"/>
    <mergeCell ref="R23:S23"/>
    <mergeCell ref="O30:P30"/>
    <mergeCell ref="R30:S30"/>
    <mergeCell ref="O31:P31"/>
    <mergeCell ref="R31:S31"/>
    <mergeCell ref="O32:P32"/>
    <mergeCell ref="R32:S32"/>
    <mergeCell ref="O27:P27"/>
    <mergeCell ref="R27:S27"/>
    <mergeCell ref="O28:P28"/>
    <mergeCell ref="R28:S28"/>
    <mergeCell ref="O29:P29"/>
    <mergeCell ref="R29:S29"/>
    <mergeCell ref="O36:P36"/>
    <mergeCell ref="R36:S36"/>
    <mergeCell ref="O37:P37"/>
    <mergeCell ref="R37:S37"/>
    <mergeCell ref="O38:P38"/>
    <mergeCell ref="R38:S38"/>
    <mergeCell ref="O33:P33"/>
    <mergeCell ref="R33:S33"/>
    <mergeCell ref="O34:P34"/>
    <mergeCell ref="R34:S34"/>
    <mergeCell ref="O35:P35"/>
    <mergeCell ref="R35:S35"/>
    <mergeCell ref="O42:P42"/>
    <mergeCell ref="R42:S42"/>
    <mergeCell ref="O43:P43"/>
    <mergeCell ref="R43:S43"/>
    <mergeCell ref="O44:P44"/>
    <mergeCell ref="R44:S44"/>
    <mergeCell ref="O39:P39"/>
    <mergeCell ref="R39:S39"/>
    <mergeCell ref="O40:P40"/>
    <mergeCell ref="R40:S40"/>
    <mergeCell ref="O41:P41"/>
    <mergeCell ref="R41:S41"/>
    <mergeCell ref="O48:P48"/>
    <mergeCell ref="R48:S48"/>
    <mergeCell ref="O49:P49"/>
    <mergeCell ref="R49:S49"/>
    <mergeCell ref="O50:P50"/>
    <mergeCell ref="R50:S50"/>
    <mergeCell ref="O45:P45"/>
    <mergeCell ref="R45:S45"/>
    <mergeCell ref="O46:P46"/>
    <mergeCell ref="R46:S46"/>
    <mergeCell ref="O47:P47"/>
    <mergeCell ref="R47:S47"/>
    <mergeCell ref="O54:P54"/>
    <mergeCell ref="R54:S54"/>
    <mergeCell ref="O55:P55"/>
    <mergeCell ref="R55:S55"/>
    <mergeCell ref="O56:P56"/>
    <mergeCell ref="R56:S56"/>
    <mergeCell ref="O51:P51"/>
    <mergeCell ref="R51:S51"/>
    <mergeCell ref="O52:P52"/>
    <mergeCell ref="R52:S52"/>
    <mergeCell ref="O53:P53"/>
    <mergeCell ref="R53:S53"/>
    <mergeCell ref="O60:P60"/>
    <mergeCell ref="R60:S60"/>
    <mergeCell ref="O61:P61"/>
    <mergeCell ref="R61:S61"/>
    <mergeCell ref="O62:P62"/>
    <mergeCell ref="R62:S62"/>
    <mergeCell ref="O57:P57"/>
    <mergeCell ref="R57:S57"/>
    <mergeCell ref="O58:P58"/>
    <mergeCell ref="R58:S58"/>
    <mergeCell ref="O59:P59"/>
    <mergeCell ref="R59:S59"/>
    <mergeCell ref="B65:C65"/>
    <mergeCell ref="O65:P65"/>
    <mergeCell ref="R65:S65"/>
    <mergeCell ref="B66:C66"/>
    <mergeCell ref="O66:P66"/>
    <mergeCell ref="R66:S66"/>
    <mergeCell ref="B63:C63"/>
    <mergeCell ref="O63:P63"/>
    <mergeCell ref="R63:S63"/>
    <mergeCell ref="B64:C64"/>
    <mergeCell ref="O64:P64"/>
    <mergeCell ref="R64:S64"/>
    <mergeCell ref="B69:D69"/>
    <mergeCell ref="B70:D70"/>
    <mergeCell ref="I70:J70"/>
    <mergeCell ref="K70:L70"/>
    <mergeCell ref="B67:C67"/>
    <mergeCell ref="O67:P67"/>
    <mergeCell ref="R67:S67"/>
    <mergeCell ref="B68:D68"/>
    <mergeCell ref="O68:P68"/>
    <mergeCell ref="R68:S68"/>
  </mergeCells>
  <conditionalFormatting sqref="D13:D67">
    <cfRule type="iconSet" priority="9">
      <iconSet iconSet="4RedToBlack" showValue="0">
        <cfvo type="percent" val="0"/>
        <cfvo type="num" val="1"/>
        <cfvo type="num" val="2"/>
        <cfvo type="num" val="3"/>
      </iconSet>
    </cfRule>
  </conditionalFormatting>
  <conditionalFormatting sqref="U19">
    <cfRule type="iconSet" priority="8">
      <iconSet iconSet="4RedToBlack" showValue="0">
        <cfvo type="percent" val="0"/>
        <cfvo type="num" val="1"/>
        <cfvo type="num" val="3"/>
        <cfvo type="num" val="4"/>
      </iconSet>
    </cfRule>
  </conditionalFormatting>
  <conditionalFormatting sqref="T19">
    <cfRule type="iconSet" priority="7">
      <iconSet iconSet="4RedToBlack" showValue="0">
        <cfvo type="percent" val="0"/>
        <cfvo type="num" val="1"/>
        <cfvo type="num" val="3"/>
        <cfvo type="num" val="4"/>
      </iconSet>
    </cfRule>
  </conditionalFormatting>
  <conditionalFormatting sqref="K77:L77">
    <cfRule type="iconSet" priority="6">
      <iconSet iconSet="4RedToBlack" showValue="0">
        <cfvo type="percent" val="0"/>
        <cfvo type="num" val="1"/>
        <cfvo type="num" val="2"/>
        <cfvo type="num" val="3"/>
      </iconSet>
    </cfRule>
  </conditionalFormatting>
  <conditionalFormatting sqref="J13:J45 J47:J67">
    <cfRule type="iconSet" priority="5">
      <iconSet iconSet="3Arrows" showValue="0">
        <cfvo type="percent" val="0"/>
        <cfvo type="num" val="0"/>
        <cfvo type="num" val="0" gte="0"/>
      </iconSet>
    </cfRule>
  </conditionalFormatting>
  <conditionalFormatting sqref="L13:L45 L47:L67">
    <cfRule type="iconSet" priority="4">
      <iconSet iconSet="3Arrows" showValue="0">
        <cfvo type="percent" val="0"/>
        <cfvo type="num" val="0"/>
        <cfvo type="num" val="0" gte="0"/>
      </iconSet>
    </cfRule>
  </conditionalFormatting>
  <conditionalFormatting sqref="O13:O68">
    <cfRule type="dataBar" priority="3">
      <dataBar>
        <cfvo type="min" val="0"/>
        <cfvo type="max" val="0"/>
        <color rgb="FFFFB628"/>
      </dataBar>
    </cfRule>
  </conditionalFormatting>
  <conditionalFormatting sqref="R13:R68">
    <cfRule type="dataBar" priority="2">
      <dataBar>
        <cfvo type="min" val="0"/>
        <cfvo type="max" val="0"/>
        <color rgb="FFFFB628"/>
      </dataBar>
    </cfRule>
  </conditionalFormatting>
  <conditionalFormatting sqref="O13:O68 R13:R68">
    <cfRule type="dataBar" priority="1">
      <dataBar>
        <cfvo type="min" val="0"/>
        <cfvo type="max" val="0"/>
        <color rgb="FFFFB628"/>
      </dataBar>
    </cfRule>
  </conditionalFormatting>
  <pageMargins left="0" right="0" top="0" bottom="0" header="0" footer="0"/>
  <pageSetup paperSize="8" scale="85" orientation="landscape" r:id="rId1"/>
  <drawing r:id="rId2"/>
</worksheet>
</file>

<file path=xl/worksheets/sheet17.xml><?xml version="1.0" encoding="utf-8"?>
<worksheet xmlns="http://schemas.openxmlformats.org/spreadsheetml/2006/main" xmlns:r="http://schemas.openxmlformats.org/officeDocument/2006/relationships">
  <sheetPr codeName="Feuil4"/>
  <dimension ref="B2:B3"/>
  <sheetViews>
    <sheetView showGridLines="0" workbookViewId="0">
      <selection activeCell="O32" sqref="O32"/>
    </sheetView>
  </sheetViews>
  <sheetFormatPr baseColWidth="10" defaultRowHeight="15"/>
  <cols>
    <col min="1" max="1" width="4" customWidth="1"/>
    <col min="7" max="7" width="11.42578125" customWidth="1"/>
    <col min="257" max="257" width="4" customWidth="1"/>
    <col min="263" max="263" width="11.42578125" customWidth="1"/>
    <col min="513" max="513" width="4" customWidth="1"/>
    <col min="519" max="519" width="11.42578125" customWidth="1"/>
    <col min="769" max="769" width="4" customWidth="1"/>
    <col min="775" max="775" width="11.42578125" customWidth="1"/>
    <col min="1025" max="1025" width="4" customWidth="1"/>
    <col min="1031" max="1031" width="11.42578125" customWidth="1"/>
    <col min="1281" max="1281" width="4" customWidth="1"/>
    <col min="1287" max="1287" width="11.42578125" customWidth="1"/>
    <col min="1537" max="1537" width="4" customWidth="1"/>
    <col min="1543" max="1543" width="11.42578125" customWidth="1"/>
    <col min="1793" max="1793" width="4" customWidth="1"/>
    <col min="1799" max="1799" width="11.42578125" customWidth="1"/>
    <col min="2049" max="2049" width="4" customWidth="1"/>
    <col min="2055" max="2055" width="11.42578125" customWidth="1"/>
    <col min="2305" max="2305" width="4" customWidth="1"/>
    <col min="2311" max="2311" width="11.42578125" customWidth="1"/>
    <col min="2561" max="2561" width="4" customWidth="1"/>
    <col min="2567" max="2567" width="11.42578125" customWidth="1"/>
    <col min="2817" max="2817" width="4" customWidth="1"/>
    <col min="2823" max="2823" width="11.42578125" customWidth="1"/>
    <col min="3073" max="3073" width="4" customWidth="1"/>
    <col min="3079" max="3079" width="11.42578125" customWidth="1"/>
    <col min="3329" max="3329" width="4" customWidth="1"/>
    <col min="3335" max="3335" width="11.42578125" customWidth="1"/>
    <col min="3585" max="3585" width="4" customWidth="1"/>
    <col min="3591" max="3591" width="11.42578125" customWidth="1"/>
    <col min="3841" max="3841" width="4" customWidth="1"/>
    <col min="3847" max="3847" width="11.42578125" customWidth="1"/>
    <col min="4097" max="4097" width="4" customWidth="1"/>
    <col min="4103" max="4103" width="11.42578125" customWidth="1"/>
    <col min="4353" max="4353" width="4" customWidth="1"/>
    <col min="4359" max="4359" width="11.42578125" customWidth="1"/>
    <col min="4609" max="4609" width="4" customWidth="1"/>
    <col min="4615" max="4615" width="11.42578125" customWidth="1"/>
    <col min="4865" max="4865" width="4" customWidth="1"/>
    <col min="4871" max="4871" width="11.42578125" customWidth="1"/>
    <col min="5121" max="5121" width="4" customWidth="1"/>
    <col min="5127" max="5127" width="11.42578125" customWidth="1"/>
    <col min="5377" max="5377" width="4" customWidth="1"/>
    <col min="5383" max="5383" width="11.42578125" customWidth="1"/>
    <col min="5633" max="5633" width="4" customWidth="1"/>
    <col min="5639" max="5639" width="11.42578125" customWidth="1"/>
    <col min="5889" max="5889" width="4" customWidth="1"/>
    <col min="5895" max="5895" width="11.42578125" customWidth="1"/>
    <col min="6145" max="6145" width="4" customWidth="1"/>
    <col min="6151" max="6151" width="11.42578125" customWidth="1"/>
    <col min="6401" max="6401" width="4" customWidth="1"/>
    <col min="6407" max="6407" width="11.42578125" customWidth="1"/>
    <col min="6657" max="6657" width="4" customWidth="1"/>
    <col min="6663" max="6663" width="11.42578125" customWidth="1"/>
    <col min="6913" max="6913" width="4" customWidth="1"/>
    <col min="6919" max="6919" width="11.42578125" customWidth="1"/>
    <col min="7169" max="7169" width="4" customWidth="1"/>
    <col min="7175" max="7175" width="11.42578125" customWidth="1"/>
    <col min="7425" max="7425" width="4" customWidth="1"/>
    <col min="7431" max="7431" width="11.42578125" customWidth="1"/>
    <col min="7681" max="7681" width="4" customWidth="1"/>
    <col min="7687" max="7687" width="11.42578125" customWidth="1"/>
    <col min="7937" max="7937" width="4" customWidth="1"/>
    <col min="7943" max="7943" width="11.42578125" customWidth="1"/>
    <col min="8193" max="8193" width="4" customWidth="1"/>
    <col min="8199" max="8199" width="11.42578125" customWidth="1"/>
    <col min="8449" max="8449" width="4" customWidth="1"/>
    <col min="8455" max="8455" width="11.42578125" customWidth="1"/>
    <col min="8705" max="8705" width="4" customWidth="1"/>
    <col min="8711" max="8711" width="11.42578125" customWidth="1"/>
    <col min="8961" max="8961" width="4" customWidth="1"/>
    <col min="8967" max="8967" width="11.42578125" customWidth="1"/>
    <col min="9217" max="9217" width="4" customWidth="1"/>
    <col min="9223" max="9223" width="11.42578125" customWidth="1"/>
    <col min="9473" max="9473" width="4" customWidth="1"/>
    <col min="9479" max="9479" width="11.42578125" customWidth="1"/>
    <col min="9729" max="9729" width="4" customWidth="1"/>
    <col min="9735" max="9735" width="11.42578125" customWidth="1"/>
    <col min="9985" max="9985" width="4" customWidth="1"/>
    <col min="9991" max="9991" width="11.42578125" customWidth="1"/>
    <col min="10241" max="10241" width="4" customWidth="1"/>
    <col min="10247" max="10247" width="11.42578125" customWidth="1"/>
    <col min="10497" max="10497" width="4" customWidth="1"/>
    <col min="10503" max="10503" width="11.42578125" customWidth="1"/>
    <col min="10753" max="10753" width="4" customWidth="1"/>
    <col min="10759" max="10759" width="11.42578125" customWidth="1"/>
    <col min="11009" max="11009" width="4" customWidth="1"/>
    <col min="11015" max="11015" width="11.42578125" customWidth="1"/>
    <col min="11265" max="11265" width="4" customWidth="1"/>
    <col min="11271" max="11271" width="11.42578125" customWidth="1"/>
    <col min="11521" max="11521" width="4" customWidth="1"/>
    <col min="11527" max="11527" width="11.42578125" customWidth="1"/>
    <col min="11777" max="11777" width="4" customWidth="1"/>
    <col min="11783" max="11783" width="11.42578125" customWidth="1"/>
    <col min="12033" max="12033" width="4" customWidth="1"/>
    <col min="12039" max="12039" width="11.42578125" customWidth="1"/>
    <col min="12289" max="12289" width="4" customWidth="1"/>
    <col min="12295" max="12295" width="11.42578125" customWidth="1"/>
    <col min="12545" max="12545" width="4" customWidth="1"/>
    <col min="12551" max="12551" width="11.42578125" customWidth="1"/>
    <col min="12801" max="12801" width="4" customWidth="1"/>
    <col min="12807" max="12807" width="11.42578125" customWidth="1"/>
    <col min="13057" max="13057" width="4" customWidth="1"/>
    <col min="13063" max="13063" width="11.42578125" customWidth="1"/>
    <col min="13313" max="13313" width="4" customWidth="1"/>
    <col min="13319" max="13319" width="11.42578125" customWidth="1"/>
    <col min="13569" max="13569" width="4" customWidth="1"/>
    <col min="13575" max="13575" width="11.42578125" customWidth="1"/>
    <col min="13825" max="13825" width="4" customWidth="1"/>
    <col min="13831" max="13831" width="11.42578125" customWidth="1"/>
    <col min="14081" max="14081" width="4" customWidth="1"/>
    <col min="14087" max="14087" width="11.42578125" customWidth="1"/>
    <col min="14337" max="14337" width="4" customWidth="1"/>
    <col min="14343" max="14343" width="11.42578125" customWidth="1"/>
    <col min="14593" max="14593" width="4" customWidth="1"/>
    <col min="14599" max="14599" width="11.42578125" customWidth="1"/>
    <col min="14849" max="14849" width="4" customWidth="1"/>
    <col min="14855" max="14855" width="11.42578125" customWidth="1"/>
    <col min="15105" max="15105" width="4" customWidth="1"/>
    <col min="15111" max="15111" width="11.42578125" customWidth="1"/>
    <col min="15361" max="15361" width="4" customWidth="1"/>
    <col min="15367" max="15367" width="11.42578125" customWidth="1"/>
    <col min="15617" max="15617" width="4" customWidth="1"/>
    <col min="15623" max="15623" width="11.42578125" customWidth="1"/>
    <col min="15873" max="15873" width="4" customWidth="1"/>
    <col min="15879" max="15879" width="11.42578125" customWidth="1"/>
    <col min="16129" max="16129" width="4" customWidth="1"/>
    <col min="16135" max="16135" width="11.42578125" customWidth="1"/>
  </cols>
  <sheetData>
    <row r="2" spans="2:2" ht="16.5">
      <c r="B2" s="182" t="s">
        <v>526</v>
      </c>
    </row>
    <row r="3" spans="2:2" ht="15.75">
      <c r="B3" s="234" t="s">
        <v>355</v>
      </c>
    </row>
  </sheetData>
  <pageMargins left="0" right="0" top="0" bottom="0" header="0" footer="0"/>
  <pageSetup paperSize="9" scale="85" orientation="landscape" r:id="rId1"/>
  <drawing r:id="rId2"/>
</worksheet>
</file>

<file path=xl/worksheets/sheet18.xml><?xml version="1.0" encoding="utf-8"?>
<worksheet xmlns="http://schemas.openxmlformats.org/spreadsheetml/2006/main" xmlns:r="http://schemas.openxmlformats.org/officeDocument/2006/relationships">
  <dimension ref="B2:AC86"/>
  <sheetViews>
    <sheetView showGridLines="0" workbookViewId="0">
      <selection activeCell="B11" sqref="B11"/>
    </sheetView>
  </sheetViews>
  <sheetFormatPr baseColWidth="10" defaultRowHeight="15"/>
  <cols>
    <col min="1" max="1" width="2.42578125" customWidth="1"/>
    <col min="2" max="2" width="5" customWidth="1"/>
    <col min="3" max="3" width="22.42578125" customWidth="1"/>
    <col min="4" max="4" width="8.5703125" customWidth="1"/>
    <col min="5" max="5" width="9.5703125" bestFit="1" customWidth="1"/>
    <col min="6" max="6" width="11.42578125" bestFit="1" customWidth="1"/>
    <col min="7" max="7" width="9.5703125" bestFit="1" customWidth="1"/>
    <col min="8" max="8" width="11.42578125" bestFit="1" customWidth="1"/>
    <col min="9" max="9" width="7.42578125" customWidth="1"/>
    <col min="10" max="10" width="4.28515625" customWidth="1"/>
    <col min="11" max="11" width="11.28515625" bestFit="1" customWidth="1"/>
    <col min="12" max="12" width="4.140625" customWidth="1"/>
    <col min="13" max="13" width="0.85546875" customWidth="1"/>
    <col min="14" max="14" width="4.85546875" customWidth="1"/>
    <col min="15" max="15" width="2.85546875" customWidth="1"/>
    <col min="16" max="16" width="4.5703125" customWidth="1"/>
    <col min="17" max="19" width="2.5703125" customWidth="1"/>
    <col min="20" max="20" width="7" bestFit="1" customWidth="1"/>
    <col min="21" max="21" width="9.140625" bestFit="1" customWidth="1"/>
    <col min="257" max="257" width="2.42578125" customWidth="1"/>
    <col min="258" max="258" width="5" customWidth="1"/>
    <col min="259" max="259" width="22.42578125" customWidth="1"/>
    <col min="260" max="260" width="8.5703125" customWidth="1"/>
    <col min="261" max="261" width="9.5703125" bestFit="1" customWidth="1"/>
    <col min="262" max="262" width="11.42578125" bestFit="1" customWidth="1"/>
    <col min="263" max="263" width="9.5703125" bestFit="1" customWidth="1"/>
    <col min="264" max="264" width="11.42578125" bestFit="1" customWidth="1"/>
    <col min="265" max="265" width="7.42578125" customWidth="1"/>
    <col min="266" max="266" width="4.28515625" customWidth="1"/>
    <col min="267" max="267" width="11.28515625" bestFit="1" customWidth="1"/>
    <col min="268" max="268" width="4.140625" customWidth="1"/>
    <col min="269" max="269" width="0.85546875" customWidth="1"/>
    <col min="270" max="270" width="4.85546875" customWidth="1"/>
    <col min="271" max="271" width="2.85546875" customWidth="1"/>
    <col min="272" max="272" width="4.5703125" customWidth="1"/>
    <col min="273" max="275" width="2.5703125" customWidth="1"/>
    <col min="276" max="276" width="7" bestFit="1" customWidth="1"/>
    <col min="277" max="277" width="9.140625" bestFit="1" customWidth="1"/>
    <col min="513" max="513" width="2.42578125" customWidth="1"/>
    <col min="514" max="514" width="5" customWidth="1"/>
    <col min="515" max="515" width="22.42578125" customWidth="1"/>
    <col min="516" max="516" width="8.5703125" customWidth="1"/>
    <col min="517" max="517" width="9.5703125" bestFit="1" customWidth="1"/>
    <col min="518" max="518" width="11.42578125" bestFit="1" customWidth="1"/>
    <col min="519" max="519" width="9.5703125" bestFit="1" customWidth="1"/>
    <col min="520" max="520" width="11.42578125" bestFit="1" customWidth="1"/>
    <col min="521" max="521" width="7.42578125" customWidth="1"/>
    <col min="522" max="522" width="4.28515625" customWidth="1"/>
    <col min="523" max="523" width="11.28515625" bestFit="1" customWidth="1"/>
    <col min="524" max="524" width="4.140625" customWidth="1"/>
    <col min="525" max="525" width="0.85546875" customWidth="1"/>
    <col min="526" max="526" width="4.85546875" customWidth="1"/>
    <col min="527" max="527" width="2.85546875" customWidth="1"/>
    <col min="528" max="528" width="4.5703125" customWidth="1"/>
    <col min="529" max="531" width="2.5703125" customWidth="1"/>
    <col min="532" max="532" width="7" bestFit="1" customWidth="1"/>
    <col min="533" max="533" width="9.140625" bestFit="1" customWidth="1"/>
    <col min="769" max="769" width="2.42578125" customWidth="1"/>
    <col min="770" max="770" width="5" customWidth="1"/>
    <col min="771" max="771" width="22.42578125" customWidth="1"/>
    <col min="772" max="772" width="8.5703125" customWidth="1"/>
    <col min="773" max="773" width="9.5703125" bestFit="1" customWidth="1"/>
    <col min="774" max="774" width="11.42578125" bestFit="1" customWidth="1"/>
    <col min="775" max="775" width="9.5703125" bestFit="1" customWidth="1"/>
    <col min="776" max="776" width="11.42578125" bestFit="1" customWidth="1"/>
    <col min="777" max="777" width="7.42578125" customWidth="1"/>
    <col min="778" max="778" width="4.28515625" customWidth="1"/>
    <col min="779" max="779" width="11.28515625" bestFit="1" customWidth="1"/>
    <col min="780" max="780" width="4.140625" customWidth="1"/>
    <col min="781" max="781" width="0.85546875" customWidth="1"/>
    <col min="782" max="782" width="4.85546875" customWidth="1"/>
    <col min="783" max="783" width="2.85546875" customWidth="1"/>
    <col min="784" max="784" width="4.5703125" customWidth="1"/>
    <col min="785" max="787" width="2.5703125" customWidth="1"/>
    <col min="788" max="788" width="7" bestFit="1" customWidth="1"/>
    <col min="789" max="789" width="9.140625" bestFit="1" customWidth="1"/>
    <col min="1025" max="1025" width="2.42578125" customWidth="1"/>
    <col min="1026" max="1026" width="5" customWidth="1"/>
    <col min="1027" max="1027" width="22.42578125" customWidth="1"/>
    <col min="1028" max="1028" width="8.5703125" customWidth="1"/>
    <col min="1029" max="1029" width="9.5703125" bestFit="1" customWidth="1"/>
    <col min="1030" max="1030" width="11.42578125" bestFit="1" customWidth="1"/>
    <col min="1031" max="1031" width="9.5703125" bestFit="1" customWidth="1"/>
    <col min="1032" max="1032" width="11.42578125" bestFit="1" customWidth="1"/>
    <col min="1033" max="1033" width="7.42578125" customWidth="1"/>
    <col min="1034" max="1034" width="4.28515625" customWidth="1"/>
    <col min="1035" max="1035" width="11.28515625" bestFit="1" customWidth="1"/>
    <col min="1036" max="1036" width="4.140625" customWidth="1"/>
    <col min="1037" max="1037" width="0.85546875" customWidth="1"/>
    <col min="1038" max="1038" width="4.85546875" customWidth="1"/>
    <col min="1039" max="1039" width="2.85546875" customWidth="1"/>
    <col min="1040" max="1040" width="4.5703125" customWidth="1"/>
    <col min="1041" max="1043" width="2.5703125" customWidth="1"/>
    <col min="1044" max="1044" width="7" bestFit="1" customWidth="1"/>
    <col min="1045" max="1045" width="9.140625" bestFit="1" customWidth="1"/>
    <col min="1281" max="1281" width="2.42578125" customWidth="1"/>
    <col min="1282" max="1282" width="5" customWidth="1"/>
    <col min="1283" max="1283" width="22.42578125" customWidth="1"/>
    <col min="1284" max="1284" width="8.5703125" customWidth="1"/>
    <col min="1285" max="1285" width="9.5703125" bestFit="1" customWidth="1"/>
    <col min="1286" max="1286" width="11.42578125" bestFit="1" customWidth="1"/>
    <col min="1287" max="1287" width="9.5703125" bestFit="1" customWidth="1"/>
    <col min="1288" max="1288" width="11.42578125" bestFit="1" customWidth="1"/>
    <col min="1289" max="1289" width="7.42578125" customWidth="1"/>
    <col min="1290" max="1290" width="4.28515625" customWidth="1"/>
    <col min="1291" max="1291" width="11.28515625" bestFit="1" customWidth="1"/>
    <col min="1292" max="1292" width="4.140625" customWidth="1"/>
    <col min="1293" max="1293" width="0.85546875" customWidth="1"/>
    <col min="1294" max="1294" width="4.85546875" customWidth="1"/>
    <col min="1295" max="1295" width="2.85546875" customWidth="1"/>
    <col min="1296" max="1296" width="4.5703125" customWidth="1"/>
    <col min="1297" max="1299" width="2.5703125" customWidth="1"/>
    <col min="1300" max="1300" width="7" bestFit="1" customWidth="1"/>
    <col min="1301" max="1301" width="9.140625" bestFit="1" customWidth="1"/>
    <col min="1537" max="1537" width="2.42578125" customWidth="1"/>
    <col min="1538" max="1538" width="5" customWidth="1"/>
    <col min="1539" max="1539" width="22.42578125" customWidth="1"/>
    <col min="1540" max="1540" width="8.5703125" customWidth="1"/>
    <col min="1541" max="1541" width="9.5703125" bestFit="1" customWidth="1"/>
    <col min="1542" max="1542" width="11.42578125" bestFit="1" customWidth="1"/>
    <col min="1543" max="1543" width="9.5703125" bestFit="1" customWidth="1"/>
    <col min="1544" max="1544" width="11.42578125" bestFit="1" customWidth="1"/>
    <col min="1545" max="1545" width="7.42578125" customWidth="1"/>
    <col min="1546" max="1546" width="4.28515625" customWidth="1"/>
    <col min="1547" max="1547" width="11.28515625" bestFit="1" customWidth="1"/>
    <col min="1548" max="1548" width="4.140625" customWidth="1"/>
    <col min="1549" max="1549" width="0.85546875" customWidth="1"/>
    <col min="1550" max="1550" width="4.85546875" customWidth="1"/>
    <col min="1551" max="1551" width="2.85546875" customWidth="1"/>
    <col min="1552" max="1552" width="4.5703125" customWidth="1"/>
    <col min="1553" max="1555" width="2.5703125" customWidth="1"/>
    <col min="1556" max="1556" width="7" bestFit="1" customWidth="1"/>
    <col min="1557" max="1557" width="9.140625" bestFit="1" customWidth="1"/>
    <col min="1793" max="1793" width="2.42578125" customWidth="1"/>
    <col min="1794" max="1794" width="5" customWidth="1"/>
    <col min="1795" max="1795" width="22.42578125" customWidth="1"/>
    <col min="1796" max="1796" width="8.5703125" customWidth="1"/>
    <col min="1797" max="1797" width="9.5703125" bestFit="1" customWidth="1"/>
    <col min="1798" max="1798" width="11.42578125" bestFit="1" customWidth="1"/>
    <col min="1799" max="1799" width="9.5703125" bestFit="1" customWidth="1"/>
    <col min="1800" max="1800" width="11.42578125" bestFit="1" customWidth="1"/>
    <col min="1801" max="1801" width="7.42578125" customWidth="1"/>
    <col min="1802" max="1802" width="4.28515625" customWidth="1"/>
    <col min="1803" max="1803" width="11.28515625" bestFit="1" customWidth="1"/>
    <col min="1804" max="1804" width="4.140625" customWidth="1"/>
    <col min="1805" max="1805" width="0.85546875" customWidth="1"/>
    <col min="1806" max="1806" width="4.85546875" customWidth="1"/>
    <col min="1807" max="1807" width="2.85546875" customWidth="1"/>
    <col min="1808" max="1808" width="4.5703125" customWidth="1"/>
    <col min="1809" max="1811" width="2.5703125" customWidth="1"/>
    <col min="1812" max="1812" width="7" bestFit="1" customWidth="1"/>
    <col min="1813" max="1813" width="9.140625" bestFit="1" customWidth="1"/>
    <col min="2049" max="2049" width="2.42578125" customWidth="1"/>
    <col min="2050" max="2050" width="5" customWidth="1"/>
    <col min="2051" max="2051" width="22.42578125" customWidth="1"/>
    <col min="2052" max="2052" width="8.5703125" customWidth="1"/>
    <col min="2053" max="2053" width="9.5703125" bestFit="1" customWidth="1"/>
    <col min="2054" max="2054" width="11.42578125" bestFit="1" customWidth="1"/>
    <col min="2055" max="2055" width="9.5703125" bestFit="1" customWidth="1"/>
    <col min="2056" max="2056" width="11.42578125" bestFit="1" customWidth="1"/>
    <col min="2057" max="2057" width="7.42578125" customWidth="1"/>
    <col min="2058" max="2058" width="4.28515625" customWidth="1"/>
    <col min="2059" max="2059" width="11.28515625" bestFit="1" customWidth="1"/>
    <col min="2060" max="2060" width="4.140625" customWidth="1"/>
    <col min="2061" max="2061" width="0.85546875" customWidth="1"/>
    <col min="2062" max="2062" width="4.85546875" customWidth="1"/>
    <col min="2063" max="2063" width="2.85546875" customWidth="1"/>
    <col min="2064" max="2064" width="4.5703125" customWidth="1"/>
    <col min="2065" max="2067" width="2.5703125" customWidth="1"/>
    <col min="2068" max="2068" width="7" bestFit="1" customWidth="1"/>
    <col min="2069" max="2069" width="9.140625" bestFit="1" customWidth="1"/>
    <col min="2305" max="2305" width="2.42578125" customWidth="1"/>
    <col min="2306" max="2306" width="5" customWidth="1"/>
    <col min="2307" max="2307" width="22.42578125" customWidth="1"/>
    <col min="2308" max="2308" width="8.5703125" customWidth="1"/>
    <col min="2309" max="2309" width="9.5703125" bestFit="1" customWidth="1"/>
    <col min="2310" max="2310" width="11.42578125" bestFit="1" customWidth="1"/>
    <col min="2311" max="2311" width="9.5703125" bestFit="1" customWidth="1"/>
    <col min="2312" max="2312" width="11.42578125" bestFit="1" customWidth="1"/>
    <col min="2313" max="2313" width="7.42578125" customWidth="1"/>
    <col min="2314" max="2314" width="4.28515625" customWidth="1"/>
    <col min="2315" max="2315" width="11.28515625" bestFit="1" customWidth="1"/>
    <col min="2316" max="2316" width="4.140625" customWidth="1"/>
    <col min="2317" max="2317" width="0.85546875" customWidth="1"/>
    <col min="2318" max="2318" width="4.85546875" customWidth="1"/>
    <col min="2319" max="2319" width="2.85546875" customWidth="1"/>
    <col min="2320" max="2320" width="4.5703125" customWidth="1"/>
    <col min="2321" max="2323" width="2.5703125" customWidth="1"/>
    <col min="2324" max="2324" width="7" bestFit="1" customWidth="1"/>
    <col min="2325" max="2325" width="9.140625" bestFit="1" customWidth="1"/>
    <col min="2561" max="2561" width="2.42578125" customWidth="1"/>
    <col min="2562" max="2562" width="5" customWidth="1"/>
    <col min="2563" max="2563" width="22.42578125" customWidth="1"/>
    <col min="2564" max="2564" width="8.5703125" customWidth="1"/>
    <col min="2565" max="2565" width="9.5703125" bestFit="1" customWidth="1"/>
    <col min="2566" max="2566" width="11.42578125" bestFit="1" customWidth="1"/>
    <col min="2567" max="2567" width="9.5703125" bestFit="1" customWidth="1"/>
    <col min="2568" max="2568" width="11.42578125" bestFit="1" customWidth="1"/>
    <col min="2569" max="2569" width="7.42578125" customWidth="1"/>
    <col min="2570" max="2570" width="4.28515625" customWidth="1"/>
    <col min="2571" max="2571" width="11.28515625" bestFit="1" customWidth="1"/>
    <col min="2572" max="2572" width="4.140625" customWidth="1"/>
    <col min="2573" max="2573" width="0.85546875" customWidth="1"/>
    <col min="2574" max="2574" width="4.85546875" customWidth="1"/>
    <col min="2575" max="2575" width="2.85546875" customWidth="1"/>
    <col min="2576" max="2576" width="4.5703125" customWidth="1"/>
    <col min="2577" max="2579" width="2.5703125" customWidth="1"/>
    <col min="2580" max="2580" width="7" bestFit="1" customWidth="1"/>
    <col min="2581" max="2581" width="9.140625" bestFit="1" customWidth="1"/>
    <col min="2817" max="2817" width="2.42578125" customWidth="1"/>
    <col min="2818" max="2818" width="5" customWidth="1"/>
    <col min="2819" max="2819" width="22.42578125" customWidth="1"/>
    <col min="2820" max="2820" width="8.5703125" customWidth="1"/>
    <col min="2821" max="2821" width="9.5703125" bestFit="1" customWidth="1"/>
    <col min="2822" max="2822" width="11.42578125" bestFit="1" customWidth="1"/>
    <col min="2823" max="2823" width="9.5703125" bestFit="1" customWidth="1"/>
    <col min="2824" max="2824" width="11.42578125" bestFit="1" customWidth="1"/>
    <col min="2825" max="2825" width="7.42578125" customWidth="1"/>
    <col min="2826" max="2826" width="4.28515625" customWidth="1"/>
    <col min="2827" max="2827" width="11.28515625" bestFit="1" customWidth="1"/>
    <col min="2828" max="2828" width="4.140625" customWidth="1"/>
    <col min="2829" max="2829" width="0.85546875" customWidth="1"/>
    <col min="2830" max="2830" width="4.85546875" customWidth="1"/>
    <col min="2831" max="2831" width="2.85546875" customWidth="1"/>
    <col min="2832" max="2832" width="4.5703125" customWidth="1"/>
    <col min="2833" max="2835" width="2.5703125" customWidth="1"/>
    <col min="2836" max="2836" width="7" bestFit="1" customWidth="1"/>
    <col min="2837" max="2837" width="9.140625" bestFit="1" customWidth="1"/>
    <col min="3073" max="3073" width="2.42578125" customWidth="1"/>
    <col min="3074" max="3074" width="5" customWidth="1"/>
    <col min="3075" max="3075" width="22.42578125" customWidth="1"/>
    <col min="3076" max="3076" width="8.5703125" customWidth="1"/>
    <col min="3077" max="3077" width="9.5703125" bestFit="1" customWidth="1"/>
    <col min="3078" max="3078" width="11.42578125" bestFit="1" customWidth="1"/>
    <col min="3079" max="3079" width="9.5703125" bestFit="1" customWidth="1"/>
    <col min="3080" max="3080" width="11.42578125" bestFit="1" customWidth="1"/>
    <col min="3081" max="3081" width="7.42578125" customWidth="1"/>
    <col min="3082" max="3082" width="4.28515625" customWidth="1"/>
    <col min="3083" max="3083" width="11.28515625" bestFit="1" customWidth="1"/>
    <col min="3084" max="3084" width="4.140625" customWidth="1"/>
    <col min="3085" max="3085" width="0.85546875" customWidth="1"/>
    <col min="3086" max="3086" width="4.85546875" customWidth="1"/>
    <col min="3087" max="3087" width="2.85546875" customWidth="1"/>
    <col min="3088" max="3088" width="4.5703125" customWidth="1"/>
    <col min="3089" max="3091" width="2.5703125" customWidth="1"/>
    <col min="3092" max="3092" width="7" bestFit="1" customWidth="1"/>
    <col min="3093" max="3093" width="9.140625" bestFit="1" customWidth="1"/>
    <col min="3329" max="3329" width="2.42578125" customWidth="1"/>
    <col min="3330" max="3330" width="5" customWidth="1"/>
    <col min="3331" max="3331" width="22.42578125" customWidth="1"/>
    <col min="3332" max="3332" width="8.5703125" customWidth="1"/>
    <col min="3333" max="3333" width="9.5703125" bestFit="1" customWidth="1"/>
    <col min="3334" max="3334" width="11.42578125" bestFit="1" customWidth="1"/>
    <col min="3335" max="3335" width="9.5703125" bestFit="1" customWidth="1"/>
    <col min="3336" max="3336" width="11.42578125" bestFit="1" customWidth="1"/>
    <col min="3337" max="3337" width="7.42578125" customWidth="1"/>
    <col min="3338" max="3338" width="4.28515625" customWidth="1"/>
    <col min="3339" max="3339" width="11.28515625" bestFit="1" customWidth="1"/>
    <col min="3340" max="3340" width="4.140625" customWidth="1"/>
    <col min="3341" max="3341" width="0.85546875" customWidth="1"/>
    <col min="3342" max="3342" width="4.85546875" customWidth="1"/>
    <col min="3343" max="3343" width="2.85546875" customWidth="1"/>
    <col min="3344" max="3344" width="4.5703125" customWidth="1"/>
    <col min="3345" max="3347" width="2.5703125" customWidth="1"/>
    <col min="3348" max="3348" width="7" bestFit="1" customWidth="1"/>
    <col min="3349" max="3349" width="9.140625" bestFit="1" customWidth="1"/>
    <col min="3585" max="3585" width="2.42578125" customWidth="1"/>
    <col min="3586" max="3586" width="5" customWidth="1"/>
    <col min="3587" max="3587" width="22.42578125" customWidth="1"/>
    <col min="3588" max="3588" width="8.5703125" customWidth="1"/>
    <col min="3589" max="3589" width="9.5703125" bestFit="1" customWidth="1"/>
    <col min="3590" max="3590" width="11.42578125" bestFit="1" customWidth="1"/>
    <col min="3591" max="3591" width="9.5703125" bestFit="1" customWidth="1"/>
    <col min="3592" max="3592" width="11.42578125" bestFit="1" customWidth="1"/>
    <col min="3593" max="3593" width="7.42578125" customWidth="1"/>
    <col min="3594" max="3594" width="4.28515625" customWidth="1"/>
    <col min="3595" max="3595" width="11.28515625" bestFit="1" customWidth="1"/>
    <col min="3596" max="3596" width="4.140625" customWidth="1"/>
    <col min="3597" max="3597" width="0.85546875" customWidth="1"/>
    <col min="3598" max="3598" width="4.85546875" customWidth="1"/>
    <col min="3599" max="3599" width="2.85546875" customWidth="1"/>
    <col min="3600" max="3600" width="4.5703125" customWidth="1"/>
    <col min="3601" max="3603" width="2.5703125" customWidth="1"/>
    <col min="3604" max="3604" width="7" bestFit="1" customWidth="1"/>
    <col min="3605" max="3605" width="9.140625" bestFit="1" customWidth="1"/>
    <col min="3841" max="3841" width="2.42578125" customWidth="1"/>
    <col min="3842" max="3842" width="5" customWidth="1"/>
    <col min="3843" max="3843" width="22.42578125" customWidth="1"/>
    <col min="3844" max="3844" width="8.5703125" customWidth="1"/>
    <col min="3845" max="3845" width="9.5703125" bestFit="1" customWidth="1"/>
    <col min="3846" max="3846" width="11.42578125" bestFit="1" customWidth="1"/>
    <col min="3847" max="3847" width="9.5703125" bestFit="1" customWidth="1"/>
    <col min="3848" max="3848" width="11.42578125" bestFit="1" customWidth="1"/>
    <col min="3849" max="3849" width="7.42578125" customWidth="1"/>
    <col min="3850" max="3850" width="4.28515625" customWidth="1"/>
    <col min="3851" max="3851" width="11.28515625" bestFit="1" customWidth="1"/>
    <col min="3852" max="3852" width="4.140625" customWidth="1"/>
    <col min="3853" max="3853" width="0.85546875" customWidth="1"/>
    <col min="3854" max="3854" width="4.85546875" customWidth="1"/>
    <col min="3855" max="3855" width="2.85546875" customWidth="1"/>
    <col min="3856" max="3856" width="4.5703125" customWidth="1"/>
    <col min="3857" max="3859" width="2.5703125" customWidth="1"/>
    <col min="3860" max="3860" width="7" bestFit="1" customWidth="1"/>
    <col min="3861" max="3861" width="9.140625" bestFit="1" customWidth="1"/>
    <col min="4097" max="4097" width="2.42578125" customWidth="1"/>
    <col min="4098" max="4098" width="5" customWidth="1"/>
    <col min="4099" max="4099" width="22.42578125" customWidth="1"/>
    <col min="4100" max="4100" width="8.5703125" customWidth="1"/>
    <col min="4101" max="4101" width="9.5703125" bestFit="1" customWidth="1"/>
    <col min="4102" max="4102" width="11.42578125" bestFit="1" customWidth="1"/>
    <col min="4103" max="4103" width="9.5703125" bestFit="1" customWidth="1"/>
    <col min="4104" max="4104" width="11.42578125" bestFit="1" customWidth="1"/>
    <col min="4105" max="4105" width="7.42578125" customWidth="1"/>
    <col min="4106" max="4106" width="4.28515625" customWidth="1"/>
    <col min="4107" max="4107" width="11.28515625" bestFit="1" customWidth="1"/>
    <col min="4108" max="4108" width="4.140625" customWidth="1"/>
    <col min="4109" max="4109" width="0.85546875" customWidth="1"/>
    <col min="4110" max="4110" width="4.85546875" customWidth="1"/>
    <col min="4111" max="4111" width="2.85546875" customWidth="1"/>
    <col min="4112" max="4112" width="4.5703125" customWidth="1"/>
    <col min="4113" max="4115" width="2.5703125" customWidth="1"/>
    <col min="4116" max="4116" width="7" bestFit="1" customWidth="1"/>
    <col min="4117" max="4117" width="9.140625" bestFit="1" customWidth="1"/>
    <col min="4353" max="4353" width="2.42578125" customWidth="1"/>
    <col min="4354" max="4354" width="5" customWidth="1"/>
    <col min="4355" max="4355" width="22.42578125" customWidth="1"/>
    <col min="4356" max="4356" width="8.5703125" customWidth="1"/>
    <col min="4357" max="4357" width="9.5703125" bestFit="1" customWidth="1"/>
    <col min="4358" max="4358" width="11.42578125" bestFit="1" customWidth="1"/>
    <col min="4359" max="4359" width="9.5703125" bestFit="1" customWidth="1"/>
    <col min="4360" max="4360" width="11.42578125" bestFit="1" customWidth="1"/>
    <col min="4361" max="4361" width="7.42578125" customWidth="1"/>
    <col min="4362" max="4362" width="4.28515625" customWidth="1"/>
    <col min="4363" max="4363" width="11.28515625" bestFit="1" customWidth="1"/>
    <col min="4364" max="4364" width="4.140625" customWidth="1"/>
    <col min="4365" max="4365" width="0.85546875" customWidth="1"/>
    <col min="4366" max="4366" width="4.85546875" customWidth="1"/>
    <col min="4367" max="4367" width="2.85546875" customWidth="1"/>
    <col min="4368" max="4368" width="4.5703125" customWidth="1"/>
    <col min="4369" max="4371" width="2.5703125" customWidth="1"/>
    <col min="4372" max="4372" width="7" bestFit="1" customWidth="1"/>
    <col min="4373" max="4373" width="9.140625" bestFit="1" customWidth="1"/>
    <col min="4609" max="4609" width="2.42578125" customWidth="1"/>
    <col min="4610" max="4610" width="5" customWidth="1"/>
    <col min="4611" max="4611" width="22.42578125" customWidth="1"/>
    <col min="4612" max="4612" width="8.5703125" customWidth="1"/>
    <col min="4613" max="4613" width="9.5703125" bestFit="1" customWidth="1"/>
    <col min="4614" max="4614" width="11.42578125" bestFit="1" customWidth="1"/>
    <col min="4615" max="4615" width="9.5703125" bestFit="1" customWidth="1"/>
    <col min="4616" max="4616" width="11.42578125" bestFit="1" customWidth="1"/>
    <col min="4617" max="4617" width="7.42578125" customWidth="1"/>
    <col min="4618" max="4618" width="4.28515625" customWidth="1"/>
    <col min="4619" max="4619" width="11.28515625" bestFit="1" customWidth="1"/>
    <col min="4620" max="4620" width="4.140625" customWidth="1"/>
    <col min="4621" max="4621" width="0.85546875" customWidth="1"/>
    <col min="4622" max="4622" width="4.85546875" customWidth="1"/>
    <col min="4623" max="4623" width="2.85546875" customWidth="1"/>
    <col min="4624" max="4624" width="4.5703125" customWidth="1"/>
    <col min="4625" max="4627" width="2.5703125" customWidth="1"/>
    <col min="4628" max="4628" width="7" bestFit="1" customWidth="1"/>
    <col min="4629" max="4629" width="9.140625" bestFit="1" customWidth="1"/>
    <col min="4865" max="4865" width="2.42578125" customWidth="1"/>
    <col min="4866" max="4866" width="5" customWidth="1"/>
    <col min="4867" max="4867" width="22.42578125" customWidth="1"/>
    <col min="4868" max="4868" width="8.5703125" customWidth="1"/>
    <col min="4869" max="4869" width="9.5703125" bestFit="1" customWidth="1"/>
    <col min="4870" max="4870" width="11.42578125" bestFit="1" customWidth="1"/>
    <col min="4871" max="4871" width="9.5703125" bestFit="1" customWidth="1"/>
    <col min="4872" max="4872" width="11.42578125" bestFit="1" customWidth="1"/>
    <col min="4873" max="4873" width="7.42578125" customWidth="1"/>
    <col min="4874" max="4874" width="4.28515625" customWidth="1"/>
    <col min="4875" max="4875" width="11.28515625" bestFit="1" customWidth="1"/>
    <col min="4876" max="4876" width="4.140625" customWidth="1"/>
    <col min="4877" max="4877" width="0.85546875" customWidth="1"/>
    <col min="4878" max="4878" width="4.85546875" customWidth="1"/>
    <col min="4879" max="4879" width="2.85546875" customWidth="1"/>
    <col min="4880" max="4880" width="4.5703125" customWidth="1"/>
    <col min="4881" max="4883" width="2.5703125" customWidth="1"/>
    <col min="4884" max="4884" width="7" bestFit="1" customWidth="1"/>
    <col min="4885" max="4885" width="9.140625" bestFit="1" customWidth="1"/>
    <col min="5121" max="5121" width="2.42578125" customWidth="1"/>
    <col min="5122" max="5122" width="5" customWidth="1"/>
    <col min="5123" max="5123" width="22.42578125" customWidth="1"/>
    <col min="5124" max="5124" width="8.5703125" customWidth="1"/>
    <col min="5125" max="5125" width="9.5703125" bestFit="1" customWidth="1"/>
    <col min="5126" max="5126" width="11.42578125" bestFit="1" customWidth="1"/>
    <col min="5127" max="5127" width="9.5703125" bestFit="1" customWidth="1"/>
    <col min="5128" max="5128" width="11.42578125" bestFit="1" customWidth="1"/>
    <col min="5129" max="5129" width="7.42578125" customWidth="1"/>
    <col min="5130" max="5130" width="4.28515625" customWidth="1"/>
    <col min="5131" max="5131" width="11.28515625" bestFit="1" customWidth="1"/>
    <col min="5132" max="5132" width="4.140625" customWidth="1"/>
    <col min="5133" max="5133" width="0.85546875" customWidth="1"/>
    <col min="5134" max="5134" width="4.85546875" customWidth="1"/>
    <col min="5135" max="5135" width="2.85546875" customWidth="1"/>
    <col min="5136" max="5136" width="4.5703125" customWidth="1"/>
    <col min="5137" max="5139" width="2.5703125" customWidth="1"/>
    <col min="5140" max="5140" width="7" bestFit="1" customWidth="1"/>
    <col min="5141" max="5141" width="9.140625" bestFit="1" customWidth="1"/>
    <col min="5377" max="5377" width="2.42578125" customWidth="1"/>
    <col min="5378" max="5378" width="5" customWidth="1"/>
    <col min="5379" max="5379" width="22.42578125" customWidth="1"/>
    <col min="5380" max="5380" width="8.5703125" customWidth="1"/>
    <col min="5381" max="5381" width="9.5703125" bestFit="1" customWidth="1"/>
    <col min="5382" max="5382" width="11.42578125" bestFit="1" customWidth="1"/>
    <col min="5383" max="5383" width="9.5703125" bestFit="1" customWidth="1"/>
    <col min="5384" max="5384" width="11.42578125" bestFit="1" customWidth="1"/>
    <col min="5385" max="5385" width="7.42578125" customWidth="1"/>
    <col min="5386" max="5386" width="4.28515625" customWidth="1"/>
    <col min="5387" max="5387" width="11.28515625" bestFit="1" customWidth="1"/>
    <col min="5388" max="5388" width="4.140625" customWidth="1"/>
    <col min="5389" max="5389" width="0.85546875" customWidth="1"/>
    <col min="5390" max="5390" width="4.85546875" customWidth="1"/>
    <col min="5391" max="5391" width="2.85546875" customWidth="1"/>
    <col min="5392" max="5392" width="4.5703125" customWidth="1"/>
    <col min="5393" max="5395" width="2.5703125" customWidth="1"/>
    <col min="5396" max="5396" width="7" bestFit="1" customWidth="1"/>
    <col min="5397" max="5397" width="9.140625" bestFit="1" customWidth="1"/>
    <col min="5633" max="5633" width="2.42578125" customWidth="1"/>
    <col min="5634" max="5634" width="5" customWidth="1"/>
    <col min="5635" max="5635" width="22.42578125" customWidth="1"/>
    <col min="5636" max="5636" width="8.5703125" customWidth="1"/>
    <col min="5637" max="5637" width="9.5703125" bestFit="1" customWidth="1"/>
    <col min="5638" max="5638" width="11.42578125" bestFit="1" customWidth="1"/>
    <col min="5639" max="5639" width="9.5703125" bestFit="1" customWidth="1"/>
    <col min="5640" max="5640" width="11.42578125" bestFit="1" customWidth="1"/>
    <col min="5641" max="5641" width="7.42578125" customWidth="1"/>
    <col min="5642" max="5642" width="4.28515625" customWidth="1"/>
    <col min="5643" max="5643" width="11.28515625" bestFit="1" customWidth="1"/>
    <col min="5644" max="5644" width="4.140625" customWidth="1"/>
    <col min="5645" max="5645" width="0.85546875" customWidth="1"/>
    <col min="5646" max="5646" width="4.85546875" customWidth="1"/>
    <col min="5647" max="5647" width="2.85546875" customWidth="1"/>
    <col min="5648" max="5648" width="4.5703125" customWidth="1"/>
    <col min="5649" max="5651" width="2.5703125" customWidth="1"/>
    <col min="5652" max="5652" width="7" bestFit="1" customWidth="1"/>
    <col min="5653" max="5653" width="9.140625" bestFit="1" customWidth="1"/>
    <col min="5889" max="5889" width="2.42578125" customWidth="1"/>
    <col min="5890" max="5890" width="5" customWidth="1"/>
    <col min="5891" max="5891" width="22.42578125" customWidth="1"/>
    <col min="5892" max="5892" width="8.5703125" customWidth="1"/>
    <col min="5893" max="5893" width="9.5703125" bestFit="1" customWidth="1"/>
    <col min="5894" max="5894" width="11.42578125" bestFit="1" customWidth="1"/>
    <col min="5895" max="5895" width="9.5703125" bestFit="1" customWidth="1"/>
    <col min="5896" max="5896" width="11.42578125" bestFit="1" customWidth="1"/>
    <col min="5897" max="5897" width="7.42578125" customWidth="1"/>
    <col min="5898" max="5898" width="4.28515625" customWidth="1"/>
    <col min="5899" max="5899" width="11.28515625" bestFit="1" customWidth="1"/>
    <col min="5900" max="5900" width="4.140625" customWidth="1"/>
    <col min="5901" max="5901" width="0.85546875" customWidth="1"/>
    <col min="5902" max="5902" width="4.85546875" customWidth="1"/>
    <col min="5903" max="5903" width="2.85546875" customWidth="1"/>
    <col min="5904" max="5904" width="4.5703125" customWidth="1"/>
    <col min="5905" max="5907" width="2.5703125" customWidth="1"/>
    <col min="5908" max="5908" width="7" bestFit="1" customWidth="1"/>
    <col min="5909" max="5909" width="9.140625" bestFit="1" customWidth="1"/>
    <col min="6145" max="6145" width="2.42578125" customWidth="1"/>
    <col min="6146" max="6146" width="5" customWidth="1"/>
    <col min="6147" max="6147" width="22.42578125" customWidth="1"/>
    <col min="6148" max="6148" width="8.5703125" customWidth="1"/>
    <col min="6149" max="6149" width="9.5703125" bestFit="1" customWidth="1"/>
    <col min="6150" max="6150" width="11.42578125" bestFit="1" customWidth="1"/>
    <col min="6151" max="6151" width="9.5703125" bestFit="1" customWidth="1"/>
    <col min="6152" max="6152" width="11.42578125" bestFit="1" customWidth="1"/>
    <col min="6153" max="6153" width="7.42578125" customWidth="1"/>
    <col min="6154" max="6154" width="4.28515625" customWidth="1"/>
    <col min="6155" max="6155" width="11.28515625" bestFit="1" customWidth="1"/>
    <col min="6156" max="6156" width="4.140625" customWidth="1"/>
    <col min="6157" max="6157" width="0.85546875" customWidth="1"/>
    <col min="6158" max="6158" width="4.85546875" customWidth="1"/>
    <col min="6159" max="6159" width="2.85546875" customWidth="1"/>
    <col min="6160" max="6160" width="4.5703125" customWidth="1"/>
    <col min="6161" max="6163" width="2.5703125" customWidth="1"/>
    <col min="6164" max="6164" width="7" bestFit="1" customWidth="1"/>
    <col min="6165" max="6165" width="9.140625" bestFit="1" customWidth="1"/>
    <col min="6401" max="6401" width="2.42578125" customWidth="1"/>
    <col min="6402" max="6402" width="5" customWidth="1"/>
    <col min="6403" max="6403" width="22.42578125" customWidth="1"/>
    <col min="6404" max="6404" width="8.5703125" customWidth="1"/>
    <col min="6405" max="6405" width="9.5703125" bestFit="1" customWidth="1"/>
    <col min="6406" max="6406" width="11.42578125" bestFit="1" customWidth="1"/>
    <col min="6407" max="6407" width="9.5703125" bestFit="1" customWidth="1"/>
    <col min="6408" max="6408" width="11.42578125" bestFit="1" customWidth="1"/>
    <col min="6409" max="6409" width="7.42578125" customWidth="1"/>
    <col min="6410" max="6410" width="4.28515625" customWidth="1"/>
    <col min="6411" max="6411" width="11.28515625" bestFit="1" customWidth="1"/>
    <col min="6412" max="6412" width="4.140625" customWidth="1"/>
    <col min="6413" max="6413" width="0.85546875" customWidth="1"/>
    <col min="6414" max="6414" width="4.85546875" customWidth="1"/>
    <col min="6415" max="6415" width="2.85546875" customWidth="1"/>
    <col min="6416" max="6416" width="4.5703125" customWidth="1"/>
    <col min="6417" max="6419" width="2.5703125" customWidth="1"/>
    <col min="6420" max="6420" width="7" bestFit="1" customWidth="1"/>
    <col min="6421" max="6421" width="9.140625" bestFit="1" customWidth="1"/>
    <col min="6657" max="6657" width="2.42578125" customWidth="1"/>
    <col min="6658" max="6658" width="5" customWidth="1"/>
    <col min="6659" max="6659" width="22.42578125" customWidth="1"/>
    <col min="6660" max="6660" width="8.5703125" customWidth="1"/>
    <col min="6661" max="6661" width="9.5703125" bestFit="1" customWidth="1"/>
    <col min="6662" max="6662" width="11.42578125" bestFit="1" customWidth="1"/>
    <col min="6663" max="6663" width="9.5703125" bestFit="1" customWidth="1"/>
    <col min="6664" max="6664" width="11.42578125" bestFit="1" customWidth="1"/>
    <col min="6665" max="6665" width="7.42578125" customWidth="1"/>
    <col min="6666" max="6666" width="4.28515625" customWidth="1"/>
    <col min="6667" max="6667" width="11.28515625" bestFit="1" customWidth="1"/>
    <col min="6668" max="6668" width="4.140625" customWidth="1"/>
    <col min="6669" max="6669" width="0.85546875" customWidth="1"/>
    <col min="6670" max="6670" width="4.85546875" customWidth="1"/>
    <col min="6671" max="6671" width="2.85546875" customWidth="1"/>
    <col min="6672" max="6672" width="4.5703125" customWidth="1"/>
    <col min="6673" max="6675" width="2.5703125" customWidth="1"/>
    <col min="6676" max="6676" width="7" bestFit="1" customWidth="1"/>
    <col min="6677" max="6677" width="9.140625" bestFit="1" customWidth="1"/>
    <col min="6913" max="6913" width="2.42578125" customWidth="1"/>
    <col min="6914" max="6914" width="5" customWidth="1"/>
    <col min="6915" max="6915" width="22.42578125" customWidth="1"/>
    <col min="6916" max="6916" width="8.5703125" customWidth="1"/>
    <col min="6917" max="6917" width="9.5703125" bestFit="1" customWidth="1"/>
    <col min="6918" max="6918" width="11.42578125" bestFit="1" customWidth="1"/>
    <col min="6919" max="6919" width="9.5703125" bestFit="1" customWidth="1"/>
    <col min="6920" max="6920" width="11.42578125" bestFit="1" customWidth="1"/>
    <col min="6921" max="6921" width="7.42578125" customWidth="1"/>
    <col min="6922" max="6922" width="4.28515625" customWidth="1"/>
    <col min="6923" max="6923" width="11.28515625" bestFit="1" customWidth="1"/>
    <col min="6924" max="6924" width="4.140625" customWidth="1"/>
    <col min="6925" max="6925" width="0.85546875" customWidth="1"/>
    <col min="6926" max="6926" width="4.85546875" customWidth="1"/>
    <col min="6927" max="6927" width="2.85546875" customWidth="1"/>
    <col min="6928" max="6928" width="4.5703125" customWidth="1"/>
    <col min="6929" max="6931" width="2.5703125" customWidth="1"/>
    <col min="6932" max="6932" width="7" bestFit="1" customWidth="1"/>
    <col min="6933" max="6933" width="9.140625" bestFit="1" customWidth="1"/>
    <col min="7169" max="7169" width="2.42578125" customWidth="1"/>
    <col min="7170" max="7170" width="5" customWidth="1"/>
    <col min="7171" max="7171" width="22.42578125" customWidth="1"/>
    <col min="7172" max="7172" width="8.5703125" customWidth="1"/>
    <col min="7173" max="7173" width="9.5703125" bestFit="1" customWidth="1"/>
    <col min="7174" max="7174" width="11.42578125" bestFit="1" customWidth="1"/>
    <col min="7175" max="7175" width="9.5703125" bestFit="1" customWidth="1"/>
    <col min="7176" max="7176" width="11.42578125" bestFit="1" customWidth="1"/>
    <col min="7177" max="7177" width="7.42578125" customWidth="1"/>
    <col min="7178" max="7178" width="4.28515625" customWidth="1"/>
    <col min="7179" max="7179" width="11.28515625" bestFit="1" customWidth="1"/>
    <col min="7180" max="7180" width="4.140625" customWidth="1"/>
    <col min="7181" max="7181" width="0.85546875" customWidth="1"/>
    <col min="7182" max="7182" width="4.85546875" customWidth="1"/>
    <col min="7183" max="7183" width="2.85546875" customWidth="1"/>
    <col min="7184" max="7184" width="4.5703125" customWidth="1"/>
    <col min="7185" max="7187" width="2.5703125" customWidth="1"/>
    <col min="7188" max="7188" width="7" bestFit="1" customWidth="1"/>
    <col min="7189" max="7189" width="9.140625" bestFit="1" customWidth="1"/>
    <col min="7425" max="7425" width="2.42578125" customWidth="1"/>
    <col min="7426" max="7426" width="5" customWidth="1"/>
    <col min="7427" max="7427" width="22.42578125" customWidth="1"/>
    <col min="7428" max="7428" width="8.5703125" customWidth="1"/>
    <col min="7429" max="7429" width="9.5703125" bestFit="1" customWidth="1"/>
    <col min="7430" max="7430" width="11.42578125" bestFit="1" customWidth="1"/>
    <col min="7431" max="7431" width="9.5703125" bestFit="1" customWidth="1"/>
    <col min="7432" max="7432" width="11.42578125" bestFit="1" customWidth="1"/>
    <col min="7433" max="7433" width="7.42578125" customWidth="1"/>
    <col min="7434" max="7434" width="4.28515625" customWidth="1"/>
    <col min="7435" max="7435" width="11.28515625" bestFit="1" customWidth="1"/>
    <col min="7436" max="7436" width="4.140625" customWidth="1"/>
    <col min="7437" max="7437" width="0.85546875" customWidth="1"/>
    <col min="7438" max="7438" width="4.85546875" customWidth="1"/>
    <col min="7439" max="7439" width="2.85546875" customWidth="1"/>
    <col min="7440" max="7440" width="4.5703125" customWidth="1"/>
    <col min="7441" max="7443" width="2.5703125" customWidth="1"/>
    <col min="7444" max="7444" width="7" bestFit="1" customWidth="1"/>
    <col min="7445" max="7445" width="9.140625" bestFit="1" customWidth="1"/>
    <col min="7681" max="7681" width="2.42578125" customWidth="1"/>
    <col min="7682" max="7682" width="5" customWidth="1"/>
    <col min="7683" max="7683" width="22.42578125" customWidth="1"/>
    <col min="7684" max="7684" width="8.5703125" customWidth="1"/>
    <col min="7685" max="7685" width="9.5703125" bestFit="1" customWidth="1"/>
    <col min="7686" max="7686" width="11.42578125" bestFit="1" customWidth="1"/>
    <col min="7687" max="7687" width="9.5703125" bestFit="1" customWidth="1"/>
    <col min="7688" max="7688" width="11.42578125" bestFit="1" customWidth="1"/>
    <col min="7689" max="7689" width="7.42578125" customWidth="1"/>
    <col min="7690" max="7690" width="4.28515625" customWidth="1"/>
    <col min="7691" max="7691" width="11.28515625" bestFit="1" customWidth="1"/>
    <col min="7692" max="7692" width="4.140625" customWidth="1"/>
    <col min="7693" max="7693" width="0.85546875" customWidth="1"/>
    <col min="7694" max="7694" width="4.85546875" customWidth="1"/>
    <col min="7695" max="7695" width="2.85546875" customWidth="1"/>
    <col min="7696" max="7696" width="4.5703125" customWidth="1"/>
    <col min="7697" max="7699" width="2.5703125" customWidth="1"/>
    <col min="7700" max="7700" width="7" bestFit="1" customWidth="1"/>
    <col min="7701" max="7701" width="9.140625" bestFit="1" customWidth="1"/>
    <col min="7937" max="7937" width="2.42578125" customWidth="1"/>
    <col min="7938" max="7938" width="5" customWidth="1"/>
    <col min="7939" max="7939" width="22.42578125" customWidth="1"/>
    <col min="7940" max="7940" width="8.5703125" customWidth="1"/>
    <col min="7941" max="7941" width="9.5703125" bestFit="1" customWidth="1"/>
    <col min="7942" max="7942" width="11.42578125" bestFit="1" customWidth="1"/>
    <col min="7943" max="7943" width="9.5703125" bestFit="1" customWidth="1"/>
    <col min="7944" max="7944" width="11.42578125" bestFit="1" customWidth="1"/>
    <col min="7945" max="7945" width="7.42578125" customWidth="1"/>
    <col min="7946" max="7946" width="4.28515625" customWidth="1"/>
    <col min="7947" max="7947" width="11.28515625" bestFit="1" customWidth="1"/>
    <col min="7948" max="7948" width="4.140625" customWidth="1"/>
    <col min="7949" max="7949" width="0.85546875" customWidth="1"/>
    <col min="7950" max="7950" width="4.85546875" customWidth="1"/>
    <col min="7951" max="7951" width="2.85546875" customWidth="1"/>
    <col min="7952" max="7952" width="4.5703125" customWidth="1"/>
    <col min="7953" max="7955" width="2.5703125" customWidth="1"/>
    <col min="7956" max="7956" width="7" bestFit="1" customWidth="1"/>
    <col min="7957" max="7957" width="9.140625" bestFit="1" customWidth="1"/>
    <col min="8193" max="8193" width="2.42578125" customWidth="1"/>
    <col min="8194" max="8194" width="5" customWidth="1"/>
    <col min="8195" max="8195" width="22.42578125" customWidth="1"/>
    <col min="8196" max="8196" width="8.5703125" customWidth="1"/>
    <col min="8197" max="8197" width="9.5703125" bestFit="1" customWidth="1"/>
    <col min="8198" max="8198" width="11.42578125" bestFit="1" customWidth="1"/>
    <col min="8199" max="8199" width="9.5703125" bestFit="1" customWidth="1"/>
    <col min="8200" max="8200" width="11.42578125" bestFit="1" customWidth="1"/>
    <col min="8201" max="8201" width="7.42578125" customWidth="1"/>
    <col min="8202" max="8202" width="4.28515625" customWidth="1"/>
    <col min="8203" max="8203" width="11.28515625" bestFit="1" customWidth="1"/>
    <col min="8204" max="8204" width="4.140625" customWidth="1"/>
    <col min="8205" max="8205" width="0.85546875" customWidth="1"/>
    <col min="8206" max="8206" width="4.85546875" customWidth="1"/>
    <col min="8207" max="8207" width="2.85546875" customWidth="1"/>
    <col min="8208" max="8208" width="4.5703125" customWidth="1"/>
    <col min="8209" max="8211" width="2.5703125" customWidth="1"/>
    <col min="8212" max="8212" width="7" bestFit="1" customWidth="1"/>
    <col min="8213" max="8213" width="9.140625" bestFit="1" customWidth="1"/>
    <col min="8449" max="8449" width="2.42578125" customWidth="1"/>
    <col min="8450" max="8450" width="5" customWidth="1"/>
    <col min="8451" max="8451" width="22.42578125" customWidth="1"/>
    <col min="8452" max="8452" width="8.5703125" customWidth="1"/>
    <col min="8453" max="8453" width="9.5703125" bestFit="1" customWidth="1"/>
    <col min="8454" max="8454" width="11.42578125" bestFit="1" customWidth="1"/>
    <col min="8455" max="8455" width="9.5703125" bestFit="1" customWidth="1"/>
    <col min="8456" max="8456" width="11.42578125" bestFit="1" customWidth="1"/>
    <col min="8457" max="8457" width="7.42578125" customWidth="1"/>
    <col min="8458" max="8458" width="4.28515625" customWidth="1"/>
    <col min="8459" max="8459" width="11.28515625" bestFit="1" customWidth="1"/>
    <col min="8460" max="8460" width="4.140625" customWidth="1"/>
    <col min="8461" max="8461" width="0.85546875" customWidth="1"/>
    <col min="8462" max="8462" width="4.85546875" customWidth="1"/>
    <col min="8463" max="8463" width="2.85546875" customWidth="1"/>
    <col min="8464" max="8464" width="4.5703125" customWidth="1"/>
    <col min="8465" max="8467" width="2.5703125" customWidth="1"/>
    <col min="8468" max="8468" width="7" bestFit="1" customWidth="1"/>
    <col min="8469" max="8469" width="9.140625" bestFit="1" customWidth="1"/>
    <col min="8705" max="8705" width="2.42578125" customWidth="1"/>
    <col min="8706" max="8706" width="5" customWidth="1"/>
    <col min="8707" max="8707" width="22.42578125" customWidth="1"/>
    <col min="8708" max="8708" width="8.5703125" customWidth="1"/>
    <col min="8709" max="8709" width="9.5703125" bestFit="1" customWidth="1"/>
    <col min="8710" max="8710" width="11.42578125" bestFit="1" customWidth="1"/>
    <col min="8711" max="8711" width="9.5703125" bestFit="1" customWidth="1"/>
    <col min="8712" max="8712" width="11.42578125" bestFit="1" customWidth="1"/>
    <col min="8713" max="8713" width="7.42578125" customWidth="1"/>
    <col min="8714" max="8714" width="4.28515625" customWidth="1"/>
    <col min="8715" max="8715" width="11.28515625" bestFit="1" customWidth="1"/>
    <col min="8716" max="8716" width="4.140625" customWidth="1"/>
    <col min="8717" max="8717" width="0.85546875" customWidth="1"/>
    <col min="8718" max="8718" width="4.85546875" customWidth="1"/>
    <col min="8719" max="8719" width="2.85546875" customWidth="1"/>
    <col min="8720" max="8720" width="4.5703125" customWidth="1"/>
    <col min="8721" max="8723" width="2.5703125" customWidth="1"/>
    <col min="8724" max="8724" width="7" bestFit="1" customWidth="1"/>
    <col min="8725" max="8725" width="9.140625" bestFit="1" customWidth="1"/>
    <col min="8961" max="8961" width="2.42578125" customWidth="1"/>
    <col min="8962" max="8962" width="5" customWidth="1"/>
    <col min="8963" max="8963" width="22.42578125" customWidth="1"/>
    <col min="8964" max="8964" width="8.5703125" customWidth="1"/>
    <col min="8965" max="8965" width="9.5703125" bestFit="1" customWidth="1"/>
    <col min="8966" max="8966" width="11.42578125" bestFit="1" customWidth="1"/>
    <col min="8967" max="8967" width="9.5703125" bestFit="1" customWidth="1"/>
    <col min="8968" max="8968" width="11.42578125" bestFit="1" customWidth="1"/>
    <col min="8969" max="8969" width="7.42578125" customWidth="1"/>
    <col min="8970" max="8970" width="4.28515625" customWidth="1"/>
    <col min="8971" max="8971" width="11.28515625" bestFit="1" customWidth="1"/>
    <col min="8972" max="8972" width="4.140625" customWidth="1"/>
    <col min="8973" max="8973" width="0.85546875" customWidth="1"/>
    <col min="8974" max="8974" width="4.85546875" customWidth="1"/>
    <col min="8975" max="8975" width="2.85546875" customWidth="1"/>
    <col min="8976" max="8976" width="4.5703125" customWidth="1"/>
    <col min="8977" max="8979" width="2.5703125" customWidth="1"/>
    <col min="8980" max="8980" width="7" bestFit="1" customWidth="1"/>
    <col min="8981" max="8981" width="9.140625" bestFit="1" customWidth="1"/>
    <col min="9217" max="9217" width="2.42578125" customWidth="1"/>
    <col min="9218" max="9218" width="5" customWidth="1"/>
    <col min="9219" max="9219" width="22.42578125" customWidth="1"/>
    <col min="9220" max="9220" width="8.5703125" customWidth="1"/>
    <col min="9221" max="9221" width="9.5703125" bestFit="1" customWidth="1"/>
    <col min="9222" max="9222" width="11.42578125" bestFit="1" customWidth="1"/>
    <col min="9223" max="9223" width="9.5703125" bestFit="1" customWidth="1"/>
    <col min="9224" max="9224" width="11.42578125" bestFit="1" customWidth="1"/>
    <col min="9225" max="9225" width="7.42578125" customWidth="1"/>
    <col min="9226" max="9226" width="4.28515625" customWidth="1"/>
    <col min="9227" max="9227" width="11.28515625" bestFit="1" customWidth="1"/>
    <col min="9228" max="9228" width="4.140625" customWidth="1"/>
    <col min="9229" max="9229" width="0.85546875" customWidth="1"/>
    <col min="9230" max="9230" width="4.85546875" customWidth="1"/>
    <col min="9231" max="9231" width="2.85546875" customWidth="1"/>
    <col min="9232" max="9232" width="4.5703125" customWidth="1"/>
    <col min="9233" max="9235" width="2.5703125" customWidth="1"/>
    <col min="9236" max="9236" width="7" bestFit="1" customWidth="1"/>
    <col min="9237" max="9237" width="9.140625" bestFit="1" customWidth="1"/>
    <col min="9473" max="9473" width="2.42578125" customWidth="1"/>
    <col min="9474" max="9474" width="5" customWidth="1"/>
    <col min="9475" max="9475" width="22.42578125" customWidth="1"/>
    <col min="9476" max="9476" width="8.5703125" customWidth="1"/>
    <col min="9477" max="9477" width="9.5703125" bestFit="1" customWidth="1"/>
    <col min="9478" max="9478" width="11.42578125" bestFit="1" customWidth="1"/>
    <col min="9479" max="9479" width="9.5703125" bestFit="1" customWidth="1"/>
    <col min="9480" max="9480" width="11.42578125" bestFit="1" customWidth="1"/>
    <col min="9481" max="9481" width="7.42578125" customWidth="1"/>
    <col min="9482" max="9482" width="4.28515625" customWidth="1"/>
    <col min="9483" max="9483" width="11.28515625" bestFit="1" customWidth="1"/>
    <col min="9484" max="9484" width="4.140625" customWidth="1"/>
    <col min="9485" max="9485" width="0.85546875" customWidth="1"/>
    <col min="9486" max="9486" width="4.85546875" customWidth="1"/>
    <col min="9487" max="9487" width="2.85546875" customWidth="1"/>
    <col min="9488" max="9488" width="4.5703125" customWidth="1"/>
    <col min="9489" max="9491" width="2.5703125" customWidth="1"/>
    <col min="9492" max="9492" width="7" bestFit="1" customWidth="1"/>
    <col min="9493" max="9493" width="9.140625" bestFit="1" customWidth="1"/>
    <col min="9729" max="9729" width="2.42578125" customWidth="1"/>
    <col min="9730" max="9730" width="5" customWidth="1"/>
    <col min="9731" max="9731" width="22.42578125" customWidth="1"/>
    <col min="9732" max="9732" width="8.5703125" customWidth="1"/>
    <col min="9733" max="9733" width="9.5703125" bestFit="1" customWidth="1"/>
    <col min="9734" max="9734" width="11.42578125" bestFit="1" customWidth="1"/>
    <col min="9735" max="9735" width="9.5703125" bestFit="1" customWidth="1"/>
    <col min="9736" max="9736" width="11.42578125" bestFit="1" customWidth="1"/>
    <col min="9737" max="9737" width="7.42578125" customWidth="1"/>
    <col min="9738" max="9738" width="4.28515625" customWidth="1"/>
    <col min="9739" max="9739" width="11.28515625" bestFit="1" customWidth="1"/>
    <col min="9740" max="9740" width="4.140625" customWidth="1"/>
    <col min="9741" max="9741" width="0.85546875" customWidth="1"/>
    <col min="9742" max="9742" width="4.85546875" customWidth="1"/>
    <col min="9743" max="9743" width="2.85546875" customWidth="1"/>
    <col min="9744" max="9744" width="4.5703125" customWidth="1"/>
    <col min="9745" max="9747" width="2.5703125" customWidth="1"/>
    <col min="9748" max="9748" width="7" bestFit="1" customWidth="1"/>
    <col min="9749" max="9749" width="9.140625" bestFit="1" customWidth="1"/>
    <col min="9985" max="9985" width="2.42578125" customWidth="1"/>
    <col min="9986" max="9986" width="5" customWidth="1"/>
    <col min="9987" max="9987" width="22.42578125" customWidth="1"/>
    <col min="9988" max="9988" width="8.5703125" customWidth="1"/>
    <col min="9989" max="9989" width="9.5703125" bestFit="1" customWidth="1"/>
    <col min="9990" max="9990" width="11.42578125" bestFit="1" customWidth="1"/>
    <col min="9991" max="9991" width="9.5703125" bestFit="1" customWidth="1"/>
    <col min="9992" max="9992" width="11.42578125" bestFit="1" customWidth="1"/>
    <col min="9993" max="9993" width="7.42578125" customWidth="1"/>
    <col min="9994" max="9994" width="4.28515625" customWidth="1"/>
    <col min="9995" max="9995" width="11.28515625" bestFit="1" customWidth="1"/>
    <col min="9996" max="9996" width="4.140625" customWidth="1"/>
    <col min="9997" max="9997" width="0.85546875" customWidth="1"/>
    <col min="9998" max="9998" width="4.85546875" customWidth="1"/>
    <col min="9999" max="9999" width="2.85546875" customWidth="1"/>
    <col min="10000" max="10000" width="4.5703125" customWidth="1"/>
    <col min="10001" max="10003" width="2.5703125" customWidth="1"/>
    <col min="10004" max="10004" width="7" bestFit="1" customWidth="1"/>
    <col min="10005" max="10005" width="9.140625" bestFit="1" customWidth="1"/>
    <col min="10241" max="10241" width="2.42578125" customWidth="1"/>
    <col min="10242" max="10242" width="5" customWidth="1"/>
    <col min="10243" max="10243" width="22.42578125" customWidth="1"/>
    <col min="10244" max="10244" width="8.5703125" customWidth="1"/>
    <col min="10245" max="10245" width="9.5703125" bestFit="1" customWidth="1"/>
    <col min="10246" max="10246" width="11.42578125" bestFit="1" customWidth="1"/>
    <col min="10247" max="10247" width="9.5703125" bestFit="1" customWidth="1"/>
    <col min="10248" max="10248" width="11.42578125" bestFit="1" customWidth="1"/>
    <col min="10249" max="10249" width="7.42578125" customWidth="1"/>
    <col min="10250" max="10250" width="4.28515625" customWidth="1"/>
    <col min="10251" max="10251" width="11.28515625" bestFit="1" customWidth="1"/>
    <col min="10252" max="10252" width="4.140625" customWidth="1"/>
    <col min="10253" max="10253" width="0.85546875" customWidth="1"/>
    <col min="10254" max="10254" width="4.85546875" customWidth="1"/>
    <col min="10255" max="10255" width="2.85546875" customWidth="1"/>
    <col min="10256" max="10256" width="4.5703125" customWidth="1"/>
    <col min="10257" max="10259" width="2.5703125" customWidth="1"/>
    <col min="10260" max="10260" width="7" bestFit="1" customWidth="1"/>
    <col min="10261" max="10261" width="9.140625" bestFit="1" customWidth="1"/>
    <col min="10497" max="10497" width="2.42578125" customWidth="1"/>
    <col min="10498" max="10498" width="5" customWidth="1"/>
    <col min="10499" max="10499" width="22.42578125" customWidth="1"/>
    <col min="10500" max="10500" width="8.5703125" customWidth="1"/>
    <col min="10501" max="10501" width="9.5703125" bestFit="1" customWidth="1"/>
    <col min="10502" max="10502" width="11.42578125" bestFit="1" customWidth="1"/>
    <col min="10503" max="10503" width="9.5703125" bestFit="1" customWidth="1"/>
    <col min="10504" max="10504" width="11.42578125" bestFit="1" customWidth="1"/>
    <col min="10505" max="10505" width="7.42578125" customWidth="1"/>
    <col min="10506" max="10506" width="4.28515625" customWidth="1"/>
    <col min="10507" max="10507" width="11.28515625" bestFit="1" customWidth="1"/>
    <col min="10508" max="10508" width="4.140625" customWidth="1"/>
    <col min="10509" max="10509" width="0.85546875" customWidth="1"/>
    <col min="10510" max="10510" width="4.85546875" customWidth="1"/>
    <col min="10511" max="10511" width="2.85546875" customWidth="1"/>
    <col min="10512" max="10512" width="4.5703125" customWidth="1"/>
    <col min="10513" max="10515" width="2.5703125" customWidth="1"/>
    <col min="10516" max="10516" width="7" bestFit="1" customWidth="1"/>
    <col min="10517" max="10517" width="9.140625" bestFit="1" customWidth="1"/>
    <col min="10753" max="10753" width="2.42578125" customWidth="1"/>
    <col min="10754" max="10754" width="5" customWidth="1"/>
    <col min="10755" max="10755" width="22.42578125" customWidth="1"/>
    <col min="10756" max="10756" width="8.5703125" customWidth="1"/>
    <col min="10757" max="10757" width="9.5703125" bestFit="1" customWidth="1"/>
    <col min="10758" max="10758" width="11.42578125" bestFit="1" customWidth="1"/>
    <col min="10759" max="10759" width="9.5703125" bestFit="1" customWidth="1"/>
    <col min="10760" max="10760" width="11.42578125" bestFit="1" customWidth="1"/>
    <col min="10761" max="10761" width="7.42578125" customWidth="1"/>
    <col min="10762" max="10762" width="4.28515625" customWidth="1"/>
    <col min="10763" max="10763" width="11.28515625" bestFit="1" customWidth="1"/>
    <col min="10764" max="10764" width="4.140625" customWidth="1"/>
    <col min="10765" max="10765" width="0.85546875" customWidth="1"/>
    <col min="10766" max="10766" width="4.85546875" customWidth="1"/>
    <col min="10767" max="10767" width="2.85546875" customWidth="1"/>
    <col min="10768" max="10768" width="4.5703125" customWidth="1"/>
    <col min="10769" max="10771" width="2.5703125" customWidth="1"/>
    <col min="10772" max="10772" width="7" bestFit="1" customWidth="1"/>
    <col min="10773" max="10773" width="9.140625" bestFit="1" customWidth="1"/>
    <col min="11009" max="11009" width="2.42578125" customWidth="1"/>
    <col min="11010" max="11010" width="5" customWidth="1"/>
    <col min="11011" max="11011" width="22.42578125" customWidth="1"/>
    <col min="11012" max="11012" width="8.5703125" customWidth="1"/>
    <col min="11013" max="11013" width="9.5703125" bestFit="1" customWidth="1"/>
    <col min="11014" max="11014" width="11.42578125" bestFit="1" customWidth="1"/>
    <col min="11015" max="11015" width="9.5703125" bestFit="1" customWidth="1"/>
    <col min="11016" max="11016" width="11.42578125" bestFit="1" customWidth="1"/>
    <col min="11017" max="11017" width="7.42578125" customWidth="1"/>
    <col min="11018" max="11018" width="4.28515625" customWidth="1"/>
    <col min="11019" max="11019" width="11.28515625" bestFit="1" customWidth="1"/>
    <col min="11020" max="11020" width="4.140625" customWidth="1"/>
    <col min="11021" max="11021" width="0.85546875" customWidth="1"/>
    <col min="11022" max="11022" width="4.85546875" customWidth="1"/>
    <col min="11023" max="11023" width="2.85546875" customWidth="1"/>
    <col min="11024" max="11024" width="4.5703125" customWidth="1"/>
    <col min="11025" max="11027" width="2.5703125" customWidth="1"/>
    <col min="11028" max="11028" width="7" bestFit="1" customWidth="1"/>
    <col min="11029" max="11029" width="9.140625" bestFit="1" customWidth="1"/>
    <col min="11265" max="11265" width="2.42578125" customWidth="1"/>
    <col min="11266" max="11266" width="5" customWidth="1"/>
    <col min="11267" max="11267" width="22.42578125" customWidth="1"/>
    <col min="11268" max="11268" width="8.5703125" customWidth="1"/>
    <col min="11269" max="11269" width="9.5703125" bestFit="1" customWidth="1"/>
    <col min="11270" max="11270" width="11.42578125" bestFit="1" customWidth="1"/>
    <col min="11271" max="11271" width="9.5703125" bestFit="1" customWidth="1"/>
    <col min="11272" max="11272" width="11.42578125" bestFit="1" customWidth="1"/>
    <col min="11273" max="11273" width="7.42578125" customWidth="1"/>
    <col min="11274" max="11274" width="4.28515625" customWidth="1"/>
    <col min="11275" max="11275" width="11.28515625" bestFit="1" customWidth="1"/>
    <col min="11276" max="11276" width="4.140625" customWidth="1"/>
    <col min="11277" max="11277" width="0.85546875" customWidth="1"/>
    <col min="11278" max="11278" width="4.85546875" customWidth="1"/>
    <col min="11279" max="11279" width="2.85546875" customWidth="1"/>
    <col min="11280" max="11280" width="4.5703125" customWidth="1"/>
    <col min="11281" max="11283" width="2.5703125" customWidth="1"/>
    <col min="11284" max="11284" width="7" bestFit="1" customWidth="1"/>
    <col min="11285" max="11285" width="9.140625" bestFit="1" customWidth="1"/>
    <col min="11521" max="11521" width="2.42578125" customWidth="1"/>
    <col min="11522" max="11522" width="5" customWidth="1"/>
    <col min="11523" max="11523" width="22.42578125" customWidth="1"/>
    <col min="11524" max="11524" width="8.5703125" customWidth="1"/>
    <col min="11525" max="11525" width="9.5703125" bestFit="1" customWidth="1"/>
    <col min="11526" max="11526" width="11.42578125" bestFit="1" customWidth="1"/>
    <col min="11527" max="11527" width="9.5703125" bestFit="1" customWidth="1"/>
    <col min="11528" max="11528" width="11.42578125" bestFit="1" customWidth="1"/>
    <col min="11529" max="11529" width="7.42578125" customWidth="1"/>
    <col min="11530" max="11530" width="4.28515625" customWidth="1"/>
    <col min="11531" max="11531" width="11.28515625" bestFit="1" customWidth="1"/>
    <col min="11532" max="11532" width="4.140625" customWidth="1"/>
    <col min="11533" max="11533" width="0.85546875" customWidth="1"/>
    <col min="11534" max="11534" width="4.85546875" customWidth="1"/>
    <col min="11535" max="11535" width="2.85546875" customWidth="1"/>
    <col min="11536" max="11536" width="4.5703125" customWidth="1"/>
    <col min="11537" max="11539" width="2.5703125" customWidth="1"/>
    <col min="11540" max="11540" width="7" bestFit="1" customWidth="1"/>
    <col min="11541" max="11541" width="9.140625" bestFit="1" customWidth="1"/>
    <col min="11777" max="11777" width="2.42578125" customWidth="1"/>
    <col min="11778" max="11778" width="5" customWidth="1"/>
    <col min="11779" max="11779" width="22.42578125" customWidth="1"/>
    <col min="11780" max="11780" width="8.5703125" customWidth="1"/>
    <col min="11781" max="11781" width="9.5703125" bestFit="1" customWidth="1"/>
    <col min="11782" max="11782" width="11.42578125" bestFit="1" customWidth="1"/>
    <col min="11783" max="11783" width="9.5703125" bestFit="1" customWidth="1"/>
    <col min="11784" max="11784" width="11.42578125" bestFit="1" customWidth="1"/>
    <col min="11785" max="11785" width="7.42578125" customWidth="1"/>
    <col min="11786" max="11786" width="4.28515625" customWidth="1"/>
    <col min="11787" max="11787" width="11.28515625" bestFit="1" customWidth="1"/>
    <col min="11788" max="11788" width="4.140625" customWidth="1"/>
    <col min="11789" max="11789" width="0.85546875" customWidth="1"/>
    <col min="11790" max="11790" width="4.85546875" customWidth="1"/>
    <col min="11791" max="11791" width="2.85546875" customWidth="1"/>
    <col min="11792" max="11792" width="4.5703125" customWidth="1"/>
    <col min="11793" max="11795" width="2.5703125" customWidth="1"/>
    <col min="11796" max="11796" width="7" bestFit="1" customWidth="1"/>
    <col min="11797" max="11797" width="9.140625" bestFit="1" customWidth="1"/>
    <col min="12033" max="12033" width="2.42578125" customWidth="1"/>
    <col min="12034" max="12034" width="5" customWidth="1"/>
    <col min="12035" max="12035" width="22.42578125" customWidth="1"/>
    <col min="12036" max="12036" width="8.5703125" customWidth="1"/>
    <col min="12037" max="12037" width="9.5703125" bestFit="1" customWidth="1"/>
    <col min="12038" max="12038" width="11.42578125" bestFit="1" customWidth="1"/>
    <col min="12039" max="12039" width="9.5703125" bestFit="1" customWidth="1"/>
    <col min="12040" max="12040" width="11.42578125" bestFit="1" customWidth="1"/>
    <col min="12041" max="12041" width="7.42578125" customWidth="1"/>
    <col min="12042" max="12042" width="4.28515625" customWidth="1"/>
    <col min="12043" max="12043" width="11.28515625" bestFit="1" customWidth="1"/>
    <col min="12044" max="12044" width="4.140625" customWidth="1"/>
    <col min="12045" max="12045" width="0.85546875" customWidth="1"/>
    <col min="12046" max="12046" width="4.85546875" customWidth="1"/>
    <col min="12047" max="12047" width="2.85546875" customWidth="1"/>
    <col min="12048" max="12048" width="4.5703125" customWidth="1"/>
    <col min="12049" max="12051" width="2.5703125" customWidth="1"/>
    <col min="12052" max="12052" width="7" bestFit="1" customWidth="1"/>
    <col min="12053" max="12053" width="9.140625" bestFit="1" customWidth="1"/>
    <col min="12289" max="12289" width="2.42578125" customWidth="1"/>
    <col min="12290" max="12290" width="5" customWidth="1"/>
    <col min="12291" max="12291" width="22.42578125" customWidth="1"/>
    <col min="12292" max="12292" width="8.5703125" customWidth="1"/>
    <col min="12293" max="12293" width="9.5703125" bestFit="1" customWidth="1"/>
    <col min="12294" max="12294" width="11.42578125" bestFit="1" customWidth="1"/>
    <col min="12295" max="12295" width="9.5703125" bestFit="1" customWidth="1"/>
    <col min="12296" max="12296" width="11.42578125" bestFit="1" customWidth="1"/>
    <col min="12297" max="12297" width="7.42578125" customWidth="1"/>
    <col min="12298" max="12298" width="4.28515625" customWidth="1"/>
    <col min="12299" max="12299" width="11.28515625" bestFit="1" customWidth="1"/>
    <col min="12300" max="12300" width="4.140625" customWidth="1"/>
    <col min="12301" max="12301" width="0.85546875" customWidth="1"/>
    <col min="12302" max="12302" width="4.85546875" customWidth="1"/>
    <col min="12303" max="12303" width="2.85546875" customWidth="1"/>
    <col min="12304" max="12304" width="4.5703125" customWidth="1"/>
    <col min="12305" max="12307" width="2.5703125" customWidth="1"/>
    <col min="12308" max="12308" width="7" bestFit="1" customWidth="1"/>
    <col min="12309" max="12309" width="9.140625" bestFit="1" customWidth="1"/>
    <col min="12545" max="12545" width="2.42578125" customWidth="1"/>
    <col min="12546" max="12546" width="5" customWidth="1"/>
    <col min="12547" max="12547" width="22.42578125" customWidth="1"/>
    <col min="12548" max="12548" width="8.5703125" customWidth="1"/>
    <col min="12549" max="12549" width="9.5703125" bestFit="1" customWidth="1"/>
    <col min="12550" max="12550" width="11.42578125" bestFit="1" customWidth="1"/>
    <col min="12551" max="12551" width="9.5703125" bestFit="1" customWidth="1"/>
    <col min="12552" max="12552" width="11.42578125" bestFit="1" customWidth="1"/>
    <col min="12553" max="12553" width="7.42578125" customWidth="1"/>
    <col min="12554" max="12554" width="4.28515625" customWidth="1"/>
    <col min="12555" max="12555" width="11.28515625" bestFit="1" customWidth="1"/>
    <col min="12556" max="12556" width="4.140625" customWidth="1"/>
    <col min="12557" max="12557" width="0.85546875" customWidth="1"/>
    <col min="12558" max="12558" width="4.85546875" customWidth="1"/>
    <col min="12559" max="12559" width="2.85546875" customWidth="1"/>
    <col min="12560" max="12560" width="4.5703125" customWidth="1"/>
    <col min="12561" max="12563" width="2.5703125" customWidth="1"/>
    <col min="12564" max="12564" width="7" bestFit="1" customWidth="1"/>
    <col min="12565" max="12565" width="9.140625" bestFit="1" customWidth="1"/>
    <col min="12801" max="12801" width="2.42578125" customWidth="1"/>
    <col min="12802" max="12802" width="5" customWidth="1"/>
    <col min="12803" max="12803" width="22.42578125" customWidth="1"/>
    <col min="12804" max="12804" width="8.5703125" customWidth="1"/>
    <col min="12805" max="12805" width="9.5703125" bestFit="1" customWidth="1"/>
    <col min="12806" max="12806" width="11.42578125" bestFit="1" customWidth="1"/>
    <col min="12807" max="12807" width="9.5703125" bestFit="1" customWidth="1"/>
    <col min="12808" max="12808" width="11.42578125" bestFit="1" customWidth="1"/>
    <col min="12809" max="12809" width="7.42578125" customWidth="1"/>
    <col min="12810" max="12810" width="4.28515625" customWidth="1"/>
    <col min="12811" max="12811" width="11.28515625" bestFit="1" customWidth="1"/>
    <col min="12812" max="12812" width="4.140625" customWidth="1"/>
    <col min="12813" max="12813" width="0.85546875" customWidth="1"/>
    <col min="12814" max="12814" width="4.85546875" customWidth="1"/>
    <col min="12815" max="12815" width="2.85546875" customWidth="1"/>
    <col min="12816" max="12816" width="4.5703125" customWidth="1"/>
    <col min="12817" max="12819" width="2.5703125" customWidth="1"/>
    <col min="12820" max="12820" width="7" bestFit="1" customWidth="1"/>
    <col min="12821" max="12821" width="9.140625" bestFit="1" customWidth="1"/>
    <col min="13057" max="13057" width="2.42578125" customWidth="1"/>
    <col min="13058" max="13058" width="5" customWidth="1"/>
    <col min="13059" max="13059" width="22.42578125" customWidth="1"/>
    <col min="13060" max="13060" width="8.5703125" customWidth="1"/>
    <col min="13061" max="13061" width="9.5703125" bestFit="1" customWidth="1"/>
    <col min="13062" max="13062" width="11.42578125" bestFit="1" customWidth="1"/>
    <col min="13063" max="13063" width="9.5703125" bestFit="1" customWidth="1"/>
    <col min="13064" max="13064" width="11.42578125" bestFit="1" customWidth="1"/>
    <col min="13065" max="13065" width="7.42578125" customWidth="1"/>
    <col min="13066" max="13066" width="4.28515625" customWidth="1"/>
    <col min="13067" max="13067" width="11.28515625" bestFit="1" customWidth="1"/>
    <col min="13068" max="13068" width="4.140625" customWidth="1"/>
    <col min="13069" max="13069" width="0.85546875" customWidth="1"/>
    <col min="13070" max="13070" width="4.85546875" customWidth="1"/>
    <col min="13071" max="13071" width="2.85546875" customWidth="1"/>
    <col min="13072" max="13072" width="4.5703125" customWidth="1"/>
    <col min="13073" max="13075" width="2.5703125" customWidth="1"/>
    <col min="13076" max="13076" width="7" bestFit="1" customWidth="1"/>
    <col min="13077" max="13077" width="9.140625" bestFit="1" customWidth="1"/>
    <col min="13313" max="13313" width="2.42578125" customWidth="1"/>
    <col min="13314" max="13314" width="5" customWidth="1"/>
    <col min="13315" max="13315" width="22.42578125" customWidth="1"/>
    <col min="13316" max="13316" width="8.5703125" customWidth="1"/>
    <col min="13317" max="13317" width="9.5703125" bestFit="1" customWidth="1"/>
    <col min="13318" max="13318" width="11.42578125" bestFit="1" customWidth="1"/>
    <col min="13319" max="13319" width="9.5703125" bestFit="1" customWidth="1"/>
    <col min="13320" max="13320" width="11.42578125" bestFit="1" customWidth="1"/>
    <col min="13321" max="13321" width="7.42578125" customWidth="1"/>
    <col min="13322" max="13322" width="4.28515625" customWidth="1"/>
    <col min="13323" max="13323" width="11.28515625" bestFit="1" customWidth="1"/>
    <col min="13324" max="13324" width="4.140625" customWidth="1"/>
    <col min="13325" max="13325" width="0.85546875" customWidth="1"/>
    <col min="13326" max="13326" width="4.85546875" customWidth="1"/>
    <col min="13327" max="13327" width="2.85546875" customWidth="1"/>
    <col min="13328" max="13328" width="4.5703125" customWidth="1"/>
    <col min="13329" max="13331" width="2.5703125" customWidth="1"/>
    <col min="13332" max="13332" width="7" bestFit="1" customWidth="1"/>
    <col min="13333" max="13333" width="9.140625" bestFit="1" customWidth="1"/>
    <col min="13569" max="13569" width="2.42578125" customWidth="1"/>
    <col min="13570" max="13570" width="5" customWidth="1"/>
    <col min="13571" max="13571" width="22.42578125" customWidth="1"/>
    <col min="13572" max="13572" width="8.5703125" customWidth="1"/>
    <col min="13573" max="13573" width="9.5703125" bestFit="1" customWidth="1"/>
    <col min="13574" max="13574" width="11.42578125" bestFit="1" customWidth="1"/>
    <col min="13575" max="13575" width="9.5703125" bestFit="1" customWidth="1"/>
    <col min="13576" max="13576" width="11.42578125" bestFit="1" customWidth="1"/>
    <col min="13577" max="13577" width="7.42578125" customWidth="1"/>
    <col min="13578" max="13578" width="4.28515625" customWidth="1"/>
    <col min="13579" max="13579" width="11.28515625" bestFit="1" customWidth="1"/>
    <col min="13580" max="13580" width="4.140625" customWidth="1"/>
    <col min="13581" max="13581" width="0.85546875" customWidth="1"/>
    <col min="13582" max="13582" width="4.85546875" customWidth="1"/>
    <col min="13583" max="13583" width="2.85546875" customWidth="1"/>
    <col min="13584" max="13584" width="4.5703125" customWidth="1"/>
    <col min="13585" max="13587" width="2.5703125" customWidth="1"/>
    <col min="13588" max="13588" width="7" bestFit="1" customWidth="1"/>
    <col min="13589" max="13589" width="9.140625" bestFit="1" customWidth="1"/>
    <col min="13825" max="13825" width="2.42578125" customWidth="1"/>
    <col min="13826" max="13826" width="5" customWidth="1"/>
    <col min="13827" max="13827" width="22.42578125" customWidth="1"/>
    <col min="13828" max="13828" width="8.5703125" customWidth="1"/>
    <col min="13829" max="13829" width="9.5703125" bestFit="1" customWidth="1"/>
    <col min="13830" max="13830" width="11.42578125" bestFit="1" customWidth="1"/>
    <col min="13831" max="13831" width="9.5703125" bestFit="1" customWidth="1"/>
    <col min="13832" max="13832" width="11.42578125" bestFit="1" customWidth="1"/>
    <col min="13833" max="13833" width="7.42578125" customWidth="1"/>
    <col min="13834" max="13834" width="4.28515625" customWidth="1"/>
    <col min="13835" max="13835" width="11.28515625" bestFit="1" customWidth="1"/>
    <col min="13836" max="13836" width="4.140625" customWidth="1"/>
    <col min="13837" max="13837" width="0.85546875" customWidth="1"/>
    <col min="13838" max="13838" width="4.85546875" customWidth="1"/>
    <col min="13839" max="13839" width="2.85546875" customWidth="1"/>
    <col min="13840" max="13840" width="4.5703125" customWidth="1"/>
    <col min="13841" max="13843" width="2.5703125" customWidth="1"/>
    <col min="13844" max="13844" width="7" bestFit="1" customWidth="1"/>
    <col min="13845" max="13845" width="9.140625" bestFit="1" customWidth="1"/>
    <col min="14081" max="14081" width="2.42578125" customWidth="1"/>
    <col min="14082" max="14082" width="5" customWidth="1"/>
    <col min="14083" max="14083" width="22.42578125" customWidth="1"/>
    <col min="14084" max="14084" width="8.5703125" customWidth="1"/>
    <col min="14085" max="14085" width="9.5703125" bestFit="1" customWidth="1"/>
    <col min="14086" max="14086" width="11.42578125" bestFit="1" customWidth="1"/>
    <col min="14087" max="14087" width="9.5703125" bestFit="1" customWidth="1"/>
    <col min="14088" max="14088" width="11.42578125" bestFit="1" customWidth="1"/>
    <col min="14089" max="14089" width="7.42578125" customWidth="1"/>
    <col min="14090" max="14090" width="4.28515625" customWidth="1"/>
    <col min="14091" max="14091" width="11.28515625" bestFit="1" customWidth="1"/>
    <col min="14092" max="14092" width="4.140625" customWidth="1"/>
    <col min="14093" max="14093" width="0.85546875" customWidth="1"/>
    <col min="14094" max="14094" width="4.85546875" customWidth="1"/>
    <col min="14095" max="14095" width="2.85546875" customWidth="1"/>
    <col min="14096" max="14096" width="4.5703125" customWidth="1"/>
    <col min="14097" max="14099" width="2.5703125" customWidth="1"/>
    <col min="14100" max="14100" width="7" bestFit="1" customWidth="1"/>
    <col min="14101" max="14101" width="9.140625" bestFit="1" customWidth="1"/>
    <col min="14337" max="14337" width="2.42578125" customWidth="1"/>
    <col min="14338" max="14338" width="5" customWidth="1"/>
    <col min="14339" max="14339" width="22.42578125" customWidth="1"/>
    <col min="14340" max="14340" width="8.5703125" customWidth="1"/>
    <col min="14341" max="14341" width="9.5703125" bestFit="1" customWidth="1"/>
    <col min="14342" max="14342" width="11.42578125" bestFit="1" customWidth="1"/>
    <col min="14343" max="14343" width="9.5703125" bestFit="1" customWidth="1"/>
    <col min="14344" max="14344" width="11.42578125" bestFit="1" customWidth="1"/>
    <col min="14345" max="14345" width="7.42578125" customWidth="1"/>
    <col min="14346" max="14346" width="4.28515625" customWidth="1"/>
    <col min="14347" max="14347" width="11.28515625" bestFit="1" customWidth="1"/>
    <col min="14348" max="14348" width="4.140625" customWidth="1"/>
    <col min="14349" max="14349" width="0.85546875" customWidth="1"/>
    <col min="14350" max="14350" width="4.85546875" customWidth="1"/>
    <col min="14351" max="14351" width="2.85546875" customWidth="1"/>
    <col min="14352" max="14352" width="4.5703125" customWidth="1"/>
    <col min="14353" max="14355" width="2.5703125" customWidth="1"/>
    <col min="14356" max="14356" width="7" bestFit="1" customWidth="1"/>
    <col min="14357" max="14357" width="9.140625" bestFit="1" customWidth="1"/>
    <col min="14593" max="14593" width="2.42578125" customWidth="1"/>
    <col min="14594" max="14594" width="5" customWidth="1"/>
    <col min="14595" max="14595" width="22.42578125" customWidth="1"/>
    <col min="14596" max="14596" width="8.5703125" customWidth="1"/>
    <col min="14597" max="14597" width="9.5703125" bestFit="1" customWidth="1"/>
    <col min="14598" max="14598" width="11.42578125" bestFit="1" customWidth="1"/>
    <col min="14599" max="14599" width="9.5703125" bestFit="1" customWidth="1"/>
    <col min="14600" max="14600" width="11.42578125" bestFit="1" customWidth="1"/>
    <col min="14601" max="14601" width="7.42578125" customWidth="1"/>
    <col min="14602" max="14602" width="4.28515625" customWidth="1"/>
    <col min="14603" max="14603" width="11.28515625" bestFit="1" customWidth="1"/>
    <col min="14604" max="14604" width="4.140625" customWidth="1"/>
    <col min="14605" max="14605" width="0.85546875" customWidth="1"/>
    <col min="14606" max="14606" width="4.85546875" customWidth="1"/>
    <col min="14607" max="14607" width="2.85546875" customWidth="1"/>
    <col min="14608" max="14608" width="4.5703125" customWidth="1"/>
    <col min="14609" max="14611" width="2.5703125" customWidth="1"/>
    <col min="14612" max="14612" width="7" bestFit="1" customWidth="1"/>
    <col min="14613" max="14613" width="9.140625" bestFit="1" customWidth="1"/>
    <col min="14849" max="14849" width="2.42578125" customWidth="1"/>
    <col min="14850" max="14850" width="5" customWidth="1"/>
    <col min="14851" max="14851" width="22.42578125" customWidth="1"/>
    <col min="14852" max="14852" width="8.5703125" customWidth="1"/>
    <col min="14853" max="14853" width="9.5703125" bestFit="1" customWidth="1"/>
    <col min="14854" max="14854" width="11.42578125" bestFit="1" customWidth="1"/>
    <col min="14855" max="14855" width="9.5703125" bestFit="1" customWidth="1"/>
    <col min="14856" max="14856" width="11.42578125" bestFit="1" customWidth="1"/>
    <col min="14857" max="14857" width="7.42578125" customWidth="1"/>
    <col min="14858" max="14858" width="4.28515625" customWidth="1"/>
    <col min="14859" max="14859" width="11.28515625" bestFit="1" customWidth="1"/>
    <col min="14860" max="14860" width="4.140625" customWidth="1"/>
    <col min="14861" max="14861" width="0.85546875" customWidth="1"/>
    <col min="14862" max="14862" width="4.85546875" customWidth="1"/>
    <col min="14863" max="14863" width="2.85546875" customWidth="1"/>
    <col min="14864" max="14864" width="4.5703125" customWidth="1"/>
    <col min="14865" max="14867" width="2.5703125" customWidth="1"/>
    <col min="14868" max="14868" width="7" bestFit="1" customWidth="1"/>
    <col min="14869" max="14869" width="9.140625" bestFit="1" customWidth="1"/>
    <col min="15105" max="15105" width="2.42578125" customWidth="1"/>
    <col min="15106" max="15106" width="5" customWidth="1"/>
    <col min="15107" max="15107" width="22.42578125" customWidth="1"/>
    <col min="15108" max="15108" width="8.5703125" customWidth="1"/>
    <col min="15109" max="15109" width="9.5703125" bestFit="1" customWidth="1"/>
    <col min="15110" max="15110" width="11.42578125" bestFit="1" customWidth="1"/>
    <col min="15111" max="15111" width="9.5703125" bestFit="1" customWidth="1"/>
    <col min="15112" max="15112" width="11.42578125" bestFit="1" customWidth="1"/>
    <col min="15113" max="15113" width="7.42578125" customWidth="1"/>
    <col min="15114" max="15114" width="4.28515625" customWidth="1"/>
    <col min="15115" max="15115" width="11.28515625" bestFit="1" customWidth="1"/>
    <col min="15116" max="15116" width="4.140625" customWidth="1"/>
    <col min="15117" max="15117" width="0.85546875" customWidth="1"/>
    <col min="15118" max="15118" width="4.85546875" customWidth="1"/>
    <col min="15119" max="15119" width="2.85546875" customWidth="1"/>
    <col min="15120" max="15120" width="4.5703125" customWidth="1"/>
    <col min="15121" max="15123" width="2.5703125" customWidth="1"/>
    <col min="15124" max="15124" width="7" bestFit="1" customWidth="1"/>
    <col min="15125" max="15125" width="9.140625" bestFit="1" customWidth="1"/>
    <col min="15361" max="15361" width="2.42578125" customWidth="1"/>
    <col min="15362" max="15362" width="5" customWidth="1"/>
    <col min="15363" max="15363" width="22.42578125" customWidth="1"/>
    <col min="15364" max="15364" width="8.5703125" customWidth="1"/>
    <col min="15365" max="15365" width="9.5703125" bestFit="1" customWidth="1"/>
    <col min="15366" max="15366" width="11.42578125" bestFit="1" customWidth="1"/>
    <col min="15367" max="15367" width="9.5703125" bestFit="1" customWidth="1"/>
    <col min="15368" max="15368" width="11.42578125" bestFit="1" customWidth="1"/>
    <col min="15369" max="15369" width="7.42578125" customWidth="1"/>
    <col min="15370" max="15370" width="4.28515625" customWidth="1"/>
    <col min="15371" max="15371" width="11.28515625" bestFit="1" customWidth="1"/>
    <col min="15372" max="15372" width="4.140625" customWidth="1"/>
    <col min="15373" max="15373" width="0.85546875" customWidth="1"/>
    <col min="15374" max="15374" width="4.85546875" customWidth="1"/>
    <col min="15375" max="15375" width="2.85546875" customWidth="1"/>
    <col min="15376" max="15376" width="4.5703125" customWidth="1"/>
    <col min="15377" max="15379" width="2.5703125" customWidth="1"/>
    <col min="15380" max="15380" width="7" bestFit="1" customWidth="1"/>
    <col min="15381" max="15381" width="9.140625" bestFit="1" customWidth="1"/>
    <col min="15617" max="15617" width="2.42578125" customWidth="1"/>
    <col min="15618" max="15618" width="5" customWidth="1"/>
    <col min="15619" max="15619" width="22.42578125" customWidth="1"/>
    <col min="15620" max="15620" width="8.5703125" customWidth="1"/>
    <col min="15621" max="15621" width="9.5703125" bestFit="1" customWidth="1"/>
    <col min="15622" max="15622" width="11.42578125" bestFit="1" customWidth="1"/>
    <col min="15623" max="15623" width="9.5703125" bestFit="1" customWidth="1"/>
    <col min="15624" max="15624" width="11.42578125" bestFit="1" customWidth="1"/>
    <col min="15625" max="15625" width="7.42578125" customWidth="1"/>
    <col min="15626" max="15626" width="4.28515625" customWidth="1"/>
    <col min="15627" max="15627" width="11.28515625" bestFit="1" customWidth="1"/>
    <col min="15628" max="15628" width="4.140625" customWidth="1"/>
    <col min="15629" max="15629" width="0.85546875" customWidth="1"/>
    <col min="15630" max="15630" width="4.85546875" customWidth="1"/>
    <col min="15631" max="15631" width="2.85546875" customWidth="1"/>
    <col min="15632" max="15632" width="4.5703125" customWidth="1"/>
    <col min="15633" max="15635" width="2.5703125" customWidth="1"/>
    <col min="15636" max="15636" width="7" bestFit="1" customWidth="1"/>
    <col min="15637" max="15637" width="9.140625" bestFit="1" customWidth="1"/>
    <col min="15873" max="15873" width="2.42578125" customWidth="1"/>
    <col min="15874" max="15874" width="5" customWidth="1"/>
    <col min="15875" max="15875" width="22.42578125" customWidth="1"/>
    <col min="15876" max="15876" width="8.5703125" customWidth="1"/>
    <col min="15877" max="15877" width="9.5703125" bestFit="1" customWidth="1"/>
    <col min="15878" max="15878" width="11.42578125" bestFit="1" customWidth="1"/>
    <col min="15879" max="15879" width="9.5703125" bestFit="1" customWidth="1"/>
    <col min="15880" max="15880" width="11.42578125" bestFit="1" customWidth="1"/>
    <col min="15881" max="15881" width="7.42578125" customWidth="1"/>
    <col min="15882" max="15882" width="4.28515625" customWidth="1"/>
    <col min="15883" max="15883" width="11.28515625" bestFit="1" customWidth="1"/>
    <col min="15884" max="15884" width="4.140625" customWidth="1"/>
    <col min="15885" max="15885" width="0.85546875" customWidth="1"/>
    <col min="15886" max="15886" width="4.85546875" customWidth="1"/>
    <col min="15887" max="15887" width="2.85546875" customWidth="1"/>
    <col min="15888" max="15888" width="4.5703125" customWidth="1"/>
    <col min="15889" max="15891" width="2.5703125" customWidth="1"/>
    <col min="15892" max="15892" width="7" bestFit="1" customWidth="1"/>
    <col min="15893" max="15893" width="9.140625" bestFit="1" customWidth="1"/>
    <col min="16129" max="16129" width="2.42578125" customWidth="1"/>
    <col min="16130" max="16130" width="5" customWidth="1"/>
    <col min="16131" max="16131" width="22.42578125" customWidth="1"/>
    <col min="16132" max="16132" width="8.5703125" customWidth="1"/>
    <col min="16133" max="16133" width="9.5703125" bestFit="1" customWidth="1"/>
    <col min="16134" max="16134" width="11.42578125" bestFit="1" customWidth="1"/>
    <col min="16135" max="16135" width="9.5703125" bestFit="1" customWidth="1"/>
    <col min="16136" max="16136" width="11.42578125" bestFit="1" customWidth="1"/>
    <col min="16137" max="16137" width="7.42578125" customWidth="1"/>
    <col min="16138" max="16138" width="4.28515625" customWidth="1"/>
    <col min="16139" max="16139" width="11.28515625" bestFit="1" customWidth="1"/>
    <col min="16140" max="16140" width="4.140625" customWidth="1"/>
    <col min="16141" max="16141" width="0.85546875" customWidth="1"/>
    <col min="16142" max="16142" width="4.85546875" customWidth="1"/>
    <col min="16143" max="16143" width="2.85546875" customWidth="1"/>
    <col min="16144" max="16144" width="4.5703125" customWidth="1"/>
    <col min="16145" max="16147" width="2.5703125" customWidth="1"/>
    <col min="16148" max="16148" width="7" bestFit="1" customWidth="1"/>
    <col min="16149" max="16149" width="9.140625" bestFit="1" customWidth="1"/>
  </cols>
  <sheetData>
    <row r="2" spans="2:29" ht="18.75" customHeight="1">
      <c r="B2" s="182" t="s">
        <v>545</v>
      </c>
      <c r="C2" s="183"/>
      <c r="D2" s="183"/>
      <c r="E2" s="183"/>
      <c r="F2" s="183"/>
      <c r="G2" s="183"/>
      <c r="H2" s="610"/>
      <c r="I2" s="610"/>
      <c r="J2" s="610"/>
      <c r="K2" s="610"/>
      <c r="L2" s="610"/>
      <c r="M2" s="284"/>
      <c r="N2" s="182"/>
    </row>
    <row r="3" spans="2:29" ht="18.75" customHeight="1">
      <c r="B3" s="182"/>
      <c r="C3" s="183"/>
      <c r="D3" s="183"/>
      <c r="E3" s="183"/>
      <c r="F3" s="183"/>
      <c r="G3" s="183"/>
      <c r="H3" s="610"/>
      <c r="I3" s="610"/>
      <c r="J3" s="610"/>
      <c r="K3" s="610"/>
      <c r="L3" s="610"/>
      <c r="M3" s="284"/>
      <c r="N3" s="182"/>
    </row>
    <row r="4" spans="2:29" ht="18.75" customHeight="1">
      <c r="B4" s="182"/>
      <c r="C4" s="183"/>
      <c r="D4" s="183"/>
      <c r="E4" s="183"/>
      <c r="F4" s="183"/>
      <c r="G4" s="183"/>
      <c r="H4" s="610"/>
      <c r="I4" s="610"/>
      <c r="J4" s="610"/>
      <c r="K4" s="610"/>
      <c r="L4" s="610"/>
      <c r="M4" s="284"/>
      <c r="N4" s="182"/>
    </row>
    <row r="5" spans="2:29" ht="18.75" customHeight="1">
      <c r="B5" s="182"/>
      <c r="C5" s="183"/>
      <c r="D5" s="183"/>
      <c r="E5" s="183"/>
      <c r="F5" s="183"/>
      <c r="G5" s="183"/>
      <c r="H5" s="610"/>
      <c r="I5" s="610"/>
      <c r="J5" s="610"/>
      <c r="K5" s="610"/>
      <c r="L5" s="610"/>
      <c r="M5" s="284"/>
      <c r="N5" s="182"/>
    </row>
    <row r="6" spans="2:29" ht="18.75" customHeight="1">
      <c r="B6" s="182"/>
      <c r="C6" s="183"/>
      <c r="D6" s="183"/>
      <c r="E6" s="183"/>
      <c r="F6" s="183"/>
      <c r="G6" s="183"/>
      <c r="H6" s="610"/>
      <c r="I6" s="610"/>
      <c r="J6" s="610"/>
      <c r="K6" s="610"/>
      <c r="L6" s="610"/>
      <c r="M6" s="284"/>
      <c r="N6" s="182"/>
    </row>
    <row r="7" spans="2:29" ht="18.75" customHeight="1">
      <c r="B7" s="182"/>
      <c r="C7" s="183"/>
      <c r="D7" s="183"/>
      <c r="E7" s="183"/>
      <c r="F7" s="183"/>
      <c r="G7" s="183"/>
      <c r="H7" s="610"/>
      <c r="I7" s="610"/>
      <c r="J7" s="610"/>
      <c r="K7" s="610"/>
      <c r="L7" s="610"/>
      <c r="M7" s="284"/>
      <c r="N7" s="182"/>
    </row>
    <row r="8" spans="2:29" ht="18.75" customHeight="1">
      <c r="B8" s="182"/>
      <c r="C8" s="183"/>
      <c r="D8" s="183"/>
      <c r="E8" s="183"/>
      <c r="F8" s="183"/>
      <c r="G8" s="183"/>
      <c r="H8" s="610"/>
      <c r="I8" s="610"/>
      <c r="J8" s="610"/>
      <c r="K8" s="610"/>
      <c r="L8" s="610"/>
      <c r="M8" s="284"/>
      <c r="N8" s="182"/>
    </row>
    <row r="9" spans="2:29" ht="18.75" customHeight="1">
      <c r="B9" s="182"/>
      <c r="C9" s="183"/>
      <c r="D9" s="183"/>
      <c r="E9" s="183"/>
      <c r="F9" s="183"/>
      <c r="G9" s="183"/>
      <c r="H9" s="610"/>
      <c r="I9" s="610"/>
      <c r="J9" s="610"/>
      <c r="K9" s="610"/>
      <c r="L9" s="610"/>
      <c r="M9" s="284"/>
      <c r="N9" s="182"/>
    </row>
    <row r="10" spans="2:29" ht="18.75" customHeight="1">
      <c r="B10" s="182"/>
      <c r="C10" s="183"/>
      <c r="D10" s="183"/>
      <c r="E10" s="183"/>
      <c r="F10" s="183"/>
      <c r="G10" s="183"/>
      <c r="H10" s="610"/>
      <c r="I10" s="610"/>
      <c r="J10" s="610"/>
      <c r="K10" s="610"/>
      <c r="L10" s="610"/>
      <c r="M10" s="284"/>
      <c r="N10" s="182"/>
    </row>
    <row r="11" spans="2:29" ht="16.5">
      <c r="B11" s="235" t="s">
        <v>529</v>
      </c>
      <c r="C11" s="183"/>
      <c r="D11" s="183"/>
      <c r="E11" s="183"/>
      <c r="F11" s="183"/>
      <c r="G11" s="183"/>
      <c r="H11" s="610"/>
      <c r="I11" s="610"/>
      <c r="J11" s="610"/>
      <c r="K11" s="610"/>
      <c r="L11" s="610"/>
      <c r="M11" s="284"/>
      <c r="N11" s="182"/>
    </row>
    <row r="12" spans="2:29" ht="3" customHeight="1">
      <c r="C12" s="185"/>
      <c r="D12" s="185"/>
      <c r="E12" s="185"/>
      <c r="F12" s="185"/>
      <c r="G12" s="185"/>
    </row>
    <row r="13" spans="2:29" s="188" customFormat="1" ht="42" customHeight="1">
      <c r="B13" s="1190" t="s">
        <v>359</v>
      </c>
      <c r="C13" s="1192" t="s">
        <v>484</v>
      </c>
      <c r="D13" s="1098" t="s">
        <v>530</v>
      </c>
      <c r="E13" s="1195" t="s">
        <v>546</v>
      </c>
      <c r="F13" s="1195"/>
      <c r="G13" s="1195" t="s">
        <v>547</v>
      </c>
      <c r="H13" s="1195"/>
      <c r="I13" s="1196" t="s">
        <v>532</v>
      </c>
      <c r="J13" s="1197"/>
      <c r="K13" s="1198"/>
      <c r="L13" s="1199"/>
      <c r="M13" s="611"/>
      <c r="N13" s="1206" t="s">
        <v>548</v>
      </c>
      <c r="O13" s="1207"/>
      <c r="P13" s="1208"/>
      <c r="T13" s="612"/>
      <c r="Y13" s="639"/>
    </row>
    <row r="14" spans="2:29" ht="34.5" customHeight="1">
      <c r="B14" s="1191"/>
      <c r="C14" s="1193"/>
      <c r="D14" s="1194"/>
      <c r="E14" s="614" t="s">
        <v>535</v>
      </c>
      <c r="F14" s="614" t="s">
        <v>495</v>
      </c>
      <c r="G14" s="614" t="s">
        <v>535</v>
      </c>
      <c r="H14" s="614" t="s">
        <v>495</v>
      </c>
      <c r="I14" s="615" t="s">
        <v>535</v>
      </c>
      <c r="J14" s="616" t="s">
        <v>373</v>
      </c>
      <c r="K14" s="615" t="s">
        <v>495</v>
      </c>
      <c r="L14" s="616" t="s">
        <v>373</v>
      </c>
      <c r="M14" s="511"/>
      <c r="N14" s="1187" t="s">
        <v>495</v>
      </c>
      <c r="O14" s="1209"/>
      <c r="P14" s="1199"/>
      <c r="AB14" s="232"/>
      <c r="AC14" s="232"/>
    </row>
    <row r="15" spans="2:29" ht="14.25" customHeight="1">
      <c r="B15" s="297" t="s">
        <v>374</v>
      </c>
      <c r="C15" s="298" t="s">
        <v>123</v>
      </c>
      <c r="D15" s="258">
        <v>1</v>
      </c>
      <c r="E15" s="245">
        <v>123905</v>
      </c>
      <c r="F15" s="245">
        <v>112365717.59999999</v>
      </c>
      <c r="G15" s="245">
        <v>142922</v>
      </c>
      <c r="H15" s="245">
        <v>119129515.73</v>
      </c>
      <c r="I15" s="617">
        <f>G15+E15</f>
        <v>266827</v>
      </c>
      <c r="J15" s="618">
        <v>-4.9849372921310704E-2</v>
      </c>
      <c r="K15" s="617">
        <f>F15+H15</f>
        <v>231495233.32999998</v>
      </c>
      <c r="L15" s="618">
        <v>-3.6188949939044347E-2</v>
      </c>
      <c r="M15" s="619"/>
      <c r="N15" s="1200">
        <v>0.17769009201313474</v>
      </c>
      <c r="O15" s="1201"/>
      <c r="P15" s="1202"/>
      <c r="Z15" s="590"/>
      <c r="AB15" s="232"/>
      <c r="AC15" s="232"/>
    </row>
    <row r="16" spans="2:29" ht="14.25" customHeight="1">
      <c r="B16" s="297" t="s">
        <v>375</v>
      </c>
      <c r="C16" s="298" t="s">
        <v>422</v>
      </c>
      <c r="D16" s="258">
        <v>0</v>
      </c>
      <c r="E16" s="245">
        <v>124781</v>
      </c>
      <c r="F16" s="245">
        <v>301286818.08999997</v>
      </c>
      <c r="G16" s="245">
        <v>43076</v>
      </c>
      <c r="H16" s="245">
        <v>51343476.970000014</v>
      </c>
      <c r="I16" s="617">
        <f t="shared" ref="I16:I69" si="0">G16+E16</f>
        <v>167857</v>
      </c>
      <c r="J16" s="618">
        <v>-1.3644456719101652E-2</v>
      </c>
      <c r="K16" s="617">
        <f t="shared" ref="K16:K69" si="1">F16+H16</f>
        <v>352630295.06</v>
      </c>
      <c r="L16" s="618">
        <v>6.1563806983192413E-3</v>
      </c>
      <c r="M16" s="619"/>
      <c r="N16" s="1200">
        <v>0.29623508888649358</v>
      </c>
      <c r="O16" s="1201"/>
      <c r="P16" s="1202"/>
      <c r="Z16" s="590"/>
      <c r="AB16" s="232"/>
      <c r="AC16" s="232"/>
    </row>
    <row r="17" spans="2:29" ht="14.25" customHeight="1">
      <c r="B17" s="297" t="s">
        <v>376</v>
      </c>
      <c r="C17" s="298" t="s">
        <v>423</v>
      </c>
      <c r="D17" s="258">
        <v>0</v>
      </c>
      <c r="E17" s="245">
        <v>101289</v>
      </c>
      <c r="F17" s="245">
        <v>174524090.96000001</v>
      </c>
      <c r="G17" s="245">
        <v>31607</v>
      </c>
      <c r="H17" s="245">
        <v>39354566.18</v>
      </c>
      <c r="I17" s="617">
        <f t="shared" si="0"/>
        <v>132896</v>
      </c>
      <c r="J17" s="618">
        <v>-4.3059995967625796E-2</v>
      </c>
      <c r="K17" s="617">
        <f t="shared" si="1"/>
        <v>213878657.14000002</v>
      </c>
      <c r="L17" s="618">
        <v>-2.4045869462632975E-2</v>
      </c>
      <c r="M17" s="619"/>
      <c r="N17" s="1200">
        <v>0.23639283991524598</v>
      </c>
      <c r="O17" s="1201"/>
      <c r="P17" s="1202"/>
      <c r="Z17" s="590"/>
      <c r="AB17" s="232"/>
      <c r="AC17" s="232"/>
    </row>
    <row r="18" spans="2:29" ht="14.25" customHeight="1">
      <c r="B18" s="297" t="s">
        <v>377</v>
      </c>
      <c r="C18" s="298" t="s">
        <v>218</v>
      </c>
      <c r="D18" s="258">
        <v>1</v>
      </c>
      <c r="E18" s="245">
        <v>26535</v>
      </c>
      <c r="F18" s="245">
        <v>83535406.270000011</v>
      </c>
      <c r="G18" s="245">
        <v>29918</v>
      </c>
      <c r="H18" s="245">
        <v>38982244.359999992</v>
      </c>
      <c r="I18" s="617">
        <f t="shared" si="0"/>
        <v>56453</v>
      </c>
      <c r="J18" s="618">
        <v>-2.5967079609372303E-2</v>
      </c>
      <c r="K18" s="617">
        <f t="shared" si="1"/>
        <v>122517650.63</v>
      </c>
      <c r="L18" s="618">
        <v>-1.8385303504942448E-2</v>
      </c>
      <c r="M18" s="619"/>
      <c r="N18" s="1200">
        <v>0.2673860252477433</v>
      </c>
      <c r="O18" s="1201"/>
      <c r="P18" s="1202"/>
      <c r="Z18" s="590"/>
      <c r="AB18" s="232"/>
      <c r="AC18" s="232"/>
    </row>
    <row r="19" spans="2:29" ht="14.25" customHeight="1">
      <c r="B19" s="297" t="s">
        <v>378</v>
      </c>
      <c r="C19" s="298" t="s">
        <v>424</v>
      </c>
      <c r="D19" s="258">
        <v>0</v>
      </c>
      <c r="E19" s="245">
        <v>35200</v>
      </c>
      <c r="F19" s="245">
        <v>59807937.909999996</v>
      </c>
      <c r="G19" s="245">
        <v>15693</v>
      </c>
      <c r="H19" s="245">
        <v>19866871.289999999</v>
      </c>
      <c r="I19" s="617">
        <f t="shared" si="0"/>
        <v>50893</v>
      </c>
      <c r="J19" s="618">
        <v>-3.4416680896275635E-2</v>
      </c>
      <c r="K19" s="617">
        <f t="shared" si="1"/>
        <v>79674809.199999988</v>
      </c>
      <c r="L19" s="618">
        <v>-2.4242543081173594E-2</v>
      </c>
      <c r="M19" s="619"/>
      <c r="N19" s="1200">
        <v>0.2911988785754957</v>
      </c>
      <c r="O19" s="1201"/>
      <c r="P19" s="1202"/>
      <c r="Z19" s="590"/>
      <c r="AB19" s="232"/>
      <c r="AC19" s="232"/>
    </row>
    <row r="20" spans="2:29" ht="14.25" customHeight="1">
      <c r="B20" s="260">
        <v>6</v>
      </c>
      <c r="C20" s="298" t="s">
        <v>421</v>
      </c>
      <c r="D20" s="258">
        <v>0</v>
      </c>
      <c r="E20" s="245">
        <v>29990</v>
      </c>
      <c r="F20" s="245">
        <v>105288816.44</v>
      </c>
      <c r="G20" s="245">
        <v>9877</v>
      </c>
      <c r="H20" s="245">
        <v>22675364.140000001</v>
      </c>
      <c r="I20" s="617">
        <f t="shared" si="0"/>
        <v>39867</v>
      </c>
      <c r="J20" s="618">
        <v>-3.5957827537843982E-2</v>
      </c>
      <c r="K20" s="617">
        <f t="shared" si="1"/>
        <v>127964180.58</v>
      </c>
      <c r="L20" s="618">
        <v>1.0342032861849287E-3</v>
      </c>
      <c r="M20" s="619"/>
      <c r="N20" s="1200">
        <v>0.40027133246900276</v>
      </c>
      <c r="O20" s="1201"/>
      <c r="P20" s="1202"/>
      <c r="Z20" s="590"/>
      <c r="AB20" s="232"/>
      <c r="AC20" s="232"/>
    </row>
    <row r="21" spans="2:29" ht="14.25" customHeight="1">
      <c r="B21" s="260">
        <v>7</v>
      </c>
      <c r="C21" s="298" t="s">
        <v>269</v>
      </c>
      <c r="D21" s="258">
        <v>1</v>
      </c>
      <c r="E21" s="245">
        <v>25168</v>
      </c>
      <c r="F21" s="245">
        <v>109492437.06</v>
      </c>
      <c r="G21" s="245">
        <v>4772</v>
      </c>
      <c r="H21" s="245">
        <v>12782569.84</v>
      </c>
      <c r="I21" s="617">
        <f t="shared" si="0"/>
        <v>29940</v>
      </c>
      <c r="J21" s="618">
        <v>4.0558857262016475E-2</v>
      </c>
      <c r="K21" s="617">
        <f t="shared" si="1"/>
        <v>122275006.90000001</v>
      </c>
      <c r="L21" s="618">
        <v>4.6166207306739822E-2</v>
      </c>
      <c r="M21" s="619"/>
      <c r="N21" s="1203" t="s">
        <v>117</v>
      </c>
      <c r="O21" s="1204"/>
      <c r="P21" s="1205"/>
      <c r="Q21" s="623"/>
      <c r="R21" s="624"/>
      <c r="Z21" s="590"/>
      <c r="AB21" s="232"/>
      <c r="AC21" s="232"/>
    </row>
    <row r="22" spans="2:29" ht="14.25" customHeight="1">
      <c r="B22" s="260">
        <v>8</v>
      </c>
      <c r="C22" s="298" t="s">
        <v>257</v>
      </c>
      <c r="D22" s="258">
        <v>1</v>
      </c>
      <c r="E22" s="245">
        <v>16525</v>
      </c>
      <c r="F22" s="245">
        <v>27130514.440000001</v>
      </c>
      <c r="G22" s="245">
        <v>12985</v>
      </c>
      <c r="H22" s="245">
        <v>12280408.560000001</v>
      </c>
      <c r="I22" s="617">
        <f t="shared" si="0"/>
        <v>29510</v>
      </c>
      <c r="J22" s="618">
        <v>-1.0594783075169315E-2</v>
      </c>
      <c r="K22" s="617">
        <f t="shared" si="1"/>
        <v>39410923</v>
      </c>
      <c r="L22" s="618">
        <v>-1.3034748649168978E-2</v>
      </c>
      <c r="M22" s="619"/>
      <c r="N22" s="1200">
        <v>0.22191644299059948</v>
      </c>
      <c r="O22" s="1201"/>
      <c r="P22" s="1202"/>
      <c r="Z22" s="590"/>
      <c r="AB22" s="232"/>
      <c r="AC22" s="232"/>
    </row>
    <row r="23" spans="2:29" ht="14.25" customHeight="1">
      <c r="B23" s="260">
        <v>9</v>
      </c>
      <c r="C23" s="298" t="s">
        <v>425</v>
      </c>
      <c r="D23" s="258">
        <v>0</v>
      </c>
      <c r="E23" s="245">
        <v>16763</v>
      </c>
      <c r="F23" s="245">
        <v>47073020.220000014</v>
      </c>
      <c r="G23" s="245">
        <v>3856</v>
      </c>
      <c r="H23" s="245">
        <v>10389849.01</v>
      </c>
      <c r="I23" s="617">
        <f t="shared" si="0"/>
        <v>20619</v>
      </c>
      <c r="J23" s="618">
        <v>-2.4091253313138963E-2</v>
      </c>
      <c r="K23" s="617">
        <f t="shared" si="1"/>
        <v>57462869.230000012</v>
      </c>
      <c r="L23" s="618">
        <v>7.7856929837562417E-3</v>
      </c>
      <c r="M23" s="619"/>
      <c r="N23" s="1200">
        <v>0.36646043034125658</v>
      </c>
      <c r="O23" s="1201"/>
      <c r="P23" s="1202"/>
      <c r="Z23" s="590"/>
      <c r="AB23" s="232"/>
      <c r="AC23" s="232"/>
    </row>
    <row r="24" spans="2:29" ht="14.25" customHeight="1">
      <c r="B24" s="260">
        <v>10</v>
      </c>
      <c r="C24" s="298" t="s">
        <v>110</v>
      </c>
      <c r="D24" s="258">
        <v>0</v>
      </c>
      <c r="E24" s="245">
        <v>13374</v>
      </c>
      <c r="F24" s="245">
        <v>88870014.469999999</v>
      </c>
      <c r="G24" s="245">
        <v>1871</v>
      </c>
      <c r="H24" s="245">
        <v>14209527.35</v>
      </c>
      <c r="I24" s="617">
        <f t="shared" si="0"/>
        <v>15245</v>
      </c>
      <c r="J24" s="618">
        <v>-9.0353614144565789E-3</v>
      </c>
      <c r="K24" s="617">
        <f t="shared" si="1"/>
        <v>103079541.81999999</v>
      </c>
      <c r="L24" s="618">
        <v>-3.4570942472057116E-3</v>
      </c>
      <c r="M24" s="619"/>
      <c r="N24" s="1200">
        <v>0.5707729452616962</v>
      </c>
      <c r="O24" s="1201"/>
      <c r="P24" s="1202"/>
      <c r="Z24" s="590"/>
      <c r="AB24" s="232"/>
      <c r="AC24" s="232"/>
    </row>
    <row r="25" spans="2:29" ht="14.25" customHeight="1">
      <c r="B25" s="260">
        <v>11</v>
      </c>
      <c r="C25" s="298" t="s">
        <v>262</v>
      </c>
      <c r="D25" s="258">
        <v>1</v>
      </c>
      <c r="E25" s="245">
        <v>6956</v>
      </c>
      <c r="F25" s="245">
        <v>9069189.9199999999</v>
      </c>
      <c r="G25" s="245">
        <v>3003</v>
      </c>
      <c r="H25" s="245">
        <v>2528679.39</v>
      </c>
      <c r="I25" s="617">
        <f t="shared" si="0"/>
        <v>9959</v>
      </c>
      <c r="J25" s="625">
        <v>-5.3056955405533894E-2</v>
      </c>
      <c r="K25" s="617">
        <f t="shared" si="1"/>
        <v>11597869.310000001</v>
      </c>
      <c r="L25" s="625">
        <v>-1.8740638017728593E-2</v>
      </c>
      <c r="M25" s="626"/>
      <c r="N25" s="1200">
        <v>0.22141554597489752</v>
      </c>
      <c r="O25" s="1201"/>
      <c r="P25" s="1202"/>
      <c r="Z25" s="590"/>
      <c r="AB25" s="232"/>
      <c r="AC25" s="232"/>
    </row>
    <row r="26" spans="2:29" ht="14.25" customHeight="1">
      <c r="B26" s="260">
        <v>12</v>
      </c>
      <c r="C26" s="298" t="s">
        <v>157</v>
      </c>
      <c r="D26" s="258">
        <v>1</v>
      </c>
      <c r="E26" s="245">
        <v>8202</v>
      </c>
      <c r="F26" s="245">
        <v>24781218.32</v>
      </c>
      <c r="G26" s="245">
        <v>1395</v>
      </c>
      <c r="H26" s="245">
        <v>4262632.54</v>
      </c>
      <c r="I26" s="617">
        <f t="shared" si="0"/>
        <v>9597</v>
      </c>
      <c r="J26" s="618">
        <v>3.9753112250235376E-3</v>
      </c>
      <c r="K26" s="617">
        <f t="shared" si="1"/>
        <v>29043850.859999999</v>
      </c>
      <c r="L26" s="618">
        <v>3.4844381184848568E-2</v>
      </c>
      <c r="M26" s="619"/>
      <c r="N26" s="1200">
        <v>0.64532569902030767</v>
      </c>
      <c r="O26" s="1201"/>
      <c r="P26" s="1202"/>
      <c r="Z26" s="590"/>
      <c r="AB26" s="232"/>
      <c r="AC26" s="232"/>
    </row>
    <row r="27" spans="2:29" ht="14.25" customHeight="1">
      <c r="B27" s="260">
        <v>13</v>
      </c>
      <c r="C27" s="298" t="s">
        <v>253</v>
      </c>
      <c r="D27" s="258">
        <v>1</v>
      </c>
      <c r="E27" s="245">
        <v>6647</v>
      </c>
      <c r="F27" s="245">
        <v>8326937.9299999997</v>
      </c>
      <c r="G27" s="245">
        <v>2467</v>
      </c>
      <c r="H27" s="245">
        <v>2506192.83</v>
      </c>
      <c r="I27" s="617">
        <f t="shared" si="0"/>
        <v>9114</v>
      </c>
      <c r="J27" s="618">
        <v>-2.4197002141327622E-2</v>
      </c>
      <c r="K27" s="617">
        <f t="shared" si="1"/>
        <v>10833130.76</v>
      </c>
      <c r="L27" s="618">
        <v>-2.1144703462832481E-2</v>
      </c>
      <c r="M27" s="619"/>
      <c r="N27" s="1200">
        <v>0.24480362152551749</v>
      </c>
      <c r="O27" s="1201"/>
      <c r="P27" s="1202"/>
      <c r="Z27" s="590"/>
      <c r="AB27" s="232"/>
      <c r="AC27" s="232"/>
    </row>
    <row r="28" spans="2:29" ht="14.25" customHeight="1">
      <c r="B28" s="260">
        <v>14</v>
      </c>
      <c r="C28" s="298" t="s">
        <v>195</v>
      </c>
      <c r="D28" s="258">
        <v>1</v>
      </c>
      <c r="E28" s="245">
        <v>7539</v>
      </c>
      <c r="F28" s="245">
        <v>61691918.310000002</v>
      </c>
      <c r="G28" s="245">
        <v>1233</v>
      </c>
      <c r="H28" s="245">
        <v>6822040.5099999998</v>
      </c>
      <c r="I28" s="617">
        <f t="shared" si="0"/>
        <v>8772</v>
      </c>
      <c r="J28" s="625">
        <v>1.5983321751216122E-2</v>
      </c>
      <c r="K28" s="617">
        <f t="shared" si="1"/>
        <v>68513958.820000008</v>
      </c>
      <c r="L28" s="618">
        <v>3.1565123401986174E-2</v>
      </c>
      <c r="M28" s="619"/>
      <c r="N28" s="1200">
        <v>0.46787585570053897</v>
      </c>
      <c r="O28" s="1201"/>
      <c r="P28" s="1202"/>
      <c r="Z28" s="590"/>
      <c r="AB28" s="232"/>
      <c r="AC28" s="232"/>
    </row>
    <row r="29" spans="2:29" ht="14.25" customHeight="1">
      <c r="B29" s="260">
        <v>15</v>
      </c>
      <c r="C29" s="298" t="s">
        <v>35</v>
      </c>
      <c r="D29" s="258">
        <v>0</v>
      </c>
      <c r="E29" s="245">
        <v>6654</v>
      </c>
      <c r="F29" s="245">
        <v>38722060.829999998</v>
      </c>
      <c r="G29" s="245">
        <v>902</v>
      </c>
      <c r="H29" s="245">
        <v>5659581.3299999991</v>
      </c>
      <c r="I29" s="617">
        <f t="shared" si="0"/>
        <v>7556</v>
      </c>
      <c r="J29" s="618">
        <v>2.7607779137766898E-2</v>
      </c>
      <c r="K29" s="617">
        <f t="shared" si="1"/>
        <v>44381642.159999996</v>
      </c>
      <c r="L29" s="618">
        <v>2.2508189420214125E-2</v>
      </c>
      <c r="M29" s="619"/>
      <c r="N29" s="1200">
        <v>0.61698247400873318</v>
      </c>
      <c r="O29" s="1201"/>
      <c r="P29" s="1202"/>
      <c r="Z29" s="590"/>
      <c r="AB29" s="232"/>
      <c r="AC29" s="232"/>
    </row>
    <row r="30" spans="2:29" ht="14.25" customHeight="1">
      <c r="B30" s="260">
        <v>16</v>
      </c>
      <c r="C30" s="298" t="s">
        <v>180</v>
      </c>
      <c r="D30" s="258">
        <v>1</v>
      </c>
      <c r="E30" s="245">
        <v>6317</v>
      </c>
      <c r="F30" s="245">
        <v>46912255.609999999</v>
      </c>
      <c r="G30" s="245">
        <v>945</v>
      </c>
      <c r="H30" s="245">
        <v>6257837.9200000009</v>
      </c>
      <c r="I30" s="617">
        <f t="shared" si="0"/>
        <v>7262</v>
      </c>
      <c r="J30" s="618">
        <v>-2.335485643632367E-3</v>
      </c>
      <c r="K30" s="617">
        <f t="shared" si="1"/>
        <v>53170093.530000001</v>
      </c>
      <c r="L30" s="618">
        <v>2.3412417246005741E-2</v>
      </c>
      <c r="M30" s="619"/>
      <c r="N30" s="1200">
        <v>0.53049132039679447</v>
      </c>
      <c r="O30" s="1201"/>
      <c r="P30" s="1202"/>
      <c r="Z30" s="590"/>
      <c r="AB30" s="232"/>
      <c r="AC30" s="232"/>
    </row>
    <row r="31" spans="2:29" ht="14.25" customHeight="1">
      <c r="B31" s="260">
        <v>17</v>
      </c>
      <c r="C31" s="298" t="s">
        <v>248</v>
      </c>
      <c r="D31" s="258">
        <v>1</v>
      </c>
      <c r="E31" s="245">
        <v>3343</v>
      </c>
      <c r="F31" s="245">
        <v>10899762.710000001</v>
      </c>
      <c r="G31" s="245">
        <v>2983</v>
      </c>
      <c r="H31" s="245">
        <v>3499624.23</v>
      </c>
      <c r="I31" s="617">
        <f t="shared" si="0"/>
        <v>6326</v>
      </c>
      <c r="J31" s="618">
        <v>-3.8747910651876612E-2</v>
      </c>
      <c r="K31" s="617">
        <f t="shared" si="1"/>
        <v>14399386.940000001</v>
      </c>
      <c r="L31" s="618">
        <v>-0.14673482761623541</v>
      </c>
      <c r="M31" s="619"/>
      <c r="N31" s="1200">
        <v>0.30623649162566741</v>
      </c>
      <c r="O31" s="1201"/>
      <c r="P31" s="1202"/>
      <c r="Z31" s="590"/>
      <c r="AB31" s="232"/>
      <c r="AC31" s="232"/>
    </row>
    <row r="32" spans="2:29" ht="14.25" customHeight="1">
      <c r="B32" s="260">
        <v>18</v>
      </c>
      <c r="C32" s="298" t="s">
        <v>226</v>
      </c>
      <c r="D32" s="627">
        <v>1</v>
      </c>
      <c r="E32" s="245">
        <v>4786</v>
      </c>
      <c r="F32" s="245">
        <v>47178079.080000013</v>
      </c>
      <c r="G32" s="245">
        <v>1050</v>
      </c>
      <c r="H32" s="245">
        <v>7538555.8800000008</v>
      </c>
      <c r="I32" s="617">
        <f t="shared" si="0"/>
        <v>5836</v>
      </c>
      <c r="J32" s="618">
        <v>0.22682362833718731</v>
      </c>
      <c r="K32" s="617">
        <f t="shared" si="1"/>
        <v>54716634.960000016</v>
      </c>
      <c r="L32" s="618">
        <v>0.31574876753204484</v>
      </c>
      <c r="M32" s="619"/>
      <c r="N32" s="1200">
        <v>0.83373949399156655</v>
      </c>
      <c r="O32" s="1201"/>
      <c r="P32" s="1202"/>
      <c r="Z32" s="590"/>
      <c r="AB32" s="232"/>
      <c r="AC32" s="232"/>
    </row>
    <row r="33" spans="2:29" ht="14.25" customHeight="1">
      <c r="B33" s="260">
        <v>19</v>
      </c>
      <c r="C33" s="298" t="s">
        <v>272</v>
      </c>
      <c r="D33" s="258">
        <v>1</v>
      </c>
      <c r="E33" s="245">
        <v>4576</v>
      </c>
      <c r="F33" s="245">
        <v>25167932.890000001</v>
      </c>
      <c r="G33" s="245">
        <v>891</v>
      </c>
      <c r="H33" s="245">
        <v>3194697.709999999</v>
      </c>
      <c r="I33" s="617">
        <f t="shared" si="0"/>
        <v>5467</v>
      </c>
      <c r="J33" s="618">
        <v>1.3157894736842105E-2</v>
      </c>
      <c r="K33" s="617">
        <f t="shared" si="1"/>
        <v>28362630.600000001</v>
      </c>
      <c r="L33" s="618">
        <v>2.8746451545199447E-2</v>
      </c>
      <c r="M33" s="619"/>
      <c r="N33" s="1203" t="s">
        <v>117</v>
      </c>
      <c r="O33" s="1204"/>
      <c r="P33" s="1205"/>
      <c r="Z33" s="590"/>
      <c r="AB33" s="232"/>
      <c r="AC33" s="232"/>
    </row>
    <row r="34" spans="2:29" ht="14.25" customHeight="1">
      <c r="B34" s="260">
        <v>20</v>
      </c>
      <c r="C34" s="298" t="s">
        <v>212</v>
      </c>
      <c r="D34" s="258">
        <v>1</v>
      </c>
      <c r="E34" s="245">
        <v>2696</v>
      </c>
      <c r="F34" s="245">
        <v>2393268.620000001</v>
      </c>
      <c r="G34" s="245">
        <v>911</v>
      </c>
      <c r="H34" s="245">
        <v>714541.94</v>
      </c>
      <c r="I34" s="617">
        <f t="shared" si="0"/>
        <v>3607</v>
      </c>
      <c r="J34" s="618">
        <v>-3.8646055437100216E-2</v>
      </c>
      <c r="K34" s="617">
        <f t="shared" si="1"/>
        <v>3107810.560000001</v>
      </c>
      <c r="L34" s="618">
        <v>-2.8240811977430599E-2</v>
      </c>
      <c r="M34" s="619"/>
      <c r="N34" s="1200">
        <v>0.20689075525282147</v>
      </c>
      <c r="O34" s="1201"/>
      <c r="P34" s="1202"/>
      <c r="Z34" s="590"/>
      <c r="AB34" s="232"/>
      <c r="AC34" s="232"/>
    </row>
    <row r="35" spans="2:29" ht="14.25" customHeight="1">
      <c r="B35" s="260">
        <v>21</v>
      </c>
      <c r="C35" s="298" t="s">
        <v>429</v>
      </c>
      <c r="D35" s="628">
        <v>0</v>
      </c>
      <c r="E35" s="245">
        <v>2976</v>
      </c>
      <c r="F35" s="245">
        <v>21416158.84</v>
      </c>
      <c r="G35" s="245">
        <v>508</v>
      </c>
      <c r="H35" s="245">
        <v>1748457.96</v>
      </c>
      <c r="I35" s="617">
        <f t="shared" si="0"/>
        <v>3484</v>
      </c>
      <c r="J35" s="618">
        <v>1.1320754716981131E-2</v>
      </c>
      <c r="K35" s="617">
        <f t="shared" si="1"/>
        <v>23164616.800000001</v>
      </c>
      <c r="L35" s="618">
        <v>1.2636538225516383E-2</v>
      </c>
      <c r="M35" s="619"/>
      <c r="N35" s="1200">
        <v>0.50179268342074757</v>
      </c>
      <c r="O35" s="1201"/>
      <c r="P35" s="1202"/>
      <c r="Z35" s="590"/>
      <c r="AB35" s="232"/>
      <c r="AC35" s="232"/>
    </row>
    <row r="36" spans="2:29" ht="14.25" customHeight="1">
      <c r="B36" s="260">
        <v>22</v>
      </c>
      <c r="C36" s="298" t="s">
        <v>426</v>
      </c>
      <c r="D36" s="258">
        <v>0</v>
      </c>
      <c r="E36" s="245">
        <v>2023</v>
      </c>
      <c r="F36" s="245">
        <v>4652541.4800000004</v>
      </c>
      <c r="G36" s="245">
        <v>993</v>
      </c>
      <c r="H36" s="245">
        <v>1219553.3799999999</v>
      </c>
      <c r="I36" s="617">
        <f t="shared" si="0"/>
        <v>3016</v>
      </c>
      <c r="J36" s="618">
        <v>4.4321329639889197E-2</v>
      </c>
      <c r="K36" s="617">
        <f t="shared" si="1"/>
        <v>5872094.8600000003</v>
      </c>
      <c r="L36" s="618">
        <v>7.0678323894601949E-2</v>
      </c>
      <c r="M36" s="619"/>
      <c r="N36" s="1200">
        <v>0.30216270496619602</v>
      </c>
      <c r="O36" s="1201"/>
      <c r="P36" s="1202"/>
      <c r="Z36" s="590"/>
      <c r="AB36" s="232"/>
      <c r="AC36" s="232"/>
    </row>
    <row r="37" spans="2:29" ht="14.25" customHeight="1">
      <c r="B37" s="260">
        <v>23</v>
      </c>
      <c r="C37" s="298" t="s">
        <v>434</v>
      </c>
      <c r="D37" s="258">
        <v>0</v>
      </c>
      <c r="E37" s="245">
        <v>2419</v>
      </c>
      <c r="F37" s="245">
        <v>8164355.3799999999</v>
      </c>
      <c r="G37" s="245">
        <v>399</v>
      </c>
      <c r="H37" s="245">
        <v>1733519.51</v>
      </c>
      <c r="I37" s="617">
        <f t="shared" si="0"/>
        <v>2818</v>
      </c>
      <c r="J37" s="618">
        <v>-4.9435028248587575E-3</v>
      </c>
      <c r="K37" s="617">
        <f t="shared" si="1"/>
        <v>9897874.8900000006</v>
      </c>
      <c r="L37" s="618">
        <v>7.811447942546716E-3</v>
      </c>
      <c r="M37" s="619"/>
      <c r="N37" s="1200">
        <v>0.52693487140975759</v>
      </c>
      <c r="O37" s="1201"/>
      <c r="P37" s="1202"/>
      <c r="Z37" s="590"/>
      <c r="AB37" s="232"/>
      <c r="AC37" s="232"/>
    </row>
    <row r="38" spans="2:29" ht="14.25" customHeight="1">
      <c r="B38" s="260">
        <v>24</v>
      </c>
      <c r="C38" s="298" t="s">
        <v>199</v>
      </c>
      <c r="D38" s="258">
        <v>1</v>
      </c>
      <c r="E38" s="245">
        <v>1981</v>
      </c>
      <c r="F38" s="245">
        <v>14119831.77</v>
      </c>
      <c r="G38" s="245">
        <v>168</v>
      </c>
      <c r="H38" s="245">
        <v>949350.04999999993</v>
      </c>
      <c r="I38" s="617">
        <f t="shared" si="0"/>
        <v>2149</v>
      </c>
      <c r="J38" s="618">
        <v>5.8099458394879372E-2</v>
      </c>
      <c r="K38" s="617">
        <f t="shared" si="1"/>
        <v>15069181.82</v>
      </c>
      <c r="L38" s="618">
        <v>4.221614127591173E-2</v>
      </c>
      <c r="M38" s="619"/>
      <c r="N38" s="1200">
        <v>0.69467565000107101</v>
      </c>
      <c r="O38" s="1201"/>
      <c r="P38" s="1202"/>
      <c r="Z38" s="590"/>
      <c r="AB38" s="232"/>
      <c r="AC38" s="232"/>
    </row>
    <row r="39" spans="2:29" ht="14.25" customHeight="1">
      <c r="B39" s="260">
        <v>25</v>
      </c>
      <c r="C39" s="298" t="s">
        <v>536</v>
      </c>
      <c r="D39" s="258">
        <v>3</v>
      </c>
      <c r="E39" s="245">
        <v>1714</v>
      </c>
      <c r="F39" s="245">
        <v>6182371.46</v>
      </c>
      <c r="G39" s="245">
        <v>307</v>
      </c>
      <c r="H39" s="245">
        <v>1158337.8400000001</v>
      </c>
      <c r="I39" s="617">
        <f t="shared" si="0"/>
        <v>2021</v>
      </c>
      <c r="J39" s="618">
        <v>-1.5586945932781296E-2</v>
      </c>
      <c r="K39" s="617">
        <f t="shared" si="1"/>
        <v>7340709.2999999998</v>
      </c>
      <c r="L39" s="618">
        <v>1.3875568517225515E-2</v>
      </c>
      <c r="M39" s="619"/>
      <c r="N39" s="1200">
        <v>0.397041984226991</v>
      </c>
      <c r="O39" s="1201"/>
      <c r="P39" s="1202"/>
      <c r="Z39" s="590"/>
      <c r="AB39" s="232"/>
      <c r="AC39" s="232"/>
    </row>
    <row r="40" spans="2:29" ht="14.25" customHeight="1">
      <c r="B40" s="260">
        <v>26</v>
      </c>
      <c r="C40" s="298" t="s">
        <v>537</v>
      </c>
      <c r="D40" s="258">
        <v>3</v>
      </c>
      <c r="E40" s="245">
        <v>1749</v>
      </c>
      <c r="F40" s="245">
        <v>18810438.289999999</v>
      </c>
      <c r="G40" s="245">
        <v>150</v>
      </c>
      <c r="H40" s="245">
        <v>821249.82000000018</v>
      </c>
      <c r="I40" s="617">
        <f t="shared" si="0"/>
        <v>1899</v>
      </c>
      <c r="J40" s="625">
        <v>3.8840262582056896E-2</v>
      </c>
      <c r="K40" s="617">
        <f t="shared" si="1"/>
        <v>19631688.109999999</v>
      </c>
      <c r="L40" s="625">
        <v>2.4325232147237467E-2</v>
      </c>
      <c r="M40" s="626"/>
      <c r="N40" s="1200">
        <v>0.4564893925929937</v>
      </c>
      <c r="O40" s="1201"/>
      <c r="P40" s="1202"/>
      <c r="Z40" s="590"/>
      <c r="AB40" s="232"/>
      <c r="AC40" s="232"/>
    </row>
    <row r="41" spans="2:29" ht="14.25" customHeight="1">
      <c r="B41" s="260">
        <v>27</v>
      </c>
      <c r="C41" s="298" t="s">
        <v>427</v>
      </c>
      <c r="D41" s="258">
        <v>0</v>
      </c>
      <c r="E41" s="245">
        <v>1287</v>
      </c>
      <c r="F41" s="245">
        <v>4172563.86</v>
      </c>
      <c r="G41" s="245">
        <v>320</v>
      </c>
      <c r="H41" s="245">
        <v>1002410.15</v>
      </c>
      <c r="I41" s="617">
        <f t="shared" si="0"/>
        <v>1607</v>
      </c>
      <c r="J41" s="618">
        <v>3.7476577139287947E-3</v>
      </c>
      <c r="K41" s="617">
        <f t="shared" si="1"/>
        <v>5174974.01</v>
      </c>
      <c r="L41" s="618">
        <v>7.9043705422082694E-2</v>
      </c>
      <c r="M41" s="619"/>
      <c r="N41" s="1200">
        <v>0.4184664965359603</v>
      </c>
      <c r="O41" s="1201"/>
      <c r="P41" s="1202"/>
      <c r="Z41" s="590"/>
      <c r="AB41" s="232"/>
      <c r="AC41" s="232"/>
    </row>
    <row r="42" spans="2:29" ht="14.25" customHeight="1">
      <c r="B42" s="260">
        <v>28</v>
      </c>
      <c r="C42" s="298" t="s">
        <v>433</v>
      </c>
      <c r="D42" s="258">
        <v>0</v>
      </c>
      <c r="E42" s="245">
        <v>1053</v>
      </c>
      <c r="F42" s="245">
        <v>2182575.2999999998</v>
      </c>
      <c r="G42" s="245">
        <v>380</v>
      </c>
      <c r="H42" s="245">
        <v>535810.81999999995</v>
      </c>
      <c r="I42" s="617">
        <f t="shared" si="0"/>
        <v>1433</v>
      </c>
      <c r="J42" s="618">
        <v>-3.8900067069081154E-2</v>
      </c>
      <c r="K42" s="617">
        <f t="shared" si="1"/>
        <v>2718386.1199999996</v>
      </c>
      <c r="L42" s="618">
        <v>1.2685858783432716E-2</v>
      </c>
      <c r="M42" s="619"/>
      <c r="N42" s="1200">
        <v>0.25733969179942212</v>
      </c>
      <c r="O42" s="1201"/>
      <c r="P42" s="1202"/>
      <c r="Z42" s="590"/>
      <c r="AB42" s="232"/>
      <c r="AC42" s="232"/>
    </row>
    <row r="43" spans="2:29" ht="14.25" customHeight="1">
      <c r="B43" s="260">
        <v>29</v>
      </c>
      <c r="C43" s="298" t="s">
        <v>538</v>
      </c>
      <c r="D43" s="258">
        <v>3</v>
      </c>
      <c r="E43" s="245">
        <v>1125</v>
      </c>
      <c r="F43" s="245">
        <v>9148965.5799999982</v>
      </c>
      <c r="G43" s="245">
        <v>221</v>
      </c>
      <c r="H43" s="245">
        <v>813915.31999999983</v>
      </c>
      <c r="I43" s="617">
        <f t="shared" si="0"/>
        <v>1346</v>
      </c>
      <c r="J43" s="618">
        <v>4.4776119402985077E-3</v>
      </c>
      <c r="K43" s="617">
        <f t="shared" si="1"/>
        <v>9962880.8999999985</v>
      </c>
      <c r="L43" s="618">
        <v>5.0616023874459418E-3</v>
      </c>
      <c r="M43" s="619"/>
      <c r="N43" s="1200">
        <v>0.46462715528630072</v>
      </c>
      <c r="O43" s="1201"/>
      <c r="P43" s="1202"/>
      <c r="Z43" s="590"/>
      <c r="AB43" s="232"/>
      <c r="AC43" s="232"/>
    </row>
    <row r="44" spans="2:29" ht="14.25" customHeight="1">
      <c r="B44" s="260">
        <v>30</v>
      </c>
      <c r="C44" s="298" t="s">
        <v>223</v>
      </c>
      <c r="D44" s="258">
        <v>1</v>
      </c>
      <c r="E44" s="245">
        <v>677</v>
      </c>
      <c r="F44" s="245">
        <v>624826.31000000006</v>
      </c>
      <c r="G44" s="245">
        <v>617</v>
      </c>
      <c r="H44" s="245">
        <v>545952.35</v>
      </c>
      <c r="I44" s="617">
        <f t="shared" si="0"/>
        <v>1294</v>
      </c>
      <c r="J44" s="629">
        <v>-5.6163384390955508E-2</v>
      </c>
      <c r="K44" s="617">
        <f t="shared" si="1"/>
        <v>1170778.6600000001</v>
      </c>
      <c r="L44" s="625">
        <v>-7.5846884392416047E-2</v>
      </c>
      <c r="M44" s="626"/>
      <c r="N44" s="1200">
        <v>0.17308260271631842</v>
      </c>
      <c r="O44" s="1201"/>
      <c r="P44" s="1202"/>
      <c r="Z44" s="590"/>
      <c r="AB44" s="232"/>
      <c r="AC44" s="232"/>
    </row>
    <row r="45" spans="2:29" ht="14.25" customHeight="1">
      <c r="B45" s="260">
        <v>31</v>
      </c>
      <c r="C45" s="298" t="s">
        <v>274</v>
      </c>
      <c r="D45" s="258">
        <v>1</v>
      </c>
      <c r="E45" s="245">
        <v>1007</v>
      </c>
      <c r="F45" s="245">
        <v>4503676.8500000006</v>
      </c>
      <c r="G45" s="245">
        <v>262</v>
      </c>
      <c r="H45" s="245">
        <v>546728.76</v>
      </c>
      <c r="I45" s="617">
        <f t="shared" si="0"/>
        <v>1269</v>
      </c>
      <c r="J45" s="618">
        <v>1.52E-2</v>
      </c>
      <c r="K45" s="617">
        <f t="shared" si="1"/>
        <v>5050405.6100000003</v>
      </c>
      <c r="L45" s="618">
        <v>3.5824813775655509E-2</v>
      </c>
      <c r="M45" s="619"/>
      <c r="N45" s="1203" t="s">
        <v>117</v>
      </c>
      <c r="O45" s="1204"/>
      <c r="P45" s="1205"/>
      <c r="Z45" s="590"/>
      <c r="AB45" s="232"/>
      <c r="AC45" s="232"/>
    </row>
    <row r="46" spans="2:29" ht="14.25" customHeight="1">
      <c r="B46" s="260">
        <v>32</v>
      </c>
      <c r="C46" s="298" t="s">
        <v>437</v>
      </c>
      <c r="D46" s="258">
        <v>0</v>
      </c>
      <c r="E46" s="245">
        <v>1142</v>
      </c>
      <c r="F46" s="245">
        <v>4138058.01</v>
      </c>
      <c r="G46" s="245">
        <v>119</v>
      </c>
      <c r="H46" s="245">
        <v>849179.68</v>
      </c>
      <c r="I46" s="617">
        <f t="shared" si="0"/>
        <v>1261</v>
      </c>
      <c r="J46" s="618">
        <v>1.2038523274478331E-2</v>
      </c>
      <c r="K46" s="617">
        <f t="shared" si="1"/>
        <v>4987237.6899999995</v>
      </c>
      <c r="L46" s="618">
        <v>2.2691140912869803E-2</v>
      </c>
      <c r="M46" s="619"/>
      <c r="N46" s="1200">
        <v>0.52272978191455277</v>
      </c>
      <c r="O46" s="1201"/>
      <c r="P46" s="1202"/>
      <c r="Z46" s="590"/>
      <c r="AB46" s="232"/>
      <c r="AC46" s="232"/>
    </row>
    <row r="47" spans="2:29" ht="14.25" customHeight="1">
      <c r="B47" s="260">
        <v>33</v>
      </c>
      <c r="C47" s="298" t="s">
        <v>208</v>
      </c>
      <c r="D47" s="258">
        <v>1</v>
      </c>
      <c r="E47" s="245">
        <v>1004</v>
      </c>
      <c r="F47" s="245">
        <v>9272744.6500000004</v>
      </c>
      <c r="G47" s="245">
        <v>178</v>
      </c>
      <c r="H47" s="245">
        <v>898179.27</v>
      </c>
      <c r="I47" s="617">
        <f t="shared" si="0"/>
        <v>1182</v>
      </c>
      <c r="J47" s="618">
        <v>1.0256410256410256E-2</v>
      </c>
      <c r="K47" s="617">
        <f t="shared" si="1"/>
        <v>10170923.92</v>
      </c>
      <c r="L47" s="618">
        <v>-2.8677005105114513E-2</v>
      </c>
      <c r="M47" s="619"/>
      <c r="N47" s="1200">
        <v>0.43452401722479606</v>
      </c>
      <c r="O47" s="1201"/>
      <c r="P47" s="1202"/>
      <c r="Z47" s="590"/>
      <c r="AB47" s="232"/>
      <c r="AC47" s="232"/>
    </row>
    <row r="48" spans="2:29" ht="14.25" customHeight="1">
      <c r="B48" s="260">
        <v>34</v>
      </c>
      <c r="C48" s="298" t="s">
        <v>435</v>
      </c>
      <c r="D48" s="258">
        <v>0</v>
      </c>
      <c r="E48" s="245">
        <v>965</v>
      </c>
      <c r="F48" s="245">
        <v>3753529.3</v>
      </c>
      <c r="G48" s="245">
        <v>154</v>
      </c>
      <c r="H48" s="245">
        <v>897689.96000000008</v>
      </c>
      <c r="I48" s="617">
        <f t="shared" si="0"/>
        <v>1119</v>
      </c>
      <c r="J48" s="618">
        <v>1.0256410256410256E-2</v>
      </c>
      <c r="K48" s="617">
        <f t="shared" si="1"/>
        <v>4651219.26</v>
      </c>
      <c r="L48" s="618">
        <v>-2.8677005105114513E-2</v>
      </c>
      <c r="M48" s="619"/>
      <c r="N48" s="1200">
        <v>0.45915006052854473</v>
      </c>
      <c r="O48" s="1201"/>
      <c r="P48" s="1202"/>
      <c r="Z48" s="590"/>
      <c r="AB48" s="232"/>
      <c r="AC48" s="232"/>
    </row>
    <row r="49" spans="2:29" ht="14.25" customHeight="1">
      <c r="B49" s="260">
        <v>35</v>
      </c>
      <c r="C49" s="298" t="s">
        <v>149</v>
      </c>
      <c r="D49" s="258">
        <v>1</v>
      </c>
      <c r="E49" s="245">
        <v>835</v>
      </c>
      <c r="F49" s="245">
        <v>8897504</v>
      </c>
      <c r="G49" s="245">
        <v>261</v>
      </c>
      <c r="H49" s="245">
        <v>2186331.0499999998</v>
      </c>
      <c r="I49" s="617">
        <f t="shared" si="0"/>
        <v>1096</v>
      </c>
      <c r="J49" s="618">
        <v>-1.9677996422182469E-2</v>
      </c>
      <c r="K49" s="617">
        <f t="shared" si="1"/>
        <v>11083835.050000001</v>
      </c>
      <c r="L49" s="618">
        <v>-4.2755824618838385E-3</v>
      </c>
      <c r="M49" s="619"/>
      <c r="N49" s="1200">
        <v>0.57084220759223137</v>
      </c>
      <c r="O49" s="1201"/>
      <c r="P49" s="1202"/>
      <c r="Z49" s="590"/>
      <c r="AB49" s="232"/>
      <c r="AC49" s="232"/>
    </row>
    <row r="50" spans="2:29" ht="14.25" customHeight="1">
      <c r="B50" s="260">
        <v>36</v>
      </c>
      <c r="C50" s="298" t="s">
        <v>451</v>
      </c>
      <c r="D50" s="258">
        <v>1</v>
      </c>
      <c r="E50" s="245">
        <v>632</v>
      </c>
      <c r="F50" s="245">
        <v>661555.32000000018</v>
      </c>
      <c r="G50" s="245">
        <v>171</v>
      </c>
      <c r="H50" s="245">
        <v>176009.52</v>
      </c>
      <c r="I50" s="617">
        <f t="shared" si="0"/>
        <v>803</v>
      </c>
      <c r="J50" s="625">
        <v>-3.2530120481927709E-2</v>
      </c>
      <c r="K50" s="617">
        <f t="shared" si="1"/>
        <v>837564.8400000002</v>
      </c>
      <c r="L50" s="625">
        <v>-3.4343054830183725E-2</v>
      </c>
      <c r="M50" s="626"/>
      <c r="N50" s="1200">
        <v>0.22195553932618628</v>
      </c>
      <c r="O50" s="1201"/>
      <c r="P50" s="1202"/>
      <c r="Z50" s="590"/>
      <c r="AB50" s="232"/>
      <c r="AC50" s="232"/>
    </row>
    <row r="51" spans="2:29" ht="14.25" customHeight="1">
      <c r="B51" s="260">
        <v>37</v>
      </c>
      <c r="C51" s="298" t="s">
        <v>540</v>
      </c>
      <c r="D51" s="258">
        <v>3</v>
      </c>
      <c r="E51" s="245">
        <v>558</v>
      </c>
      <c r="F51" s="245">
        <v>6296907.4000000004</v>
      </c>
      <c r="G51" s="245">
        <v>82</v>
      </c>
      <c r="H51" s="245">
        <v>559094.16999999993</v>
      </c>
      <c r="I51" s="617">
        <f t="shared" si="0"/>
        <v>640</v>
      </c>
      <c r="J51" s="618">
        <v>4.7095761381475663E-3</v>
      </c>
      <c r="K51" s="617">
        <f t="shared" si="1"/>
        <v>6856001.5700000003</v>
      </c>
      <c r="L51" s="625">
        <v>-1.6369364402886598E-3</v>
      </c>
      <c r="M51" s="626"/>
      <c r="N51" s="1200">
        <v>0.61952734957256794</v>
      </c>
      <c r="O51" s="1201"/>
      <c r="P51" s="1202"/>
      <c r="Z51" s="590"/>
      <c r="AB51" s="232"/>
      <c r="AC51" s="232"/>
    </row>
    <row r="52" spans="2:29" ht="14.25" customHeight="1">
      <c r="B52" s="260">
        <v>38</v>
      </c>
      <c r="C52" s="298" t="s">
        <v>175</v>
      </c>
      <c r="D52" s="258">
        <v>1</v>
      </c>
      <c r="E52" s="245">
        <v>506</v>
      </c>
      <c r="F52" s="245">
        <v>4519899.71</v>
      </c>
      <c r="G52" s="245">
        <v>91</v>
      </c>
      <c r="H52" s="245">
        <v>597787.25</v>
      </c>
      <c r="I52" s="617">
        <f t="shared" si="0"/>
        <v>597</v>
      </c>
      <c r="J52" s="618">
        <v>-5.9842519685039369E-2</v>
      </c>
      <c r="K52" s="617">
        <f t="shared" si="1"/>
        <v>5117686.96</v>
      </c>
      <c r="L52" s="618">
        <v>-2.9755712731852544E-2</v>
      </c>
      <c r="M52" s="619"/>
      <c r="N52" s="1200">
        <v>0.55296688673883521</v>
      </c>
      <c r="O52" s="1201"/>
      <c r="P52" s="1202"/>
      <c r="Z52" s="590"/>
      <c r="AB52" s="232"/>
      <c r="AC52" s="232"/>
    </row>
    <row r="53" spans="2:29" ht="14.25" customHeight="1">
      <c r="B53" s="260">
        <v>39</v>
      </c>
      <c r="C53" s="298" t="s">
        <v>443</v>
      </c>
      <c r="D53" s="258">
        <v>0</v>
      </c>
      <c r="E53" s="245">
        <v>470</v>
      </c>
      <c r="F53" s="245">
        <v>1526160.45</v>
      </c>
      <c r="G53" s="245">
        <v>69</v>
      </c>
      <c r="H53" s="245">
        <v>408688.61</v>
      </c>
      <c r="I53" s="617">
        <f t="shared" si="0"/>
        <v>539</v>
      </c>
      <c r="J53" s="618">
        <v>-1.282051282051282E-2</v>
      </c>
      <c r="K53" s="617">
        <f t="shared" si="1"/>
        <v>1934849.06</v>
      </c>
      <c r="L53" s="618">
        <v>-2.3092861984460551E-2</v>
      </c>
      <c r="M53" s="619"/>
      <c r="N53" s="1200">
        <v>0.52643128030856756</v>
      </c>
      <c r="O53" s="1201"/>
      <c r="P53" s="1202"/>
      <c r="Z53" s="590"/>
      <c r="AB53" s="232"/>
      <c r="AC53" s="232"/>
    </row>
    <row r="54" spans="2:29" ht="14.25" customHeight="1">
      <c r="B54" s="260">
        <v>40</v>
      </c>
      <c r="C54" s="298" t="s">
        <v>127</v>
      </c>
      <c r="D54" s="258">
        <v>1</v>
      </c>
      <c r="E54" s="245">
        <v>464</v>
      </c>
      <c r="F54" s="245">
        <v>4159744.76</v>
      </c>
      <c r="G54" s="245">
        <v>74</v>
      </c>
      <c r="H54" s="245">
        <v>508294.81</v>
      </c>
      <c r="I54" s="617">
        <f t="shared" si="0"/>
        <v>538</v>
      </c>
      <c r="J54" s="618">
        <v>2.4761904761904763E-2</v>
      </c>
      <c r="K54" s="617">
        <f t="shared" si="1"/>
        <v>4668039.5699999994</v>
      </c>
      <c r="L54" s="618">
        <v>5.3135171552324183E-3</v>
      </c>
      <c r="M54" s="619"/>
      <c r="N54" s="1200">
        <v>0.534702950808019</v>
      </c>
      <c r="O54" s="1201"/>
      <c r="P54" s="1202"/>
      <c r="Z54" s="590"/>
      <c r="AB54" s="232"/>
      <c r="AC54" s="232"/>
    </row>
    <row r="55" spans="2:29" ht="14.25" customHeight="1">
      <c r="B55" s="260">
        <v>41</v>
      </c>
      <c r="C55" s="298" t="s">
        <v>541</v>
      </c>
      <c r="D55" s="258">
        <v>3</v>
      </c>
      <c r="E55" s="245">
        <v>421</v>
      </c>
      <c r="F55" s="245">
        <v>4486715.6500000004</v>
      </c>
      <c r="G55" s="245">
        <v>116</v>
      </c>
      <c r="H55" s="245">
        <v>961416.4</v>
      </c>
      <c r="I55" s="617">
        <f t="shared" si="0"/>
        <v>537</v>
      </c>
      <c r="J55" s="625">
        <v>1.5122873345935728E-2</v>
      </c>
      <c r="K55" s="617">
        <f t="shared" si="1"/>
        <v>5448132.0500000007</v>
      </c>
      <c r="L55" s="625">
        <v>3.6125685168810123E-2</v>
      </c>
      <c r="M55" s="626"/>
      <c r="N55" s="1200">
        <v>0.52500788928581266</v>
      </c>
      <c r="O55" s="1201"/>
      <c r="P55" s="1202"/>
      <c r="Z55" s="590"/>
      <c r="AB55" s="232"/>
      <c r="AC55" s="232"/>
    </row>
    <row r="56" spans="2:29" ht="14.25" customHeight="1">
      <c r="B56" s="260">
        <v>42</v>
      </c>
      <c r="C56" s="298" t="s">
        <v>549</v>
      </c>
      <c r="D56" s="258">
        <v>3</v>
      </c>
      <c r="E56" s="245">
        <v>448</v>
      </c>
      <c r="F56" s="245">
        <v>2651460.46</v>
      </c>
      <c r="G56" s="245">
        <v>54</v>
      </c>
      <c r="H56" s="245">
        <v>449343</v>
      </c>
      <c r="I56" s="617">
        <f t="shared" si="0"/>
        <v>502</v>
      </c>
      <c r="J56" s="618">
        <v>7.4946466809421838E-2</v>
      </c>
      <c r="K56" s="617">
        <f t="shared" si="1"/>
        <v>3100803.46</v>
      </c>
      <c r="L56" s="625">
        <v>3.4989837147461421E-2</v>
      </c>
      <c r="M56" s="626"/>
      <c r="N56" s="1200">
        <v>0.81742007654331195</v>
      </c>
      <c r="O56" s="1201"/>
      <c r="P56" s="1202"/>
      <c r="Z56" s="590"/>
      <c r="AB56" s="232"/>
      <c r="AC56" s="232"/>
    </row>
    <row r="57" spans="2:29" ht="14.25" customHeight="1">
      <c r="B57" s="260">
        <v>43</v>
      </c>
      <c r="C57" s="298" t="s">
        <v>205</v>
      </c>
      <c r="D57" s="258">
        <v>1</v>
      </c>
      <c r="E57" s="245">
        <v>393</v>
      </c>
      <c r="F57" s="245">
        <v>402252.82</v>
      </c>
      <c r="G57" s="245">
        <v>84</v>
      </c>
      <c r="H57" s="245">
        <v>73319.740000000005</v>
      </c>
      <c r="I57" s="617">
        <f t="shared" si="0"/>
        <v>477</v>
      </c>
      <c r="J57" s="618">
        <v>-5.168986083499006E-2</v>
      </c>
      <c r="K57" s="617">
        <f t="shared" si="1"/>
        <v>475572.56</v>
      </c>
      <c r="L57" s="618">
        <v>-6.562030536017105E-2</v>
      </c>
      <c r="M57" s="619"/>
      <c r="N57" s="1200">
        <v>0.21821242073995092</v>
      </c>
      <c r="O57" s="1201"/>
      <c r="P57" s="1202"/>
      <c r="Z57" s="590"/>
      <c r="AB57" s="232"/>
      <c r="AC57" s="232"/>
    </row>
    <row r="58" spans="2:29" ht="14.25" customHeight="1">
      <c r="B58" s="260">
        <v>44</v>
      </c>
      <c r="C58" s="298" t="s">
        <v>428</v>
      </c>
      <c r="D58" s="258">
        <v>0</v>
      </c>
      <c r="E58" s="245">
        <v>392</v>
      </c>
      <c r="F58" s="245">
        <v>2920063.67</v>
      </c>
      <c r="G58" s="245">
        <v>83</v>
      </c>
      <c r="H58" s="245">
        <v>240219.28</v>
      </c>
      <c r="I58" s="617">
        <f t="shared" si="0"/>
        <v>475</v>
      </c>
      <c r="J58" s="618">
        <v>6.0267857142857144E-2</v>
      </c>
      <c r="K58" s="617">
        <f t="shared" si="1"/>
        <v>3160282.9499999997</v>
      </c>
      <c r="L58" s="618">
        <v>4.0716511975483503E-2</v>
      </c>
      <c r="M58" s="619"/>
      <c r="N58" s="1200">
        <v>0.48793417260512112</v>
      </c>
      <c r="O58" s="1201"/>
      <c r="P58" s="1202"/>
      <c r="Z58" s="590"/>
      <c r="AB58" s="232"/>
      <c r="AC58" s="232"/>
    </row>
    <row r="59" spans="2:29" ht="14.25" customHeight="1">
      <c r="B59" s="260">
        <v>45</v>
      </c>
      <c r="C59" s="298" t="s">
        <v>438</v>
      </c>
      <c r="D59" s="258">
        <v>0</v>
      </c>
      <c r="E59" s="245">
        <v>395</v>
      </c>
      <c r="F59" s="245">
        <v>1725133.35</v>
      </c>
      <c r="G59" s="245">
        <v>54</v>
      </c>
      <c r="H59" s="245">
        <v>280894.38</v>
      </c>
      <c r="I59" s="617">
        <f t="shared" si="0"/>
        <v>449</v>
      </c>
      <c r="J59" s="618">
        <v>7.6738609112709827E-2</v>
      </c>
      <c r="K59" s="617">
        <f t="shared" si="1"/>
        <v>2006027.73</v>
      </c>
      <c r="L59" s="618">
        <v>4.1858880524188784E-2</v>
      </c>
      <c r="M59" s="619"/>
      <c r="N59" s="1200">
        <v>0.51169148372618345</v>
      </c>
      <c r="O59" s="1201"/>
      <c r="P59" s="1202"/>
      <c r="Z59" s="590"/>
      <c r="AB59" s="232"/>
      <c r="AC59" s="232"/>
    </row>
    <row r="60" spans="2:29" ht="14.25" customHeight="1">
      <c r="B60" s="260">
        <v>46</v>
      </c>
      <c r="C60" s="298" t="s">
        <v>153</v>
      </c>
      <c r="D60" s="258">
        <v>1</v>
      </c>
      <c r="E60" s="245">
        <v>381</v>
      </c>
      <c r="F60" s="245">
        <v>1946162.93</v>
      </c>
      <c r="G60" s="245">
        <v>63</v>
      </c>
      <c r="H60" s="245">
        <v>267327.21999999997</v>
      </c>
      <c r="I60" s="617">
        <f t="shared" si="0"/>
        <v>444</v>
      </c>
      <c r="J60" s="629">
        <v>-8.6419753086419748E-2</v>
      </c>
      <c r="K60" s="617">
        <f t="shared" si="1"/>
        <v>2213490.15</v>
      </c>
      <c r="L60" s="618">
        <v>-0.12649406780875</v>
      </c>
      <c r="M60" s="619"/>
      <c r="N60" s="1200">
        <v>0.42443159430768956</v>
      </c>
      <c r="O60" s="1201"/>
      <c r="P60" s="1202"/>
      <c r="Z60" s="590"/>
      <c r="AB60" s="232"/>
      <c r="AC60" s="232"/>
    </row>
    <row r="61" spans="2:29" ht="14.25" customHeight="1">
      <c r="B61" s="260">
        <v>47</v>
      </c>
      <c r="C61" s="298" t="s">
        <v>431</v>
      </c>
      <c r="D61" s="258">
        <v>0</v>
      </c>
      <c r="E61" s="245">
        <v>322</v>
      </c>
      <c r="F61" s="245">
        <v>1495978.09</v>
      </c>
      <c r="G61" s="245">
        <v>100</v>
      </c>
      <c r="H61" s="245">
        <v>332132.46999999997</v>
      </c>
      <c r="I61" s="617">
        <f t="shared" si="0"/>
        <v>422</v>
      </c>
      <c r="J61" s="618">
        <v>1.6867469879518072E-2</v>
      </c>
      <c r="K61" s="617">
        <f t="shared" si="1"/>
        <v>1828110.56</v>
      </c>
      <c r="L61" s="618">
        <v>1.4781418033518047E-2</v>
      </c>
      <c r="M61" s="619"/>
      <c r="N61" s="1200">
        <v>0.38944005964463435</v>
      </c>
      <c r="O61" s="1201"/>
      <c r="P61" s="1202"/>
      <c r="Z61" s="590"/>
      <c r="AB61" s="232"/>
      <c r="AC61" s="232"/>
    </row>
    <row r="62" spans="2:29" ht="14.25" customHeight="1">
      <c r="B62" s="260">
        <v>48</v>
      </c>
      <c r="C62" s="298" t="s">
        <v>165</v>
      </c>
      <c r="D62" s="258">
        <v>1</v>
      </c>
      <c r="E62" s="245">
        <v>339</v>
      </c>
      <c r="F62" s="245">
        <v>2233038.41</v>
      </c>
      <c r="G62" s="245">
        <v>59</v>
      </c>
      <c r="H62" s="245">
        <v>460880.26</v>
      </c>
      <c r="I62" s="617">
        <f t="shared" si="0"/>
        <v>398</v>
      </c>
      <c r="J62" s="618">
        <v>1.015228426395939E-2</v>
      </c>
      <c r="K62" s="617">
        <f t="shared" si="1"/>
        <v>2693918.67</v>
      </c>
      <c r="L62" s="618">
        <v>3.4928254198776626E-2</v>
      </c>
      <c r="M62" s="619"/>
      <c r="N62" s="1200">
        <v>0.44858810773209606</v>
      </c>
      <c r="O62" s="1201"/>
      <c r="P62" s="1202"/>
      <c r="Z62" s="590"/>
      <c r="AB62" s="232"/>
      <c r="AC62" s="232"/>
    </row>
    <row r="63" spans="2:29" ht="14.25" customHeight="1">
      <c r="B63" s="260">
        <v>49</v>
      </c>
      <c r="C63" s="298" t="s">
        <v>550</v>
      </c>
      <c r="D63" s="258">
        <v>3</v>
      </c>
      <c r="E63" s="245">
        <v>341</v>
      </c>
      <c r="F63" s="245">
        <v>3678761.09</v>
      </c>
      <c r="G63" s="245">
        <v>43</v>
      </c>
      <c r="H63" s="245">
        <v>234917.78</v>
      </c>
      <c r="I63" s="617">
        <f t="shared" si="0"/>
        <v>384</v>
      </c>
      <c r="J63" s="618">
        <v>-4.2394014962593519E-2</v>
      </c>
      <c r="K63" s="617">
        <f t="shared" si="1"/>
        <v>3913678.8699999996</v>
      </c>
      <c r="L63" s="618">
        <v>1.886663154872309E-2</v>
      </c>
      <c r="M63" s="619"/>
      <c r="N63" s="1200">
        <v>0.46230220170010577</v>
      </c>
      <c r="O63" s="1201"/>
      <c r="P63" s="1202"/>
      <c r="Z63" s="590"/>
      <c r="AB63" s="232"/>
      <c r="AC63" s="232"/>
    </row>
    <row r="64" spans="2:29" ht="14.25" customHeight="1">
      <c r="B64" s="260">
        <v>50</v>
      </c>
      <c r="C64" s="298" t="s">
        <v>442</v>
      </c>
      <c r="D64" s="258">
        <v>0</v>
      </c>
      <c r="E64" s="245">
        <v>260</v>
      </c>
      <c r="F64" s="245">
        <v>547551.48</v>
      </c>
      <c r="G64" s="245">
        <v>110</v>
      </c>
      <c r="H64" s="245">
        <v>175358.65</v>
      </c>
      <c r="I64" s="617">
        <f t="shared" si="0"/>
        <v>370</v>
      </c>
      <c r="J64" s="618">
        <v>-5.3708439897698211E-2</v>
      </c>
      <c r="K64" s="617">
        <f t="shared" si="1"/>
        <v>722910.13</v>
      </c>
      <c r="L64" s="618">
        <v>-4.3321738883482293E-2</v>
      </c>
      <c r="M64" s="619"/>
      <c r="N64" s="1200">
        <v>0.29874326679966179</v>
      </c>
      <c r="O64" s="1201"/>
      <c r="P64" s="1202"/>
      <c r="Z64" s="590"/>
      <c r="AB64" s="232"/>
      <c r="AC64" s="232"/>
    </row>
    <row r="65" spans="2:29" ht="14.25" customHeight="1">
      <c r="B65" s="1176" t="s">
        <v>542</v>
      </c>
      <c r="C65" s="1177"/>
      <c r="D65" s="258"/>
      <c r="E65" s="249">
        <v>6440</v>
      </c>
      <c r="F65" s="249">
        <v>56256009.100000009</v>
      </c>
      <c r="G65" s="249">
        <v>1200</v>
      </c>
      <c r="H65" s="249">
        <v>6152951.4900000002</v>
      </c>
      <c r="I65" s="617">
        <f t="shared" si="0"/>
        <v>7640</v>
      </c>
      <c r="J65" s="618">
        <v>1.5282392026578074E-2</v>
      </c>
      <c r="K65" s="617">
        <f t="shared" si="1"/>
        <v>62408960.590000011</v>
      </c>
      <c r="L65" s="618">
        <v>-2.1023276732383077E-3</v>
      </c>
      <c r="M65" s="619"/>
      <c r="N65" s="1200">
        <v>0.38</v>
      </c>
      <c r="O65" s="1201"/>
      <c r="P65" s="1202"/>
      <c r="Z65" s="590"/>
      <c r="AB65" s="232"/>
      <c r="AC65" s="232"/>
    </row>
    <row r="66" spans="2:29" ht="14.25" customHeight="1">
      <c r="B66" s="1176" t="s">
        <v>403</v>
      </c>
      <c r="C66" s="1126"/>
      <c r="D66" s="258">
        <v>3</v>
      </c>
      <c r="E66" s="249">
        <v>2</v>
      </c>
      <c r="F66" s="249">
        <v>46518.36</v>
      </c>
      <c r="G66" s="249">
        <v>0</v>
      </c>
      <c r="H66" s="249">
        <v>0</v>
      </c>
      <c r="I66" s="617">
        <f t="shared" si="0"/>
        <v>2</v>
      </c>
      <c r="J66" s="618">
        <v>0</v>
      </c>
      <c r="K66" s="617">
        <f t="shared" si="1"/>
        <v>46518.36</v>
      </c>
      <c r="L66" s="618">
        <v>7.8998933772563029E-4</v>
      </c>
      <c r="M66" s="619"/>
      <c r="N66" s="1203" t="s">
        <v>117</v>
      </c>
      <c r="O66" s="1204"/>
      <c r="P66" s="1205"/>
      <c r="Z66" s="590"/>
      <c r="AB66" s="232"/>
      <c r="AC66" s="232"/>
    </row>
    <row r="67" spans="2:29" ht="14.25" customHeight="1">
      <c r="B67" s="1176" t="s">
        <v>543</v>
      </c>
      <c r="C67" s="1177"/>
      <c r="D67" s="258">
        <v>0</v>
      </c>
      <c r="E67" s="249">
        <v>343034</v>
      </c>
      <c r="F67" s="249">
        <v>880188714.03999972</v>
      </c>
      <c r="G67" s="249">
        <v>110414</v>
      </c>
      <c r="H67" s="249">
        <v>174051633.1400001</v>
      </c>
      <c r="I67" s="617">
        <f t="shared" si="0"/>
        <v>453448</v>
      </c>
      <c r="J67" s="618">
        <v>-2.5341868033135727E-2</v>
      </c>
      <c r="K67" s="617">
        <f t="shared" si="1"/>
        <v>1054240347.1799998</v>
      </c>
      <c r="L67" s="618">
        <v>-2.0063629772494956E-3</v>
      </c>
      <c r="M67" s="619"/>
      <c r="N67" s="1200">
        <v>0.32</v>
      </c>
      <c r="O67" s="1201"/>
      <c r="P67" s="1202"/>
      <c r="Z67" s="590"/>
      <c r="AB67" s="232"/>
      <c r="AC67" s="232"/>
    </row>
    <row r="68" spans="2:29" ht="14.25" customHeight="1">
      <c r="B68" s="1176" t="s">
        <v>543</v>
      </c>
      <c r="C68" s="1177"/>
      <c r="D68" s="258">
        <v>1</v>
      </c>
      <c r="E68" s="249">
        <v>253195</v>
      </c>
      <c r="F68" s="249">
        <v>631419147.30999994</v>
      </c>
      <c r="G68" s="249">
        <v>207939</v>
      </c>
      <c r="H68" s="249">
        <v>230027443.77000001</v>
      </c>
      <c r="I68" s="617">
        <f t="shared" si="0"/>
        <v>461134</v>
      </c>
      <c r="J68" s="618">
        <v>-3.0758689108977486E-2</v>
      </c>
      <c r="K68" s="617">
        <f t="shared" si="1"/>
        <v>861446591.07999992</v>
      </c>
      <c r="L68" s="618">
        <v>1.0417829154295581E-2</v>
      </c>
      <c r="M68" s="619"/>
      <c r="N68" s="1200">
        <v>0.31</v>
      </c>
      <c r="O68" s="1201"/>
      <c r="P68" s="1202"/>
      <c r="Z68" s="590"/>
      <c r="AB68" s="232"/>
      <c r="AC68" s="232"/>
    </row>
    <row r="69" spans="2:29" ht="14.25" customHeight="1">
      <c r="B69" s="1176" t="s">
        <v>543</v>
      </c>
      <c r="C69" s="1177"/>
      <c r="D69" s="258">
        <v>3</v>
      </c>
      <c r="E69" s="249">
        <v>9738</v>
      </c>
      <c r="F69" s="249">
        <v>88503590.460000038</v>
      </c>
      <c r="G69" s="249">
        <v>1494</v>
      </c>
      <c r="H69" s="249">
        <v>7705001.7500000009</v>
      </c>
      <c r="I69" s="617">
        <f t="shared" si="0"/>
        <v>11232</v>
      </c>
      <c r="J69" s="618">
        <v>1.2074247612182376E-2</v>
      </c>
      <c r="K69" s="617">
        <f t="shared" si="1"/>
        <v>96208592.210000038</v>
      </c>
      <c r="L69" s="618">
        <v>5.2683492383998175E-3</v>
      </c>
      <c r="M69" s="619"/>
      <c r="N69" s="1200">
        <v>0.48</v>
      </c>
      <c r="O69" s="1201"/>
      <c r="P69" s="1202"/>
      <c r="Z69" s="590"/>
      <c r="AB69" s="232"/>
      <c r="AC69" s="232"/>
    </row>
    <row r="70" spans="2:29" ht="14.25" customHeight="1">
      <c r="B70" s="1180" t="s">
        <v>348</v>
      </c>
      <c r="C70" s="1181"/>
      <c r="D70" s="1182"/>
      <c r="E70" s="630">
        <f>IF(SUM(E15:E66)=SUM(E67:E69),SUM(E67:E69),"faux")</f>
        <v>605967</v>
      </c>
      <c r="F70" s="630">
        <f>IF(SUM(F15:F66)=SUM(F67:F69),SUM(F67:F69),"faux")</f>
        <v>1600111451.8099997</v>
      </c>
      <c r="G70" s="630">
        <f>IF(SUM(G15:G66)=SUM(G67:G69),SUM(G67:G69),"faux")</f>
        <v>319847</v>
      </c>
      <c r="H70" s="630">
        <f>IF(SUM(H15:H66)=SUM(H67:H69),SUM(H67:H69),"faux")</f>
        <v>411784078.66000009</v>
      </c>
      <c r="I70" s="631">
        <f>IF(E70+G70=SUM(I15:I66),SUM(I15:I66),"faux")</f>
        <v>925814</v>
      </c>
      <c r="J70" s="632"/>
      <c r="K70" s="631">
        <f>IF(F70+H70=SUM(K15:K66),SUM(K15:K66),"faux")</f>
        <v>2011895530.4699991</v>
      </c>
      <c r="L70" s="632"/>
      <c r="M70" s="619"/>
      <c r="N70" s="1200">
        <v>0.32</v>
      </c>
      <c r="O70" s="1201"/>
      <c r="P70" s="1202"/>
      <c r="S70" s="232"/>
      <c r="Z70" s="590"/>
      <c r="AB70" s="232"/>
      <c r="AC70" s="232"/>
    </row>
    <row r="71" spans="2:29" ht="14.25" customHeight="1">
      <c r="B71" s="1172" t="s">
        <v>349</v>
      </c>
      <c r="C71" s="1173"/>
      <c r="D71" s="1174"/>
      <c r="E71" s="634">
        <v>625264</v>
      </c>
      <c r="F71" s="634">
        <v>1595714715.910001</v>
      </c>
      <c r="G71" s="634">
        <v>326840</v>
      </c>
      <c r="H71" s="634">
        <v>408914178.0200001</v>
      </c>
      <c r="I71" s="635">
        <f>E71+G71</f>
        <v>952104</v>
      </c>
      <c r="J71" s="636"/>
      <c r="K71" s="635">
        <f>F71+H71</f>
        <v>2004628893.9300013</v>
      </c>
      <c r="L71" s="636"/>
      <c r="M71" s="637"/>
      <c r="N71" s="1200">
        <v>0.31</v>
      </c>
      <c r="O71" s="1201"/>
      <c r="P71" s="1202"/>
    </row>
    <row r="72" spans="2:29" ht="14.25" customHeight="1">
      <c r="B72" s="1172" t="s">
        <v>406</v>
      </c>
      <c r="C72" s="1173"/>
      <c r="D72" s="1174"/>
      <c r="E72" s="218">
        <f>(E70-E71)/E71</f>
        <v>-3.0862163822001586E-2</v>
      </c>
      <c r="F72" s="218">
        <f>(F70-F71)/F71</f>
        <v>2.7553395705142087E-3</v>
      </c>
      <c r="G72" s="218">
        <f>(G70-G71)/G71</f>
        <v>-2.1395789988985437E-2</v>
      </c>
      <c r="H72" s="218">
        <f>(H70-H71)/H71</f>
        <v>7.018344665612495E-3</v>
      </c>
      <c r="I72" s="1175">
        <f>(I70-I71)/I71</f>
        <v>-2.7612529723643635E-2</v>
      </c>
      <c r="J72" s="1126"/>
      <c r="K72" s="1175">
        <f>(K70-K71)/K71</f>
        <v>3.6249285650831074E-3</v>
      </c>
      <c r="L72" s="1126"/>
      <c r="M72" s="315"/>
      <c r="O72" s="597"/>
    </row>
    <row r="73" spans="2:29" ht="3.75" customHeight="1"/>
    <row r="74" spans="2:29">
      <c r="B74" s="226" t="s">
        <v>551</v>
      </c>
    </row>
    <row r="75" spans="2:29" ht="15" customHeight="1">
      <c r="B75" s="226" t="s">
        <v>544</v>
      </c>
    </row>
    <row r="76" spans="2:29">
      <c r="C76" s="226" t="s">
        <v>407</v>
      </c>
    </row>
    <row r="77" spans="2:29">
      <c r="C77" s="226" t="s">
        <v>552</v>
      </c>
      <c r="L77" s="222"/>
      <c r="M77" s="222">
        <f>F70+H70-J70</f>
        <v>2011895530.4699998</v>
      </c>
      <c r="N77" s="226"/>
    </row>
    <row r="78" spans="2:29">
      <c r="C78" s="226" t="s">
        <v>553</v>
      </c>
      <c r="N78" s="226"/>
    </row>
    <row r="79" spans="2:29">
      <c r="N79" s="226"/>
    </row>
    <row r="80" spans="2:29">
      <c r="K80" s="628"/>
      <c r="L80" s="628"/>
    </row>
    <row r="81" spans="5:9">
      <c r="I81" s="222"/>
    </row>
    <row r="82" spans="5:9">
      <c r="E82" s="233"/>
      <c r="F82" s="233"/>
      <c r="G82" s="233"/>
      <c r="H82" s="233"/>
    </row>
    <row r="83" spans="5:9">
      <c r="E83" s="233"/>
      <c r="F83" s="233"/>
      <c r="G83" s="233"/>
      <c r="H83" s="233"/>
    </row>
    <row r="84" spans="5:9">
      <c r="E84" s="233"/>
      <c r="F84" s="233"/>
      <c r="G84" s="233"/>
      <c r="H84" s="233"/>
    </row>
    <row r="85" spans="5:9">
      <c r="E85" s="233"/>
      <c r="F85" s="233"/>
      <c r="G85" s="233"/>
      <c r="H85" s="233"/>
    </row>
    <row r="86" spans="5:9">
      <c r="E86" s="233"/>
      <c r="F86" s="233"/>
      <c r="G86" s="233"/>
      <c r="H86" s="233"/>
    </row>
  </sheetData>
  <mergeCells count="75">
    <mergeCell ref="I13:L13"/>
    <mergeCell ref="B13:B14"/>
    <mergeCell ref="C13:C14"/>
    <mergeCell ref="D13:D14"/>
    <mergeCell ref="E13:F13"/>
    <mergeCell ref="G13:H13"/>
    <mergeCell ref="N24:P24"/>
    <mergeCell ref="N13:P13"/>
    <mergeCell ref="N14:P14"/>
    <mergeCell ref="N15:P15"/>
    <mergeCell ref="N16:P16"/>
    <mergeCell ref="N17:P17"/>
    <mergeCell ref="N18:P18"/>
    <mergeCell ref="N19:P19"/>
    <mergeCell ref="N20:P20"/>
    <mergeCell ref="N21:P21"/>
    <mergeCell ref="N22:P22"/>
    <mergeCell ref="N23:P23"/>
    <mergeCell ref="N36:P36"/>
    <mergeCell ref="N25:P25"/>
    <mergeCell ref="N26:P26"/>
    <mergeCell ref="N27:P27"/>
    <mergeCell ref="N28:P28"/>
    <mergeCell ref="N29:P29"/>
    <mergeCell ref="N30:P30"/>
    <mergeCell ref="N31:P31"/>
    <mergeCell ref="N32:P32"/>
    <mergeCell ref="N33:P33"/>
    <mergeCell ref="N34:P34"/>
    <mergeCell ref="N35:P35"/>
    <mergeCell ref="N48:P48"/>
    <mergeCell ref="N37:P37"/>
    <mergeCell ref="N38:P38"/>
    <mergeCell ref="N39:P39"/>
    <mergeCell ref="N40:P40"/>
    <mergeCell ref="N41:P41"/>
    <mergeCell ref="N42:P42"/>
    <mergeCell ref="N43:P43"/>
    <mergeCell ref="N44:P44"/>
    <mergeCell ref="N45:P45"/>
    <mergeCell ref="N46:P46"/>
    <mergeCell ref="N47:P47"/>
    <mergeCell ref="N60:P60"/>
    <mergeCell ref="N49:P49"/>
    <mergeCell ref="N50:P50"/>
    <mergeCell ref="N51:P51"/>
    <mergeCell ref="N52:P52"/>
    <mergeCell ref="N53:P53"/>
    <mergeCell ref="N54:P54"/>
    <mergeCell ref="N55:P55"/>
    <mergeCell ref="N56:P56"/>
    <mergeCell ref="N57:P57"/>
    <mergeCell ref="N58:P58"/>
    <mergeCell ref="N59:P59"/>
    <mergeCell ref="N61:P61"/>
    <mergeCell ref="N62:P62"/>
    <mergeCell ref="N63:P63"/>
    <mergeCell ref="N64:P64"/>
    <mergeCell ref="B65:C65"/>
    <mergeCell ref="N65:P65"/>
    <mergeCell ref="B66:C66"/>
    <mergeCell ref="N66:P66"/>
    <mergeCell ref="B67:C67"/>
    <mergeCell ref="N67:P67"/>
    <mergeCell ref="B68:C68"/>
    <mergeCell ref="N68:P68"/>
    <mergeCell ref="B72:D72"/>
    <mergeCell ref="I72:J72"/>
    <mergeCell ref="K72:L72"/>
    <mergeCell ref="B69:C69"/>
    <mergeCell ref="N69:P69"/>
    <mergeCell ref="B70:D70"/>
    <mergeCell ref="N70:P70"/>
    <mergeCell ref="B71:D71"/>
    <mergeCell ref="N71:P71"/>
  </mergeCells>
  <conditionalFormatting sqref="D15:D69">
    <cfRule type="iconSet" priority="7">
      <iconSet iconSet="4RedToBlack" showValue="0">
        <cfvo type="percent" val="0"/>
        <cfvo type="num" val="1"/>
        <cfvo type="num" val="2"/>
        <cfvo type="num" val="3"/>
      </iconSet>
    </cfRule>
  </conditionalFormatting>
  <conditionalFormatting sqref="R21">
    <cfRule type="iconSet" priority="6">
      <iconSet iconSet="4RedToBlack" showValue="0">
        <cfvo type="percent" val="0"/>
        <cfvo type="num" val="1"/>
        <cfvo type="num" val="3"/>
        <cfvo type="num" val="4"/>
      </iconSet>
    </cfRule>
  </conditionalFormatting>
  <conditionalFormatting sqref="Q21">
    <cfRule type="iconSet" priority="5">
      <iconSet iconSet="4RedToBlack" showValue="0">
        <cfvo type="percent" val="0"/>
        <cfvo type="num" val="1"/>
        <cfvo type="num" val="3"/>
        <cfvo type="num" val="4"/>
      </iconSet>
    </cfRule>
  </conditionalFormatting>
  <conditionalFormatting sqref="K80:L80">
    <cfRule type="iconSet" priority="4">
      <iconSet iconSet="4RedToBlack" showValue="0">
        <cfvo type="percent" val="0"/>
        <cfvo type="num" val="1"/>
        <cfvo type="num" val="2"/>
        <cfvo type="num" val="3"/>
      </iconSet>
    </cfRule>
  </conditionalFormatting>
  <conditionalFormatting sqref="J15:J69">
    <cfRule type="iconSet" priority="3">
      <iconSet iconSet="3Arrows" showValue="0">
        <cfvo type="percent" val="0"/>
        <cfvo type="num" val="0"/>
        <cfvo type="num" val="0" gte="0"/>
      </iconSet>
    </cfRule>
  </conditionalFormatting>
  <conditionalFormatting sqref="L15:L69">
    <cfRule type="iconSet" priority="2">
      <iconSet iconSet="3Arrows" showValue="0">
        <cfvo type="percent" val="0"/>
        <cfvo type="num" val="0"/>
        <cfvo type="num" val="0" gte="0"/>
      </iconSet>
    </cfRule>
  </conditionalFormatting>
  <conditionalFormatting sqref="N15:P71">
    <cfRule type="dataBar" priority="1">
      <dataBar>
        <cfvo type="min" val="0"/>
        <cfvo type="max" val="0"/>
        <color rgb="FFFFB628"/>
      </dataBar>
    </cfRule>
  </conditionalFormatting>
  <pageMargins left="0" right="0" top="0" bottom="0" header="0" footer="0"/>
  <pageSetup paperSize="8" scale="75" orientation="landscape" r:id="rId1"/>
  <drawing r:id="rId2"/>
</worksheet>
</file>

<file path=xl/worksheets/sheet19.xml><?xml version="1.0" encoding="utf-8"?>
<worksheet xmlns="http://schemas.openxmlformats.org/spreadsheetml/2006/main" xmlns:r="http://schemas.openxmlformats.org/officeDocument/2006/relationships">
  <dimension ref="B2:B3"/>
  <sheetViews>
    <sheetView showGridLines="0" workbookViewId="0">
      <selection activeCell="P31" sqref="P31"/>
    </sheetView>
  </sheetViews>
  <sheetFormatPr baseColWidth="10" defaultRowHeight="15"/>
  <cols>
    <col min="1" max="1" width="4" customWidth="1"/>
    <col min="7" max="7" width="11.42578125" customWidth="1"/>
    <col min="257" max="257" width="4" customWidth="1"/>
    <col min="263" max="263" width="11.42578125" customWidth="1"/>
    <col min="513" max="513" width="4" customWidth="1"/>
    <col min="519" max="519" width="11.42578125" customWidth="1"/>
    <col min="769" max="769" width="4" customWidth="1"/>
    <col min="775" max="775" width="11.42578125" customWidth="1"/>
    <col min="1025" max="1025" width="4" customWidth="1"/>
    <col min="1031" max="1031" width="11.42578125" customWidth="1"/>
    <col min="1281" max="1281" width="4" customWidth="1"/>
    <col min="1287" max="1287" width="11.42578125" customWidth="1"/>
    <col min="1537" max="1537" width="4" customWidth="1"/>
    <col min="1543" max="1543" width="11.42578125" customWidth="1"/>
    <col min="1793" max="1793" width="4" customWidth="1"/>
    <col min="1799" max="1799" width="11.42578125" customWidth="1"/>
    <col min="2049" max="2049" width="4" customWidth="1"/>
    <col min="2055" max="2055" width="11.42578125" customWidth="1"/>
    <col min="2305" max="2305" width="4" customWidth="1"/>
    <col min="2311" max="2311" width="11.42578125" customWidth="1"/>
    <col min="2561" max="2561" width="4" customWidth="1"/>
    <col min="2567" max="2567" width="11.42578125" customWidth="1"/>
    <col min="2817" max="2817" width="4" customWidth="1"/>
    <col min="2823" max="2823" width="11.42578125" customWidth="1"/>
    <col min="3073" max="3073" width="4" customWidth="1"/>
    <col min="3079" max="3079" width="11.42578125" customWidth="1"/>
    <col min="3329" max="3329" width="4" customWidth="1"/>
    <col min="3335" max="3335" width="11.42578125" customWidth="1"/>
    <col min="3585" max="3585" width="4" customWidth="1"/>
    <col min="3591" max="3591" width="11.42578125" customWidth="1"/>
    <col min="3841" max="3841" width="4" customWidth="1"/>
    <col min="3847" max="3847" width="11.42578125" customWidth="1"/>
    <col min="4097" max="4097" width="4" customWidth="1"/>
    <col min="4103" max="4103" width="11.42578125" customWidth="1"/>
    <col min="4353" max="4353" width="4" customWidth="1"/>
    <col min="4359" max="4359" width="11.42578125" customWidth="1"/>
    <col min="4609" max="4609" width="4" customWidth="1"/>
    <col min="4615" max="4615" width="11.42578125" customWidth="1"/>
    <col min="4865" max="4865" width="4" customWidth="1"/>
    <col min="4871" max="4871" width="11.42578125" customWidth="1"/>
    <col min="5121" max="5121" width="4" customWidth="1"/>
    <col min="5127" max="5127" width="11.42578125" customWidth="1"/>
    <col min="5377" max="5377" width="4" customWidth="1"/>
    <col min="5383" max="5383" width="11.42578125" customWidth="1"/>
    <col min="5633" max="5633" width="4" customWidth="1"/>
    <col min="5639" max="5639" width="11.42578125" customWidth="1"/>
    <col min="5889" max="5889" width="4" customWidth="1"/>
    <col min="5895" max="5895" width="11.42578125" customWidth="1"/>
    <col min="6145" max="6145" width="4" customWidth="1"/>
    <col min="6151" max="6151" width="11.42578125" customWidth="1"/>
    <col min="6401" max="6401" width="4" customWidth="1"/>
    <col min="6407" max="6407" width="11.42578125" customWidth="1"/>
    <col min="6657" max="6657" width="4" customWidth="1"/>
    <col min="6663" max="6663" width="11.42578125" customWidth="1"/>
    <col min="6913" max="6913" width="4" customWidth="1"/>
    <col min="6919" max="6919" width="11.42578125" customWidth="1"/>
    <col min="7169" max="7169" width="4" customWidth="1"/>
    <col min="7175" max="7175" width="11.42578125" customWidth="1"/>
    <col min="7425" max="7425" width="4" customWidth="1"/>
    <col min="7431" max="7431" width="11.42578125" customWidth="1"/>
    <col min="7681" max="7681" width="4" customWidth="1"/>
    <col min="7687" max="7687" width="11.42578125" customWidth="1"/>
    <col min="7937" max="7937" width="4" customWidth="1"/>
    <col min="7943" max="7943" width="11.42578125" customWidth="1"/>
    <col min="8193" max="8193" width="4" customWidth="1"/>
    <col min="8199" max="8199" width="11.42578125" customWidth="1"/>
    <col min="8449" max="8449" width="4" customWidth="1"/>
    <col min="8455" max="8455" width="11.42578125" customWidth="1"/>
    <col min="8705" max="8705" width="4" customWidth="1"/>
    <col min="8711" max="8711" width="11.42578125" customWidth="1"/>
    <col min="8961" max="8961" width="4" customWidth="1"/>
    <col min="8967" max="8967" width="11.42578125" customWidth="1"/>
    <col min="9217" max="9217" width="4" customWidth="1"/>
    <col min="9223" max="9223" width="11.42578125" customWidth="1"/>
    <col min="9473" max="9473" width="4" customWidth="1"/>
    <col min="9479" max="9479" width="11.42578125" customWidth="1"/>
    <col min="9729" max="9729" width="4" customWidth="1"/>
    <col min="9735" max="9735" width="11.42578125" customWidth="1"/>
    <col min="9985" max="9985" width="4" customWidth="1"/>
    <col min="9991" max="9991" width="11.42578125" customWidth="1"/>
    <col min="10241" max="10241" width="4" customWidth="1"/>
    <col min="10247" max="10247" width="11.42578125" customWidth="1"/>
    <col min="10497" max="10497" width="4" customWidth="1"/>
    <col min="10503" max="10503" width="11.42578125" customWidth="1"/>
    <col min="10753" max="10753" width="4" customWidth="1"/>
    <col min="10759" max="10759" width="11.42578125" customWidth="1"/>
    <col min="11009" max="11009" width="4" customWidth="1"/>
    <col min="11015" max="11015" width="11.42578125" customWidth="1"/>
    <col min="11265" max="11265" width="4" customWidth="1"/>
    <col min="11271" max="11271" width="11.42578125" customWidth="1"/>
    <col min="11521" max="11521" width="4" customWidth="1"/>
    <col min="11527" max="11527" width="11.42578125" customWidth="1"/>
    <col min="11777" max="11777" width="4" customWidth="1"/>
    <col min="11783" max="11783" width="11.42578125" customWidth="1"/>
    <col min="12033" max="12033" width="4" customWidth="1"/>
    <col min="12039" max="12039" width="11.42578125" customWidth="1"/>
    <col min="12289" max="12289" width="4" customWidth="1"/>
    <col min="12295" max="12295" width="11.42578125" customWidth="1"/>
    <col min="12545" max="12545" width="4" customWidth="1"/>
    <col min="12551" max="12551" width="11.42578125" customWidth="1"/>
    <col min="12801" max="12801" width="4" customWidth="1"/>
    <col min="12807" max="12807" width="11.42578125" customWidth="1"/>
    <col min="13057" max="13057" width="4" customWidth="1"/>
    <col min="13063" max="13063" width="11.42578125" customWidth="1"/>
    <col min="13313" max="13313" width="4" customWidth="1"/>
    <col min="13319" max="13319" width="11.42578125" customWidth="1"/>
    <col min="13569" max="13569" width="4" customWidth="1"/>
    <col min="13575" max="13575" width="11.42578125" customWidth="1"/>
    <col min="13825" max="13825" width="4" customWidth="1"/>
    <col min="13831" max="13831" width="11.42578125" customWidth="1"/>
    <col min="14081" max="14081" width="4" customWidth="1"/>
    <col min="14087" max="14087" width="11.42578125" customWidth="1"/>
    <col min="14337" max="14337" width="4" customWidth="1"/>
    <col min="14343" max="14343" width="11.42578125" customWidth="1"/>
    <col min="14593" max="14593" width="4" customWidth="1"/>
    <col min="14599" max="14599" width="11.42578125" customWidth="1"/>
    <col min="14849" max="14849" width="4" customWidth="1"/>
    <col min="14855" max="14855" width="11.42578125" customWidth="1"/>
    <col min="15105" max="15105" width="4" customWidth="1"/>
    <col min="15111" max="15111" width="11.42578125" customWidth="1"/>
    <col min="15361" max="15361" width="4" customWidth="1"/>
    <col min="15367" max="15367" width="11.42578125" customWidth="1"/>
    <col min="15617" max="15617" width="4" customWidth="1"/>
    <col min="15623" max="15623" width="11.42578125" customWidth="1"/>
    <col min="15873" max="15873" width="4" customWidth="1"/>
    <col min="15879" max="15879" width="11.42578125" customWidth="1"/>
    <col min="16129" max="16129" width="4" customWidth="1"/>
    <col min="16135" max="16135" width="11.42578125" customWidth="1"/>
  </cols>
  <sheetData>
    <row r="2" spans="2:2" ht="16.5">
      <c r="B2" s="182" t="s">
        <v>545</v>
      </c>
    </row>
    <row r="3" spans="2:2" ht="15.75">
      <c r="B3" s="234" t="s">
        <v>355</v>
      </c>
    </row>
  </sheetData>
  <pageMargins left="0" right="0" top="0" bottom="0" header="0" footer="0"/>
  <pageSetup paperSize="9" scale="85" orientation="landscape" r:id="rId1"/>
  <drawing r:id="rId2"/>
</worksheet>
</file>

<file path=xl/worksheets/sheet2.xml><?xml version="1.0" encoding="utf-8"?>
<worksheet xmlns="http://schemas.openxmlformats.org/spreadsheetml/2006/main" xmlns:r="http://schemas.openxmlformats.org/officeDocument/2006/relationships">
  <dimension ref="A1:CS130"/>
  <sheetViews>
    <sheetView showGridLines="0" defaultGridColor="0" colorId="12" zoomScaleNormal="100" workbookViewId="0">
      <selection activeCell="O19" sqref="O19"/>
    </sheetView>
  </sheetViews>
  <sheetFormatPr baseColWidth="10" defaultRowHeight="11.25"/>
  <cols>
    <col min="1" max="1" width="9.5703125" style="23" customWidth="1"/>
    <col min="2" max="2" width="22.42578125" style="23" customWidth="1"/>
    <col min="3" max="3" width="9.28515625" style="23" customWidth="1"/>
    <col min="4" max="4" width="5.85546875" style="23" customWidth="1"/>
    <col min="5" max="5" width="5.140625" style="23" customWidth="1"/>
    <col min="6" max="6" width="5.42578125" style="23" customWidth="1"/>
    <col min="7" max="8" width="5.28515625" style="23" customWidth="1"/>
    <col min="9" max="9" width="5.85546875" style="23" customWidth="1"/>
    <col min="10" max="10" width="5.7109375" style="23" customWidth="1"/>
    <col min="11" max="11" width="6.140625" style="23" customWidth="1"/>
    <col min="12" max="12" width="5" style="23" customWidth="1"/>
    <col min="13" max="13" width="16" style="23" customWidth="1"/>
    <col min="14" max="14" width="4.85546875" style="22" customWidth="1"/>
    <col min="15" max="15" width="45.140625" style="23" customWidth="1"/>
    <col min="16" max="16" width="1.28515625" style="23" customWidth="1"/>
    <col min="17" max="17" width="5.140625" style="23" customWidth="1"/>
    <col min="18" max="16384" width="11.42578125" style="23"/>
  </cols>
  <sheetData>
    <row r="1" spans="1:16" s="20" customFormat="1" ht="18" customHeight="1">
      <c r="A1" s="19" t="s">
        <v>81</v>
      </c>
      <c r="B1" s="19"/>
      <c r="C1" s="19"/>
      <c r="D1" s="19"/>
      <c r="E1" s="19"/>
      <c r="F1" s="19"/>
      <c r="G1" s="19"/>
      <c r="H1" s="19"/>
      <c r="I1" s="19"/>
      <c r="J1" s="19"/>
      <c r="K1" s="19"/>
      <c r="L1" s="19"/>
      <c r="M1" s="19"/>
      <c r="N1" s="19"/>
      <c r="O1" s="19"/>
      <c r="P1" s="19"/>
    </row>
    <row r="2" spans="1:16" ht="18" customHeight="1">
      <c r="A2" s="21"/>
      <c r="B2" s="21"/>
      <c r="C2" s="21"/>
      <c r="D2" s="21"/>
      <c r="E2" s="21"/>
      <c r="F2" s="21"/>
      <c r="G2" s="21"/>
      <c r="H2" s="21"/>
      <c r="I2" s="21"/>
      <c r="J2" s="21"/>
      <c r="K2" s="21"/>
      <c r="L2" s="21"/>
      <c r="M2" s="21"/>
      <c r="O2" s="21"/>
    </row>
    <row r="3" spans="1:16" ht="12">
      <c r="A3" s="24"/>
      <c r="B3" s="24"/>
      <c r="C3" s="24"/>
      <c r="D3" s="25" t="s">
        <v>82</v>
      </c>
      <c r="E3" s="26"/>
      <c r="F3" s="26"/>
      <c r="G3" s="26"/>
      <c r="H3" s="26"/>
      <c r="I3" s="26"/>
      <c r="J3" s="26"/>
      <c r="K3" s="26"/>
      <c r="L3" s="26"/>
      <c r="M3" s="27"/>
      <c r="N3" s="28"/>
      <c r="O3" s="29"/>
    </row>
    <row r="4" spans="1:16" ht="12">
      <c r="A4" s="30"/>
      <c r="B4" s="30"/>
      <c r="C4" s="31"/>
      <c r="D4" s="24"/>
      <c r="E4" s="25" t="s">
        <v>83</v>
      </c>
      <c r="F4" s="26"/>
      <c r="G4" s="26"/>
      <c r="H4" s="26"/>
      <c r="I4" s="27"/>
      <c r="J4" s="24"/>
      <c r="K4" s="24"/>
      <c r="L4" s="24"/>
      <c r="M4" s="30"/>
      <c r="N4" s="32"/>
      <c r="O4" s="33"/>
    </row>
    <row r="5" spans="1:16" s="41" customFormat="1" ht="104.25" customHeight="1">
      <c r="A5" s="34" t="s">
        <v>0</v>
      </c>
      <c r="B5" s="35" t="s">
        <v>84</v>
      </c>
      <c r="C5" s="35" t="s">
        <v>85</v>
      </c>
      <c r="D5" s="36" t="s">
        <v>86</v>
      </c>
      <c r="E5" s="37" t="s">
        <v>87</v>
      </c>
      <c r="F5" s="37" t="s">
        <v>88</v>
      </c>
      <c r="G5" s="37" t="s">
        <v>89</v>
      </c>
      <c r="H5" s="37" t="s">
        <v>90</v>
      </c>
      <c r="I5" s="37" t="s">
        <v>91</v>
      </c>
      <c r="J5" s="38" t="s">
        <v>92</v>
      </c>
      <c r="K5" s="36" t="s">
        <v>93</v>
      </c>
      <c r="L5" s="36" t="s">
        <v>94</v>
      </c>
      <c r="M5" s="35" t="s">
        <v>95</v>
      </c>
      <c r="N5" s="39"/>
      <c r="O5" s="40" t="s">
        <v>96</v>
      </c>
    </row>
    <row r="6" spans="1:16" s="41" customFormat="1" ht="4.5" customHeight="1">
      <c r="A6" s="42"/>
      <c r="B6" s="42"/>
      <c r="C6" s="43"/>
      <c r="D6" s="44"/>
      <c r="E6" s="44"/>
      <c r="F6" s="44"/>
      <c r="G6" s="44"/>
      <c r="H6" s="44"/>
      <c r="I6" s="44"/>
      <c r="J6" s="45"/>
      <c r="K6" s="44"/>
      <c r="L6" s="44"/>
      <c r="M6" s="43"/>
      <c r="N6" s="46"/>
      <c r="O6" s="43"/>
    </row>
    <row r="7" spans="1:16" s="41" customFormat="1" ht="15.75" customHeight="1">
      <c r="A7" s="1019" t="s">
        <v>97</v>
      </c>
      <c r="B7" s="1020"/>
      <c r="C7" s="1020"/>
      <c r="D7" s="1020"/>
      <c r="E7" s="1020"/>
      <c r="F7" s="1020"/>
      <c r="G7" s="1020"/>
      <c r="H7" s="1020"/>
      <c r="I7" s="1020"/>
      <c r="J7" s="1020"/>
      <c r="K7" s="1020"/>
      <c r="L7" s="1020"/>
      <c r="M7" s="1020"/>
      <c r="N7" s="1020"/>
      <c r="O7" s="1021"/>
    </row>
    <row r="8" spans="1:16" s="41" customFormat="1" ht="4.5" customHeight="1">
      <c r="A8" s="47"/>
      <c r="B8" s="47"/>
      <c r="C8" s="48"/>
      <c r="D8" s="49"/>
      <c r="E8" s="49"/>
      <c r="F8" s="49"/>
      <c r="G8" s="49"/>
      <c r="H8" s="49"/>
      <c r="I8" s="49"/>
      <c r="J8" s="50"/>
      <c r="K8" s="49"/>
      <c r="L8" s="49"/>
      <c r="M8" s="48"/>
      <c r="N8" s="51"/>
      <c r="O8" s="48"/>
    </row>
    <row r="9" spans="1:16" ht="36" customHeight="1">
      <c r="A9" s="35" t="s">
        <v>98</v>
      </c>
      <c r="B9" s="1022" t="s">
        <v>99</v>
      </c>
      <c r="C9" s="52">
        <v>40299</v>
      </c>
      <c r="D9" s="1024" t="s">
        <v>100</v>
      </c>
      <c r="E9" s="1024" t="s">
        <v>100</v>
      </c>
      <c r="F9" s="1024" t="s">
        <v>101</v>
      </c>
      <c r="G9" s="1024" t="s">
        <v>100</v>
      </c>
      <c r="H9" s="1024" t="s">
        <v>100</v>
      </c>
      <c r="I9" s="1024" t="s">
        <v>100</v>
      </c>
      <c r="J9" s="1024" t="s">
        <v>100</v>
      </c>
      <c r="K9" s="1024" t="s">
        <v>102</v>
      </c>
      <c r="L9" s="1024" t="s">
        <v>100</v>
      </c>
      <c r="M9" s="1027" t="s">
        <v>103</v>
      </c>
      <c r="N9" s="53"/>
      <c r="O9" s="54"/>
    </row>
    <row r="10" spans="1:16" ht="12.75" customHeight="1">
      <c r="A10" s="34"/>
      <c r="B10" s="1023"/>
      <c r="C10" s="52"/>
      <c r="D10" s="1025"/>
      <c r="E10" s="1025"/>
      <c r="F10" s="1025"/>
      <c r="G10" s="1025"/>
      <c r="H10" s="1025"/>
      <c r="I10" s="1025"/>
      <c r="J10" s="1025"/>
      <c r="K10" s="1025"/>
      <c r="L10" s="1025"/>
      <c r="M10" s="1028"/>
      <c r="N10" s="53" t="s">
        <v>104</v>
      </c>
      <c r="O10" s="55" t="s">
        <v>105</v>
      </c>
    </row>
    <row r="11" spans="1:16" ht="12.75" customHeight="1">
      <c r="A11" s="34"/>
      <c r="B11" s="1023"/>
      <c r="C11" s="52"/>
      <c r="D11" s="1025"/>
      <c r="E11" s="1025"/>
      <c r="F11" s="1025"/>
      <c r="G11" s="1025"/>
      <c r="H11" s="1025"/>
      <c r="I11" s="1025"/>
      <c r="J11" s="1025"/>
      <c r="K11" s="1025"/>
      <c r="L11" s="1025"/>
      <c r="M11" s="1028"/>
      <c r="N11" s="53"/>
      <c r="O11" s="55"/>
    </row>
    <row r="12" spans="1:16" ht="12.75" customHeight="1">
      <c r="A12" s="34" t="s">
        <v>106</v>
      </c>
      <c r="B12" s="1023"/>
      <c r="C12" s="52">
        <v>41061</v>
      </c>
      <c r="D12" s="1025"/>
      <c r="E12" s="1025"/>
      <c r="F12" s="1025"/>
      <c r="G12" s="1025"/>
      <c r="H12" s="1025"/>
      <c r="I12" s="1025"/>
      <c r="J12" s="1025"/>
      <c r="K12" s="1025"/>
      <c r="L12" s="1025"/>
      <c r="M12" s="1028"/>
      <c r="N12" s="53"/>
      <c r="O12" s="55"/>
    </row>
    <row r="13" spans="1:16" ht="12" customHeight="1">
      <c r="A13" s="34" t="s">
        <v>107</v>
      </c>
      <c r="B13" s="1023"/>
      <c r="C13" s="52">
        <v>41061</v>
      </c>
      <c r="D13" s="1025"/>
      <c r="E13" s="1025"/>
      <c r="F13" s="1025"/>
      <c r="G13" s="1025"/>
      <c r="H13" s="1025"/>
      <c r="I13" s="1025"/>
      <c r="J13" s="1025"/>
      <c r="K13" s="1025"/>
      <c r="L13" s="1025"/>
      <c r="M13" s="1028"/>
      <c r="N13" s="53"/>
      <c r="O13" s="56"/>
    </row>
    <row r="14" spans="1:16" ht="12.75" customHeight="1">
      <c r="A14" s="34" t="s">
        <v>108</v>
      </c>
      <c r="B14" s="1023"/>
      <c r="C14" s="52">
        <v>41061</v>
      </c>
      <c r="D14" s="1025"/>
      <c r="E14" s="1025"/>
      <c r="F14" s="1025"/>
      <c r="G14" s="1025"/>
      <c r="H14" s="1025"/>
      <c r="I14" s="1025"/>
      <c r="J14" s="1025"/>
      <c r="K14" s="1025"/>
      <c r="L14" s="1025"/>
      <c r="M14" s="1028"/>
      <c r="N14" s="53"/>
      <c r="O14" s="56"/>
    </row>
    <row r="15" spans="1:16" ht="12" customHeight="1">
      <c r="A15" s="34" t="s">
        <v>109</v>
      </c>
      <c r="B15" s="1023"/>
      <c r="C15" s="57"/>
      <c r="D15" s="1025"/>
      <c r="E15" s="1025"/>
      <c r="F15" s="1025"/>
      <c r="G15" s="1025"/>
      <c r="H15" s="1025"/>
      <c r="I15" s="1025"/>
      <c r="J15" s="1025"/>
      <c r="K15" s="1025"/>
      <c r="L15" s="1025"/>
      <c r="M15" s="1028"/>
      <c r="N15" s="53"/>
      <c r="O15" s="56"/>
    </row>
    <row r="16" spans="1:16" ht="12" customHeight="1">
      <c r="A16" s="34" t="s">
        <v>110</v>
      </c>
      <c r="B16" s="1023"/>
      <c r="C16" s="57">
        <v>41000</v>
      </c>
      <c r="D16" s="1025"/>
      <c r="E16" s="1025"/>
      <c r="F16" s="1025"/>
      <c r="G16" s="1025"/>
      <c r="H16" s="1025"/>
      <c r="I16" s="1025"/>
      <c r="J16" s="1025"/>
      <c r="K16" s="1025"/>
      <c r="L16" s="1025"/>
      <c r="M16" s="1028"/>
      <c r="N16" s="53"/>
      <c r="O16" s="56"/>
    </row>
    <row r="17" spans="1:20" ht="39" customHeight="1">
      <c r="A17" s="58" t="s">
        <v>35</v>
      </c>
      <c r="B17" s="59" t="s">
        <v>111</v>
      </c>
      <c r="C17" s="60">
        <v>43862</v>
      </c>
      <c r="D17" s="1025"/>
      <c r="E17" s="1026"/>
      <c r="F17" s="1026"/>
      <c r="G17" s="1026"/>
      <c r="H17" s="1026"/>
      <c r="I17" s="1026"/>
      <c r="J17" s="1026"/>
      <c r="K17" s="1026"/>
      <c r="L17" s="1026"/>
      <c r="M17" s="1029"/>
      <c r="N17" s="61" t="s">
        <v>112</v>
      </c>
      <c r="O17" s="62" t="s">
        <v>113</v>
      </c>
    </row>
    <row r="18" spans="1:20" ht="24.75" customHeight="1">
      <c r="A18" s="63"/>
      <c r="B18" s="59" t="s">
        <v>114</v>
      </c>
      <c r="C18" s="60">
        <v>44317</v>
      </c>
      <c r="D18" s="64" t="s">
        <v>100</v>
      </c>
      <c r="E18" s="64" t="s">
        <v>100</v>
      </c>
      <c r="F18" s="64" t="s">
        <v>101</v>
      </c>
      <c r="G18" s="64" t="s">
        <v>100</v>
      </c>
      <c r="H18" s="64" t="s">
        <v>100</v>
      </c>
      <c r="I18" s="64" t="s">
        <v>102</v>
      </c>
      <c r="J18" s="64" t="s">
        <v>115</v>
      </c>
      <c r="K18" s="64" t="s">
        <v>116</v>
      </c>
      <c r="L18" s="64" t="s">
        <v>100</v>
      </c>
      <c r="M18" s="58" t="s">
        <v>117</v>
      </c>
      <c r="N18" s="61" t="s">
        <v>104</v>
      </c>
      <c r="O18" s="62" t="s">
        <v>118</v>
      </c>
    </row>
    <row r="19" spans="1:20" ht="50.25" customHeight="1">
      <c r="A19" s="63"/>
      <c r="B19" s="65"/>
      <c r="C19" s="66"/>
      <c r="D19" s="63"/>
      <c r="E19" s="63"/>
      <c r="F19" s="63"/>
      <c r="G19" s="63"/>
      <c r="H19" s="63"/>
      <c r="I19" s="63"/>
      <c r="J19" s="63"/>
      <c r="K19" s="63"/>
      <c r="L19" s="63"/>
      <c r="M19" s="67"/>
      <c r="N19" s="68" t="s">
        <v>112</v>
      </c>
      <c r="O19" s="69" t="s">
        <v>119</v>
      </c>
    </row>
    <row r="20" spans="1:20" ht="18.75" customHeight="1">
      <c r="A20" s="70"/>
      <c r="B20" s="71"/>
      <c r="C20" s="72"/>
      <c r="D20" s="70"/>
      <c r="E20" s="70"/>
      <c r="F20" s="70"/>
      <c r="G20" s="70"/>
      <c r="H20" s="70"/>
      <c r="I20" s="70"/>
      <c r="J20" s="70"/>
      <c r="K20" s="70"/>
      <c r="L20" s="70"/>
      <c r="M20" s="73"/>
      <c r="N20" s="74" t="s">
        <v>120</v>
      </c>
      <c r="O20" s="54" t="s">
        <v>105</v>
      </c>
    </row>
    <row r="21" spans="1:20" ht="4.5" customHeight="1">
      <c r="A21" s="1030"/>
      <c r="B21" s="1030"/>
      <c r="C21" s="75"/>
      <c r="D21" s="76"/>
      <c r="E21" s="76"/>
      <c r="F21" s="76"/>
      <c r="G21" s="76"/>
      <c r="H21" s="76"/>
      <c r="I21" s="76"/>
      <c r="J21" s="76"/>
      <c r="K21" s="76"/>
      <c r="L21" s="76"/>
      <c r="M21" s="77"/>
      <c r="N21" s="78"/>
      <c r="O21" s="76"/>
    </row>
    <row r="22" spans="1:20" ht="15.75" customHeight="1">
      <c r="A22" s="1019" t="s">
        <v>121</v>
      </c>
      <c r="B22" s="1020"/>
      <c r="C22" s="1020"/>
      <c r="D22" s="1020"/>
      <c r="E22" s="1020"/>
      <c r="F22" s="1020"/>
      <c r="G22" s="1020"/>
      <c r="H22" s="1020"/>
      <c r="I22" s="1020"/>
      <c r="J22" s="1020"/>
      <c r="K22" s="1020"/>
      <c r="L22" s="1020"/>
      <c r="M22" s="1020"/>
      <c r="N22" s="1020"/>
      <c r="O22" s="1021"/>
    </row>
    <row r="23" spans="1:20" ht="4.5" customHeight="1">
      <c r="A23" s="79"/>
      <c r="B23" s="79"/>
      <c r="C23" s="80"/>
      <c r="D23" s="81"/>
      <c r="E23" s="81"/>
      <c r="F23" s="81"/>
      <c r="G23" s="81"/>
      <c r="H23" s="81"/>
      <c r="I23" s="81"/>
      <c r="J23" s="81"/>
      <c r="K23" s="81"/>
      <c r="L23" s="81"/>
      <c r="M23" s="82"/>
      <c r="N23" s="83"/>
      <c r="O23" s="81"/>
    </row>
    <row r="24" spans="1:20" ht="15.75" customHeight="1">
      <c r="A24" s="1031" t="s">
        <v>122</v>
      </c>
      <c r="B24" s="1032"/>
      <c r="C24" s="1032"/>
      <c r="D24" s="1032"/>
      <c r="E24" s="1032"/>
      <c r="F24" s="1032"/>
      <c r="G24" s="1032"/>
      <c r="H24" s="1032"/>
      <c r="I24" s="1032"/>
      <c r="J24" s="1032"/>
      <c r="K24" s="1032"/>
      <c r="L24" s="1032"/>
      <c r="M24" s="1032"/>
      <c r="N24" s="1032"/>
      <c r="O24" s="1033"/>
    </row>
    <row r="25" spans="1:20" ht="4.5" customHeight="1">
      <c r="A25" s="47"/>
      <c r="B25" s="47"/>
      <c r="C25" s="84"/>
      <c r="D25" s="85"/>
      <c r="E25" s="85"/>
      <c r="F25" s="85"/>
      <c r="G25" s="85"/>
      <c r="H25" s="85"/>
      <c r="I25" s="85"/>
      <c r="J25" s="85"/>
      <c r="K25" s="85"/>
      <c r="L25" s="85"/>
      <c r="M25" s="86"/>
      <c r="N25" s="87"/>
      <c r="O25" s="85"/>
    </row>
    <row r="26" spans="1:20" s="41" customFormat="1" ht="14.25" customHeight="1">
      <c r="A26" s="1024" t="s">
        <v>123</v>
      </c>
      <c r="B26" s="1035" t="s">
        <v>124</v>
      </c>
      <c r="C26" s="1037">
        <v>29983</v>
      </c>
      <c r="D26" s="1027" t="s">
        <v>100</v>
      </c>
      <c r="E26" s="1027" t="s">
        <v>100</v>
      </c>
      <c r="F26" s="1027" t="s">
        <v>125</v>
      </c>
      <c r="G26" s="1027" t="s">
        <v>100</v>
      </c>
      <c r="H26" s="1027" t="s">
        <v>100</v>
      </c>
      <c r="I26" s="1027" t="s">
        <v>100</v>
      </c>
      <c r="J26" s="1027" t="s">
        <v>100</v>
      </c>
      <c r="K26" s="1027" t="s">
        <v>100</v>
      </c>
      <c r="L26" s="1027" t="s">
        <v>100</v>
      </c>
      <c r="M26" s="1027" t="s">
        <v>126</v>
      </c>
      <c r="N26" s="88"/>
      <c r="O26" s="89"/>
      <c r="T26" s="1048"/>
    </row>
    <row r="27" spans="1:20" s="41" customFormat="1" ht="12.75" customHeight="1">
      <c r="A27" s="1034"/>
      <c r="B27" s="1036"/>
      <c r="C27" s="1038"/>
      <c r="D27" s="1039"/>
      <c r="E27" s="1039"/>
      <c r="F27" s="1039"/>
      <c r="G27" s="1039"/>
      <c r="H27" s="1039"/>
      <c r="I27" s="1039"/>
      <c r="J27" s="1039"/>
      <c r="K27" s="1039"/>
      <c r="L27" s="1039"/>
      <c r="M27" s="1036"/>
      <c r="N27" s="90"/>
      <c r="O27" s="91"/>
      <c r="T27" s="1048"/>
    </row>
    <row r="28" spans="1:20" s="41" customFormat="1" ht="12.75" customHeight="1">
      <c r="A28" s="1024" t="s">
        <v>127</v>
      </c>
      <c r="B28" s="1042" t="s">
        <v>128</v>
      </c>
      <c r="C28" s="1037">
        <v>37773</v>
      </c>
      <c r="D28" s="1027" t="s">
        <v>100</v>
      </c>
      <c r="E28" s="1027" t="s">
        <v>100</v>
      </c>
      <c r="F28" s="1027" t="s">
        <v>100</v>
      </c>
      <c r="G28" s="1027" t="s">
        <v>100</v>
      </c>
      <c r="H28" s="1027" t="s">
        <v>100</v>
      </c>
      <c r="I28" s="1027" t="s">
        <v>100</v>
      </c>
      <c r="J28" s="1027" t="s">
        <v>100</v>
      </c>
      <c r="K28" s="1027" t="s">
        <v>100</v>
      </c>
      <c r="L28" s="1027" t="s">
        <v>100</v>
      </c>
      <c r="M28" s="1027" t="s">
        <v>129</v>
      </c>
      <c r="N28" s="53" t="s">
        <v>104</v>
      </c>
      <c r="O28" s="92" t="s">
        <v>130</v>
      </c>
      <c r="T28" s="1048"/>
    </row>
    <row r="29" spans="1:20" s="41" customFormat="1" ht="12.75" customHeight="1">
      <c r="A29" s="1040"/>
      <c r="B29" s="1043"/>
      <c r="C29" s="1045"/>
      <c r="D29" s="1046"/>
      <c r="E29" s="1046"/>
      <c r="F29" s="1046"/>
      <c r="G29" s="1046"/>
      <c r="H29" s="1046"/>
      <c r="I29" s="1046"/>
      <c r="J29" s="1046"/>
      <c r="K29" s="1046"/>
      <c r="L29" s="1046"/>
      <c r="M29" s="1028"/>
      <c r="N29" s="53"/>
      <c r="O29" s="92" t="s">
        <v>131</v>
      </c>
      <c r="T29" s="1048"/>
    </row>
    <row r="30" spans="1:20" s="41" customFormat="1" ht="12.75" customHeight="1">
      <c r="A30" s="1040"/>
      <c r="B30" s="1043"/>
      <c r="C30" s="1045"/>
      <c r="D30" s="1046"/>
      <c r="E30" s="1046"/>
      <c r="F30" s="1046"/>
      <c r="G30" s="1046"/>
      <c r="H30" s="1046"/>
      <c r="I30" s="1046"/>
      <c r="J30" s="1046"/>
      <c r="K30" s="1046"/>
      <c r="L30" s="1046"/>
      <c r="M30" s="1028"/>
      <c r="N30" s="53"/>
      <c r="O30" s="92" t="s">
        <v>132</v>
      </c>
    </row>
    <row r="31" spans="1:20" s="41" customFormat="1" ht="12.75" customHeight="1">
      <c r="A31" s="1040"/>
      <c r="B31" s="1043"/>
      <c r="C31" s="1045"/>
      <c r="D31" s="1046"/>
      <c r="E31" s="1046"/>
      <c r="F31" s="1046"/>
      <c r="G31" s="1046"/>
      <c r="H31" s="1046"/>
      <c r="I31" s="1046"/>
      <c r="J31" s="1046"/>
      <c r="K31" s="1046"/>
      <c r="L31" s="1046"/>
      <c r="M31" s="1028"/>
      <c r="N31" s="53"/>
      <c r="O31" s="92" t="s">
        <v>133</v>
      </c>
    </row>
    <row r="32" spans="1:20" s="41" customFormat="1" ht="12">
      <c r="A32" s="1041"/>
      <c r="B32" s="1044"/>
      <c r="C32" s="1038"/>
      <c r="D32" s="1039"/>
      <c r="E32" s="1039"/>
      <c r="F32" s="1039"/>
      <c r="G32" s="1039"/>
      <c r="H32" s="1039"/>
      <c r="I32" s="1039"/>
      <c r="J32" s="1039"/>
      <c r="K32" s="1039"/>
      <c r="L32" s="1039"/>
      <c r="M32" s="1047"/>
      <c r="N32" s="93"/>
      <c r="O32" s="94" t="s">
        <v>134</v>
      </c>
    </row>
    <row r="33" spans="1:20" s="41" customFormat="1" ht="62.25" customHeight="1">
      <c r="A33" s="34" t="s">
        <v>135</v>
      </c>
      <c r="B33" s="67" t="s">
        <v>136</v>
      </c>
      <c r="C33" s="66">
        <v>41214</v>
      </c>
      <c r="D33" s="95" t="s">
        <v>117</v>
      </c>
      <c r="E33" s="34" t="s">
        <v>117</v>
      </c>
      <c r="F33" s="34" t="s">
        <v>117</v>
      </c>
      <c r="G33" s="34" t="s">
        <v>117</v>
      </c>
      <c r="H33" s="34" t="s">
        <v>117</v>
      </c>
      <c r="I33" s="34" t="s">
        <v>117</v>
      </c>
      <c r="J33" s="35" t="s">
        <v>100</v>
      </c>
      <c r="K33" s="35" t="s">
        <v>100</v>
      </c>
      <c r="L33" s="35" t="s">
        <v>100</v>
      </c>
      <c r="M33" s="35" t="s">
        <v>137</v>
      </c>
      <c r="N33" s="74" t="s">
        <v>104</v>
      </c>
      <c r="O33" s="96" t="s">
        <v>138</v>
      </c>
    </row>
    <row r="34" spans="1:20" ht="12" customHeight="1">
      <c r="A34" s="1024" t="s">
        <v>139</v>
      </c>
      <c r="B34" s="1035" t="s">
        <v>140</v>
      </c>
      <c r="C34" s="1037">
        <v>29830</v>
      </c>
      <c r="D34" s="1027" t="s">
        <v>102</v>
      </c>
      <c r="E34" s="1027" t="s">
        <v>117</v>
      </c>
      <c r="F34" s="1027" t="s">
        <v>102</v>
      </c>
      <c r="G34" s="1027" t="s">
        <v>115</v>
      </c>
      <c r="H34" s="1027" t="s">
        <v>117</v>
      </c>
      <c r="I34" s="1027" t="s">
        <v>116</v>
      </c>
      <c r="J34" s="1027" t="s">
        <v>100</v>
      </c>
      <c r="K34" s="1027" t="s">
        <v>100</v>
      </c>
      <c r="L34" s="1027" t="s">
        <v>100</v>
      </c>
      <c r="M34" s="1027" t="s">
        <v>126</v>
      </c>
      <c r="N34" s="88" t="s">
        <v>104</v>
      </c>
      <c r="O34" s="97" t="s">
        <v>141</v>
      </c>
    </row>
    <row r="35" spans="1:20" ht="12" customHeight="1">
      <c r="A35" s="1040"/>
      <c r="B35" s="1049"/>
      <c r="C35" s="1045"/>
      <c r="D35" s="1046"/>
      <c r="E35" s="1046"/>
      <c r="F35" s="1046"/>
      <c r="G35" s="1046"/>
      <c r="H35" s="1046"/>
      <c r="I35" s="1046"/>
      <c r="J35" s="1046"/>
      <c r="K35" s="1046"/>
      <c r="L35" s="1046"/>
      <c r="M35" s="1028"/>
      <c r="N35" s="53" t="s">
        <v>112</v>
      </c>
      <c r="O35" s="98" t="s">
        <v>142</v>
      </c>
    </row>
    <row r="36" spans="1:20" ht="12" customHeight="1">
      <c r="A36" s="1040"/>
      <c r="B36" s="1049"/>
      <c r="C36" s="1045"/>
      <c r="D36" s="1046"/>
      <c r="E36" s="1046"/>
      <c r="F36" s="1046"/>
      <c r="G36" s="1046"/>
      <c r="H36" s="1046"/>
      <c r="I36" s="1046"/>
      <c r="J36" s="1046"/>
      <c r="K36" s="1046"/>
      <c r="L36" s="1046"/>
      <c r="M36" s="1028"/>
      <c r="N36" s="53" t="s">
        <v>120</v>
      </c>
      <c r="O36" s="98" t="s">
        <v>143</v>
      </c>
    </row>
    <row r="37" spans="1:20" ht="12" customHeight="1">
      <c r="A37" s="1041"/>
      <c r="B37" s="1050"/>
      <c r="C37" s="1038"/>
      <c r="D37" s="1039"/>
      <c r="E37" s="1039"/>
      <c r="F37" s="1039"/>
      <c r="G37" s="1039"/>
      <c r="H37" s="1039"/>
      <c r="I37" s="1039"/>
      <c r="J37" s="1039"/>
      <c r="K37" s="1039"/>
      <c r="L37" s="1039"/>
      <c r="M37" s="1047"/>
      <c r="N37" s="90"/>
      <c r="O37" s="99" t="s">
        <v>144</v>
      </c>
    </row>
    <row r="38" spans="1:20" ht="38.25" customHeight="1">
      <c r="A38" s="100" t="s">
        <v>145</v>
      </c>
      <c r="B38" s="101" t="s">
        <v>146</v>
      </c>
      <c r="C38" s="102">
        <v>37959</v>
      </c>
      <c r="D38" s="103" t="s">
        <v>100</v>
      </c>
      <c r="E38" s="104" t="s">
        <v>100</v>
      </c>
      <c r="F38" s="104" t="s">
        <v>147</v>
      </c>
      <c r="G38" s="104" t="s">
        <v>100</v>
      </c>
      <c r="H38" s="104" t="s">
        <v>100</v>
      </c>
      <c r="I38" s="104" t="s">
        <v>100</v>
      </c>
      <c r="J38" s="104" t="s">
        <v>100</v>
      </c>
      <c r="K38" s="104" t="s">
        <v>100</v>
      </c>
      <c r="L38" s="104" t="s">
        <v>100</v>
      </c>
      <c r="M38" s="105" t="s">
        <v>148</v>
      </c>
      <c r="N38" s="90"/>
      <c r="O38" s="106"/>
    </row>
    <row r="39" spans="1:20" ht="60">
      <c r="A39" s="34" t="s">
        <v>149</v>
      </c>
      <c r="B39" s="67" t="s">
        <v>150</v>
      </c>
      <c r="C39" s="66">
        <v>41883</v>
      </c>
      <c r="D39" s="95" t="s">
        <v>117</v>
      </c>
      <c r="E39" s="34" t="s">
        <v>117</v>
      </c>
      <c r="F39" s="34" t="s">
        <v>117</v>
      </c>
      <c r="G39" s="34" t="s">
        <v>117</v>
      </c>
      <c r="H39" s="34" t="s">
        <v>117</v>
      </c>
      <c r="I39" s="34" t="s">
        <v>117</v>
      </c>
      <c r="J39" s="35" t="s">
        <v>100</v>
      </c>
      <c r="K39" s="35" t="s">
        <v>100</v>
      </c>
      <c r="L39" s="35" t="s">
        <v>100</v>
      </c>
      <c r="M39" s="35" t="s">
        <v>151</v>
      </c>
      <c r="N39" s="74" t="s">
        <v>104</v>
      </c>
      <c r="O39" s="96" t="s">
        <v>152</v>
      </c>
    </row>
    <row r="40" spans="1:20" ht="15" customHeight="1">
      <c r="A40" s="1024" t="s">
        <v>153</v>
      </c>
      <c r="B40" s="1035" t="s">
        <v>154</v>
      </c>
      <c r="C40" s="1037">
        <v>33664</v>
      </c>
      <c r="D40" s="1027" t="s">
        <v>102</v>
      </c>
      <c r="E40" s="1027" t="s">
        <v>117</v>
      </c>
      <c r="F40" s="1027" t="s">
        <v>117</v>
      </c>
      <c r="G40" s="1027" t="s">
        <v>102</v>
      </c>
      <c r="H40" s="1027" t="s">
        <v>117</v>
      </c>
      <c r="I40" s="1027" t="s">
        <v>115</v>
      </c>
      <c r="J40" s="1027" t="s">
        <v>100</v>
      </c>
      <c r="K40" s="1027" t="s">
        <v>100</v>
      </c>
      <c r="L40" s="1027" t="s">
        <v>100</v>
      </c>
      <c r="M40" s="1027" t="s">
        <v>155</v>
      </c>
      <c r="N40" s="88" t="s">
        <v>104</v>
      </c>
      <c r="O40" s="97" t="s">
        <v>141</v>
      </c>
    </row>
    <row r="41" spans="1:20" ht="12.75" customHeight="1">
      <c r="A41" s="1041"/>
      <c r="B41" s="1036"/>
      <c r="C41" s="1038"/>
      <c r="D41" s="1039"/>
      <c r="E41" s="1039"/>
      <c r="F41" s="1039"/>
      <c r="G41" s="1039"/>
      <c r="H41" s="1039"/>
      <c r="I41" s="1039"/>
      <c r="J41" s="1039"/>
      <c r="K41" s="1039"/>
      <c r="L41" s="1039"/>
      <c r="M41" s="1039"/>
      <c r="N41" s="90" t="s">
        <v>112</v>
      </c>
      <c r="O41" s="91" t="s">
        <v>156</v>
      </c>
    </row>
    <row r="42" spans="1:20" ht="59.25" customHeight="1">
      <c r="A42" s="107" t="s">
        <v>157</v>
      </c>
      <c r="B42" s="108" t="s">
        <v>158</v>
      </c>
      <c r="C42" s="109">
        <v>29646</v>
      </c>
      <c r="D42" s="110" t="s">
        <v>117</v>
      </c>
      <c r="E42" s="107" t="s">
        <v>117</v>
      </c>
      <c r="F42" s="107" t="s">
        <v>117</v>
      </c>
      <c r="G42" s="107" t="s">
        <v>117</v>
      </c>
      <c r="H42" s="107" t="s">
        <v>117</v>
      </c>
      <c r="I42" s="107" t="s">
        <v>117</v>
      </c>
      <c r="J42" s="107" t="s">
        <v>100</v>
      </c>
      <c r="K42" s="107" t="s">
        <v>100</v>
      </c>
      <c r="L42" s="107" t="s">
        <v>117</v>
      </c>
      <c r="M42" s="35" t="s">
        <v>159</v>
      </c>
      <c r="N42" s="74" t="s">
        <v>104</v>
      </c>
      <c r="O42" s="96" t="s">
        <v>160</v>
      </c>
    </row>
    <row r="43" spans="1:20" s="41" customFormat="1" ht="13.5" customHeight="1">
      <c r="A43" s="1024" t="s">
        <v>161</v>
      </c>
      <c r="B43" s="1035" t="s">
        <v>162</v>
      </c>
      <c r="C43" s="1037">
        <v>30407</v>
      </c>
      <c r="D43" s="1027" t="s">
        <v>100</v>
      </c>
      <c r="E43" s="1027" t="s">
        <v>100</v>
      </c>
      <c r="F43" s="1027" t="s">
        <v>125</v>
      </c>
      <c r="G43" s="1027" t="s">
        <v>100</v>
      </c>
      <c r="H43" s="1027" t="s">
        <v>117</v>
      </c>
      <c r="I43" s="1027" t="s">
        <v>102</v>
      </c>
      <c r="J43" s="1027" t="s">
        <v>100</v>
      </c>
      <c r="K43" s="1027" t="s">
        <v>100</v>
      </c>
      <c r="L43" s="1027" t="s">
        <v>100</v>
      </c>
      <c r="M43" s="1027" t="s">
        <v>126</v>
      </c>
      <c r="N43" s="88" t="s">
        <v>104</v>
      </c>
      <c r="O43" s="111" t="s">
        <v>163</v>
      </c>
      <c r="P43" s="23"/>
      <c r="Q43" s="23"/>
      <c r="R43" s="23"/>
      <c r="S43" s="23"/>
      <c r="T43" s="23"/>
    </row>
    <row r="44" spans="1:20" s="41" customFormat="1" ht="12" customHeight="1">
      <c r="A44" s="1041"/>
      <c r="B44" s="1036"/>
      <c r="C44" s="1038"/>
      <c r="D44" s="1039"/>
      <c r="E44" s="1039"/>
      <c r="F44" s="1039"/>
      <c r="G44" s="1039"/>
      <c r="H44" s="1039"/>
      <c r="I44" s="1039"/>
      <c r="J44" s="1039"/>
      <c r="K44" s="1039"/>
      <c r="L44" s="1039"/>
      <c r="M44" s="1036"/>
      <c r="N44" s="90"/>
      <c r="O44" s="99" t="s">
        <v>164</v>
      </c>
    </row>
    <row r="45" spans="1:20" s="41" customFormat="1" ht="13.5" customHeight="1">
      <c r="A45" s="1024" t="s">
        <v>165</v>
      </c>
      <c r="B45" s="1051" t="s">
        <v>166</v>
      </c>
      <c r="C45" s="1037">
        <v>37135</v>
      </c>
      <c r="D45" s="1027" t="s">
        <v>117</v>
      </c>
      <c r="E45" s="1027" t="s">
        <v>117</v>
      </c>
      <c r="F45" s="1027" t="s">
        <v>117</v>
      </c>
      <c r="G45" s="1027" t="s">
        <v>117</v>
      </c>
      <c r="H45" s="1027" t="s">
        <v>117</v>
      </c>
      <c r="I45" s="1027" t="s">
        <v>117</v>
      </c>
      <c r="J45" s="1027" t="s">
        <v>100</v>
      </c>
      <c r="K45" s="1027" t="s">
        <v>100</v>
      </c>
      <c r="L45" s="1027" t="s">
        <v>100</v>
      </c>
      <c r="M45" s="1024" t="s">
        <v>167</v>
      </c>
      <c r="N45" s="76"/>
      <c r="O45" s="97"/>
    </row>
    <row r="46" spans="1:20" ht="12" customHeight="1">
      <c r="A46" s="1041"/>
      <c r="B46" s="1050"/>
      <c r="C46" s="1038"/>
      <c r="D46" s="1039"/>
      <c r="E46" s="1039"/>
      <c r="F46" s="1039"/>
      <c r="G46" s="1039"/>
      <c r="H46" s="1039"/>
      <c r="I46" s="1039"/>
      <c r="J46" s="1039"/>
      <c r="K46" s="1039"/>
      <c r="L46" s="1039"/>
      <c r="M46" s="1034"/>
      <c r="N46" s="85"/>
      <c r="O46" s="91"/>
    </row>
    <row r="47" spans="1:20" s="41" customFormat="1" ht="15" customHeight="1">
      <c r="A47" s="1027" t="s">
        <v>168</v>
      </c>
      <c r="B47" s="1035" t="s">
        <v>169</v>
      </c>
      <c r="C47" s="1037">
        <v>32295</v>
      </c>
      <c r="D47" s="1027" t="s">
        <v>102</v>
      </c>
      <c r="E47" s="1027" t="s">
        <v>117</v>
      </c>
      <c r="F47" s="1027" t="s">
        <v>117</v>
      </c>
      <c r="G47" s="1027" t="s">
        <v>115</v>
      </c>
      <c r="H47" s="1027" t="s">
        <v>117</v>
      </c>
      <c r="I47" s="1027" t="s">
        <v>116</v>
      </c>
      <c r="J47" s="1027" t="s">
        <v>100</v>
      </c>
      <c r="K47" s="1027" t="s">
        <v>100</v>
      </c>
      <c r="L47" s="1027" t="s">
        <v>100</v>
      </c>
      <c r="M47" s="1027" t="s">
        <v>126</v>
      </c>
      <c r="N47" s="53" t="s">
        <v>104</v>
      </c>
      <c r="O47" s="55" t="s">
        <v>141</v>
      </c>
    </row>
    <row r="48" spans="1:20" ht="12" customHeight="1">
      <c r="A48" s="1046"/>
      <c r="B48" s="1052"/>
      <c r="C48" s="1045"/>
      <c r="D48" s="1046"/>
      <c r="E48" s="1046"/>
      <c r="F48" s="1046"/>
      <c r="G48" s="1046"/>
      <c r="H48" s="1046"/>
      <c r="I48" s="1046"/>
      <c r="J48" s="1046"/>
      <c r="K48" s="1046"/>
      <c r="L48" s="1046"/>
      <c r="M48" s="1052"/>
      <c r="N48" s="53" t="s">
        <v>112</v>
      </c>
      <c r="O48" s="98" t="s">
        <v>170</v>
      </c>
    </row>
    <row r="49" spans="1:15" ht="12" customHeight="1">
      <c r="A49" s="1046"/>
      <c r="B49" s="1052"/>
      <c r="C49" s="1045"/>
      <c r="D49" s="1046"/>
      <c r="E49" s="1046"/>
      <c r="F49" s="1046"/>
      <c r="G49" s="1046"/>
      <c r="H49" s="1046"/>
      <c r="I49" s="1046"/>
      <c r="J49" s="1046"/>
      <c r="K49" s="1046"/>
      <c r="L49" s="1046"/>
      <c r="M49" s="1052"/>
      <c r="N49" s="53" t="s">
        <v>120</v>
      </c>
      <c r="O49" s="98" t="s">
        <v>171</v>
      </c>
    </row>
    <row r="50" spans="1:15" ht="12" customHeight="1">
      <c r="A50" s="1039"/>
      <c r="B50" s="1036"/>
      <c r="C50" s="1038"/>
      <c r="D50" s="1039"/>
      <c r="E50" s="1039"/>
      <c r="F50" s="1039"/>
      <c r="G50" s="1039"/>
      <c r="H50" s="1039"/>
      <c r="I50" s="1039"/>
      <c r="J50" s="1039"/>
      <c r="K50" s="1039"/>
      <c r="L50" s="1039"/>
      <c r="M50" s="1036"/>
      <c r="N50" s="90"/>
      <c r="O50" s="99" t="s">
        <v>144</v>
      </c>
    </row>
    <row r="51" spans="1:15" ht="54" customHeight="1">
      <c r="A51" s="107" t="s">
        <v>172</v>
      </c>
      <c r="B51" s="108" t="s">
        <v>173</v>
      </c>
      <c r="C51" s="112">
        <v>39234</v>
      </c>
      <c r="D51" s="107" t="s">
        <v>117</v>
      </c>
      <c r="E51" s="107" t="s">
        <v>117</v>
      </c>
      <c r="F51" s="107" t="s">
        <v>117</v>
      </c>
      <c r="G51" s="107" t="s">
        <v>117</v>
      </c>
      <c r="H51" s="107" t="s">
        <v>117</v>
      </c>
      <c r="I51" s="107" t="s">
        <v>117</v>
      </c>
      <c r="J51" s="107" t="s">
        <v>100</v>
      </c>
      <c r="K51" s="107" t="s">
        <v>100</v>
      </c>
      <c r="L51" s="107" t="s">
        <v>117</v>
      </c>
      <c r="M51" s="35" t="s">
        <v>174</v>
      </c>
      <c r="N51" s="74"/>
      <c r="O51" s="96"/>
    </row>
    <row r="52" spans="1:15" ht="11.25" customHeight="1">
      <c r="A52" s="1024" t="s">
        <v>175</v>
      </c>
      <c r="B52" s="1035" t="s">
        <v>176</v>
      </c>
      <c r="C52" s="1037">
        <v>31778</v>
      </c>
      <c r="D52" s="1027" t="s">
        <v>102</v>
      </c>
      <c r="E52" s="1027" t="s">
        <v>117</v>
      </c>
      <c r="F52" s="1027" t="s">
        <v>117</v>
      </c>
      <c r="G52" s="1027" t="s">
        <v>115</v>
      </c>
      <c r="H52" s="1027" t="s">
        <v>117</v>
      </c>
      <c r="I52" s="1027" t="s">
        <v>117</v>
      </c>
      <c r="J52" s="1027" t="s">
        <v>117</v>
      </c>
      <c r="K52" s="1027" t="s">
        <v>100</v>
      </c>
      <c r="L52" s="1027" t="s">
        <v>100</v>
      </c>
      <c r="M52" s="113"/>
      <c r="N52" s="88" t="s">
        <v>104</v>
      </c>
      <c r="O52" s="97" t="s">
        <v>177</v>
      </c>
    </row>
    <row r="53" spans="1:15" ht="11.25" customHeight="1">
      <c r="A53" s="1025"/>
      <c r="B53" s="1052"/>
      <c r="C53" s="1045"/>
      <c r="D53" s="1046"/>
      <c r="E53" s="1046"/>
      <c r="F53" s="1046"/>
      <c r="G53" s="1046"/>
      <c r="H53" s="1046"/>
      <c r="I53" s="1046"/>
      <c r="J53" s="1046"/>
      <c r="K53" s="1046"/>
      <c r="L53" s="1046"/>
      <c r="M53" s="34" t="s">
        <v>126</v>
      </c>
      <c r="N53" s="114"/>
      <c r="O53" s="55" t="s">
        <v>178</v>
      </c>
    </row>
    <row r="54" spans="1:15" ht="11.25" customHeight="1">
      <c r="A54" s="1034"/>
      <c r="B54" s="1036"/>
      <c r="C54" s="1038"/>
      <c r="D54" s="1039"/>
      <c r="E54" s="1039"/>
      <c r="F54" s="1039"/>
      <c r="G54" s="1039"/>
      <c r="H54" s="1039"/>
      <c r="I54" s="1039"/>
      <c r="J54" s="1039"/>
      <c r="K54" s="1039"/>
      <c r="L54" s="1039"/>
      <c r="M54" s="34"/>
      <c r="N54" s="83" t="s">
        <v>112</v>
      </c>
      <c r="O54" s="55" t="s">
        <v>179</v>
      </c>
    </row>
    <row r="55" spans="1:15" ht="12.75" customHeight="1">
      <c r="A55" s="34" t="s">
        <v>180</v>
      </c>
      <c r="B55" s="115" t="s">
        <v>181</v>
      </c>
      <c r="C55" s="52">
        <v>32325</v>
      </c>
      <c r="D55" s="95" t="s">
        <v>117</v>
      </c>
      <c r="E55" s="34" t="s">
        <v>117</v>
      </c>
      <c r="F55" s="34" t="s">
        <v>117</v>
      </c>
      <c r="G55" s="34" t="s">
        <v>117</v>
      </c>
      <c r="H55" s="34" t="s">
        <v>117</v>
      </c>
      <c r="I55" s="34" t="s">
        <v>117</v>
      </c>
      <c r="J55" s="34" t="s">
        <v>100</v>
      </c>
      <c r="K55" s="34" t="s">
        <v>100</v>
      </c>
      <c r="L55" s="34" t="s">
        <v>117</v>
      </c>
      <c r="M55" s="107" t="s">
        <v>167</v>
      </c>
      <c r="N55" s="116"/>
      <c r="O55" s="117"/>
    </row>
    <row r="56" spans="1:15" ht="12.75" customHeight="1">
      <c r="A56" s="1024" t="s">
        <v>182</v>
      </c>
      <c r="B56" s="1035" t="s">
        <v>183</v>
      </c>
      <c r="C56" s="1037">
        <v>30348</v>
      </c>
      <c r="D56" s="1027" t="s">
        <v>100</v>
      </c>
      <c r="E56" s="1027" t="s">
        <v>100</v>
      </c>
      <c r="F56" s="1024" t="s">
        <v>147</v>
      </c>
      <c r="G56" s="1027" t="s">
        <v>100</v>
      </c>
      <c r="H56" s="1027" t="s">
        <v>117</v>
      </c>
      <c r="I56" s="1027" t="s">
        <v>102</v>
      </c>
      <c r="J56" s="1027" t="s">
        <v>100</v>
      </c>
      <c r="K56" s="1027" t="s">
        <v>100</v>
      </c>
      <c r="L56" s="1027" t="s">
        <v>100</v>
      </c>
      <c r="M56" s="1024" t="s">
        <v>126</v>
      </c>
      <c r="N56" s="88" t="s">
        <v>104</v>
      </c>
      <c r="O56" s="111" t="s">
        <v>163</v>
      </c>
    </row>
    <row r="57" spans="1:15" ht="12.75" customHeight="1">
      <c r="A57" s="1041"/>
      <c r="B57" s="1036"/>
      <c r="C57" s="1038"/>
      <c r="D57" s="1039"/>
      <c r="E57" s="1039"/>
      <c r="F57" s="1034"/>
      <c r="G57" s="1039"/>
      <c r="H57" s="1039"/>
      <c r="I57" s="1039"/>
      <c r="J57" s="1039"/>
      <c r="K57" s="1039"/>
      <c r="L57" s="1039"/>
      <c r="M57" s="1034"/>
      <c r="N57" s="90"/>
      <c r="O57" s="91" t="s">
        <v>184</v>
      </c>
    </row>
    <row r="58" spans="1:15" ht="11.25" customHeight="1">
      <c r="A58" s="1027" t="s">
        <v>185</v>
      </c>
      <c r="B58" s="1035" t="s">
        <v>186</v>
      </c>
      <c r="C58" s="1037">
        <v>21306</v>
      </c>
      <c r="D58" s="1027" t="s">
        <v>100</v>
      </c>
      <c r="E58" s="1027" t="s">
        <v>100</v>
      </c>
      <c r="F58" s="1027" t="s">
        <v>187</v>
      </c>
      <c r="G58" s="1027" t="s">
        <v>100</v>
      </c>
      <c r="H58" s="1027" t="s">
        <v>100</v>
      </c>
      <c r="I58" s="1027" t="s">
        <v>100</v>
      </c>
      <c r="J58" s="1027" t="s">
        <v>100</v>
      </c>
      <c r="K58" s="1027" t="s">
        <v>100</v>
      </c>
      <c r="L58" s="1027" t="s">
        <v>100</v>
      </c>
      <c r="M58" s="1027" t="s">
        <v>188</v>
      </c>
      <c r="N58" s="88" t="s">
        <v>104</v>
      </c>
      <c r="O58" s="111" t="s">
        <v>189</v>
      </c>
    </row>
    <row r="59" spans="1:15" ht="11.25" customHeight="1">
      <c r="A59" s="1046"/>
      <c r="B59" s="1052"/>
      <c r="C59" s="1045"/>
      <c r="D59" s="1052"/>
      <c r="E59" s="1052"/>
      <c r="F59" s="1046"/>
      <c r="G59" s="1052"/>
      <c r="H59" s="1052"/>
      <c r="I59" s="1052"/>
      <c r="J59" s="1052"/>
      <c r="K59" s="1052"/>
      <c r="L59" s="1052"/>
      <c r="M59" s="1052"/>
      <c r="N59" s="53"/>
      <c r="O59" s="98" t="s">
        <v>190</v>
      </c>
    </row>
    <row r="60" spans="1:15" ht="11.25" customHeight="1">
      <c r="A60" s="1046"/>
      <c r="B60" s="1053" t="s">
        <v>191</v>
      </c>
      <c r="C60" s="1054">
        <v>29353</v>
      </c>
      <c r="D60" s="1052"/>
      <c r="E60" s="1052"/>
      <c r="F60" s="1046"/>
      <c r="G60" s="1052"/>
      <c r="H60" s="1052"/>
      <c r="I60" s="1052"/>
      <c r="J60" s="1052"/>
      <c r="K60" s="1052"/>
      <c r="L60" s="1052"/>
      <c r="M60" s="1052"/>
      <c r="N60" s="53"/>
      <c r="O60" s="55"/>
    </row>
    <row r="61" spans="1:15" ht="11.25" customHeight="1">
      <c r="A61" s="1039"/>
      <c r="B61" s="1036"/>
      <c r="C61" s="1038"/>
      <c r="D61" s="1036"/>
      <c r="E61" s="1036"/>
      <c r="F61" s="1039"/>
      <c r="G61" s="1036"/>
      <c r="H61" s="1036"/>
      <c r="I61" s="1036"/>
      <c r="J61" s="1036"/>
      <c r="K61" s="1036"/>
      <c r="L61" s="1036"/>
      <c r="M61" s="1036"/>
      <c r="N61" s="90"/>
      <c r="O61" s="91"/>
    </row>
    <row r="62" spans="1:15" ht="49.5" customHeight="1">
      <c r="A62" s="118" t="s">
        <v>192</v>
      </c>
      <c r="B62" s="119" t="s">
        <v>193</v>
      </c>
      <c r="C62" s="120">
        <v>40725</v>
      </c>
      <c r="D62" s="121" t="s">
        <v>117</v>
      </c>
      <c r="E62" s="121" t="s">
        <v>117</v>
      </c>
      <c r="F62" s="121" t="s">
        <v>117</v>
      </c>
      <c r="G62" s="121" t="s">
        <v>117</v>
      </c>
      <c r="H62" s="121" t="s">
        <v>117</v>
      </c>
      <c r="I62" s="121" t="s">
        <v>117</v>
      </c>
      <c r="J62" s="121" t="s">
        <v>100</v>
      </c>
      <c r="K62" s="121" t="s">
        <v>100</v>
      </c>
      <c r="L62" s="121" t="s">
        <v>117</v>
      </c>
      <c r="M62" s="35" t="s">
        <v>194</v>
      </c>
      <c r="N62" s="122"/>
      <c r="O62" s="123"/>
    </row>
    <row r="63" spans="1:15" ht="12.75" customHeight="1">
      <c r="A63" s="1024" t="s">
        <v>195</v>
      </c>
      <c r="B63" s="1035" t="s">
        <v>196</v>
      </c>
      <c r="C63" s="1037">
        <v>24381</v>
      </c>
      <c r="D63" s="1027" t="s">
        <v>102</v>
      </c>
      <c r="E63" s="1027" t="s">
        <v>117</v>
      </c>
      <c r="F63" s="1027" t="s">
        <v>117</v>
      </c>
      <c r="G63" s="1027" t="s">
        <v>117</v>
      </c>
      <c r="H63" s="1027" t="s">
        <v>117</v>
      </c>
      <c r="I63" s="1027" t="s">
        <v>117</v>
      </c>
      <c r="J63" s="1027" t="s">
        <v>117</v>
      </c>
      <c r="K63" s="1027" t="s">
        <v>100</v>
      </c>
      <c r="L63" s="1027" t="s">
        <v>100</v>
      </c>
      <c r="M63" s="1024" t="s">
        <v>167</v>
      </c>
      <c r="N63" s="88" t="s">
        <v>104</v>
      </c>
      <c r="O63" s="111" t="s">
        <v>197</v>
      </c>
    </row>
    <row r="64" spans="1:15" ht="11.25" customHeight="1">
      <c r="A64" s="1041"/>
      <c r="B64" s="1036"/>
      <c r="C64" s="1038"/>
      <c r="D64" s="1039"/>
      <c r="E64" s="1039"/>
      <c r="F64" s="1039"/>
      <c r="G64" s="1039"/>
      <c r="H64" s="1039"/>
      <c r="I64" s="1039"/>
      <c r="J64" s="1047"/>
      <c r="K64" s="1047"/>
      <c r="L64" s="1047"/>
      <c r="M64" s="1034"/>
      <c r="N64" s="90"/>
      <c r="O64" s="91" t="s">
        <v>198</v>
      </c>
    </row>
    <row r="65" spans="1:15" ht="48" customHeight="1">
      <c r="A65" s="124" t="s">
        <v>199</v>
      </c>
      <c r="B65" s="115" t="s">
        <v>200</v>
      </c>
      <c r="C65" s="52">
        <v>39234</v>
      </c>
      <c r="D65" s="82" t="s">
        <v>117</v>
      </c>
      <c r="E65" s="34" t="s">
        <v>117</v>
      </c>
      <c r="F65" s="34" t="s">
        <v>117</v>
      </c>
      <c r="G65" s="34" t="s">
        <v>117</v>
      </c>
      <c r="H65" s="34" t="s">
        <v>117</v>
      </c>
      <c r="I65" s="34" t="s">
        <v>117</v>
      </c>
      <c r="J65" s="34" t="s">
        <v>100</v>
      </c>
      <c r="K65" s="34" t="s">
        <v>100</v>
      </c>
      <c r="L65" s="34" t="s">
        <v>117</v>
      </c>
      <c r="M65" s="35" t="s">
        <v>201</v>
      </c>
      <c r="N65" s="53"/>
      <c r="O65" s="55"/>
    </row>
    <row r="66" spans="1:15" s="41" customFormat="1" ht="12.75" customHeight="1">
      <c r="A66" s="1027" t="s">
        <v>202</v>
      </c>
      <c r="B66" s="1035" t="s">
        <v>186</v>
      </c>
      <c r="C66" s="1037">
        <v>21306</v>
      </c>
      <c r="D66" s="1027" t="s">
        <v>100</v>
      </c>
      <c r="E66" s="1027" t="s">
        <v>100</v>
      </c>
      <c r="F66" s="1027" t="s">
        <v>187</v>
      </c>
      <c r="G66" s="1027" t="s">
        <v>100</v>
      </c>
      <c r="H66" s="1027" t="s">
        <v>100</v>
      </c>
      <c r="I66" s="1027" t="s">
        <v>100</v>
      </c>
      <c r="J66" s="1027" t="s">
        <v>100</v>
      </c>
      <c r="K66" s="1027" t="s">
        <v>100</v>
      </c>
      <c r="L66" s="1027" t="s">
        <v>100</v>
      </c>
      <c r="M66" s="1027" t="s">
        <v>188</v>
      </c>
      <c r="N66" s="88" t="s">
        <v>104</v>
      </c>
      <c r="O66" s="111" t="s">
        <v>189</v>
      </c>
    </row>
    <row r="67" spans="1:15" ht="12" customHeight="1">
      <c r="A67" s="1046"/>
      <c r="B67" s="1052"/>
      <c r="C67" s="1045"/>
      <c r="D67" s="1052"/>
      <c r="E67" s="1052"/>
      <c r="F67" s="1046"/>
      <c r="G67" s="1052"/>
      <c r="H67" s="1052"/>
      <c r="I67" s="1052"/>
      <c r="J67" s="1052"/>
      <c r="K67" s="1052"/>
      <c r="L67" s="1052"/>
      <c r="M67" s="1052"/>
      <c r="N67" s="53"/>
      <c r="O67" s="98" t="s">
        <v>190</v>
      </c>
    </row>
    <row r="68" spans="1:15" ht="12.75" customHeight="1">
      <c r="A68" s="1046"/>
      <c r="B68" s="1053" t="s">
        <v>191</v>
      </c>
      <c r="C68" s="1054">
        <v>29353</v>
      </c>
      <c r="D68" s="1052"/>
      <c r="E68" s="1052"/>
      <c r="F68" s="1046"/>
      <c r="G68" s="1052"/>
      <c r="H68" s="1052"/>
      <c r="I68" s="1052"/>
      <c r="J68" s="1052"/>
      <c r="K68" s="1052"/>
      <c r="L68" s="1052"/>
      <c r="M68" s="1052"/>
      <c r="N68" s="53"/>
      <c r="O68" s="55"/>
    </row>
    <row r="69" spans="1:15" ht="12" customHeight="1">
      <c r="A69" s="1039"/>
      <c r="B69" s="1036"/>
      <c r="C69" s="1038"/>
      <c r="D69" s="1036"/>
      <c r="E69" s="1036"/>
      <c r="F69" s="1039"/>
      <c r="G69" s="1036"/>
      <c r="H69" s="1036"/>
      <c r="I69" s="1036"/>
      <c r="J69" s="1036"/>
      <c r="K69" s="1036"/>
      <c r="L69" s="1036"/>
      <c r="M69" s="1036"/>
      <c r="N69" s="90"/>
      <c r="O69" s="91"/>
    </row>
    <row r="70" spans="1:15" ht="20.25" customHeight="1">
      <c r="A70" s="1024" t="s">
        <v>203</v>
      </c>
      <c r="B70" s="1035" t="s">
        <v>204</v>
      </c>
      <c r="C70" s="1055">
        <v>41311</v>
      </c>
      <c r="D70" s="1024" t="s">
        <v>100</v>
      </c>
      <c r="E70" s="1024" t="s">
        <v>100</v>
      </c>
      <c r="F70" s="1024" t="s">
        <v>147</v>
      </c>
      <c r="G70" s="1024" t="s">
        <v>100</v>
      </c>
      <c r="H70" s="1024" t="s">
        <v>100</v>
      </c>
      <c r="I70" s="1024" t="s">
        <v>100</v>
      </c>
      <c r="J70" s="1024" t="s">
        <v>100</v>
      </c>
      <c r="K70" s="1024" t="s">
        <v>100</v>
      </c>
      <c r="L70" s="1024" t="s">
        <v>100</v>
      </c>
      <c r="M70" s="1027" t="s">
        <v>148</v>
      </c>
      <c r="N70" s="88"/>
      <c r="O70" s="97"/>
    </row>
    <row r="71" spans="1:15" ht="20.25" customHeight="1">
      <c r="A71" s="1041"/>
      <c r="B71" s="1050"/>
      <c r="C71" s="1038"/>
      <c r="D71" s="1034"/>
      <c r="E71" s="1034"/>
      <c r="F71" s="1034"/>
      <c r="G71" s="1034"/>
      <c r="H71" s="1034"/>
      <c r="I71" s="1034"/>
      <c r="J71" s="1034"/>
      <c r="K71" s="1034"/>
      <c r="L71" s="1034"/>
      <c r="M71" s="1047"/>
      <c r="N71" s="90"/>
      <c r="O71" s="91"/>
    </row>
    <row r="72" spans="1:15" ht="18.75" customHeight="1">
      <c r="A72" s="1027" t="s">
        <v>205</v>
      </c>
      <c r="B72" s="1035" t="s">
        <v>206</v>
      </c>
      <c r="C72" s="1055">
        <v>35047</v>
      </c>
      <c r="D72" s="1024" t="s">
        <v>100</v>
      </c>
      <c r="E72" s="1024" t="s">
        <v>100</v>
      </c>
      <c r="F72" s="1024" t="s">
        <v>147</v>
      </c>
      <c r="G72" s="1024" t="s">
        <v>100</v>
      </c>
      <c r="H72" s="1024" t="s">
        <v>100</v>
      </c>
      <c r="I72" s="1024" t="s">
        <v>100</v>
      </c>
      <c r="J72" s="1024" t="s">
        <v>100</v>
      </c>
      <c r="K72" s="1024" t="s">
        <v>100</v>
      </c>
      <c r="L72" s="1024" t="s">
        <v>100</v>
      </c>
      <c r="M72" s="1027" t="s">
        <v>207</v>
      </c>
      <c r="N72" s="88"/>
      <c r="O72" s="97"/>
    </row>
    <row r="73" spans="1:15" ht="18.75" customHeight="1">
      <c r="A73" s="1039"/>
      <c r="B73" s="1050"/>
      <c r="C73" s="1038"/>
      <c r="D73" s="1034"/>
      <c r="E73" s="1034"/>
      <c r="F73" s="1034"/>
      <c r="G73" s="1034"/>
      <c r="H73" s="1034"/>
      <c r="I73" s="1034"/>
      <c r="J73" s="1034"/>
      <c r="K73" s="1034"/>
      <c r="L73" s="1034"/>
      <c r="M73" s="1039"/>
      <c r="N73" s="90"/>
      <c r="O73" s="91"/>
    </row>
    <row r="74" spans="1:15" ht="10.5" customHeight="1">
      <c r="A74" s="1024" t="s">
        <v>208</v>
      </c>
      <c r="B74" s="1035" t="s">
        <v>209</v>
      </c>
      <c r="C74" s="1055">
        <v>24898</v>
      </c>
      <c r="D74" s="1024" t="s">
        <v>117</v>
      </c>
      <c r="E74" s="1024" t="s">
        <v>117</v>
      </c>
      <c r="F74" s="1024" t="s">
        <v>117</v>
      </c>
      <c r="G74" s="1024" t="s">
        <v>102</v>
      </c>
      <c r="H74" s="1024" t="s">
        <v>117</v>
      </c>
      <c r="I74" s="1024" t="s">
        <v>117</v>
      </c>
      <c r="J74" s="1024" t="s">
        <v>117</v>
      </c>
      <c r="K74" s="1024" t="s">
        <v>210</v>
      </c>
      <c r="L74" s="1024" t="s">
        <v>100</v>
      </c>
      <c r="M74" s="1027" t="s">
        <v>126</v>
      </c>
      <c r="N74" s="53" t="s">
        <v>104</v>
      </c>
      <c r="O74" s="98" t="s">
        <v>211</v>
      </c>
    </row>
    <row r="75" spans="1:15" ht="12.75" customHeight="1">
      <c r="A75" s="1041"/>
      <c r="B75" s="1036"/>
      <c r="C75" s="1038"/>
      <c r="D75" s="1034"/>
      <c r="E75" s="1034"/>
      <c r="F75" s="1034"/>
      <c r="G75" s="1034"/>
      <c r="H75" s="1034"/>
      <c r="I75" s="1034"/>
      <c r="J75" s="1034"/>
      <c r="K75" s="1034"/>
      <c r="L75" s="1034"/>
      <c r="M75" s="1036"/>
      <c r="N75" s="90"/>
      <c r="O75" s="91"/>
    </row>
    <row r="76" spans="1:15" ht="11.25" customHeight="1">
      <c r="A76" s="1024" t="s">
        <v>212</v>
      </c>
      <c r="B76" s="1035" t="s">
        <v>213</v>
      </c>
      <c r="C76" s="52"/>
      <c r="D76" s="82"/>
      <c r="E76" s="34"/>
      <c r="F76" s="34"/>
      <c r="G76" s="34"/>
      <c r="H76" s="34"/>
      <c r="I76" s="34"/>
      <c r="J76" s="34"/>
      <c r="K76" s="34"/>
      <c r="L76" s="34"/>
      <c r="M76" s="1027" t="s">
        <v>126</v>
      </c>
      <c r="N76" s="125" t="s">
        <v>104</v>
      </c>
      <c r="O76" s="98" t="s">
        <v>214</v>
      </c>
    </row>
    <row r="77" spans="1:15" ht="13.5" customHeight="1">
      <c r="A77" s="1040"/>
      <c r="B77" s="1052"/>
      <c r="C77" s="52">
        <v>30468</v>
      </c>
      <c r="D77" s="82" t="s">
        <v>100</v>
      </c>
      <c r="E77" s="34" t="s">
        <v>100</v>
      </c>
      <c r="F77" s="34" t="s">
        <v>215</v>
      </c>
      <c r="G77" s="34" t="s">
        <v>100</v>
      </c>
      <c r="H77" s="34" t="s">
        <v>117</v>
      </c>
      <c r="I77" s="34" t="s">
        <v>115</v>
      </c>
      <c r="J77" s="34" t="s">
        <v>117</v>
      </c>
      <c r="K77" s="34" t="s">
        <v>100</v>
      </c>
      <c r="L77" s="34" t="s">
        <v>100</v>
      </c>
      <c r="M77" s="1052"/>
      <c r="N77" s="53" t="s">
        <v>112</v>
      </c>
      <c r="O77" s="98" t="s">
        <v>216</v>
      </c>
    </row>
    <row r="78" spans="1:15" ht="12" customHeight="1">
      <c r="A78" s="1041"/>
      <c r="B78" s="1036"/>
      <c r="C78" s="70"/>
      <c r="D78" s="86"/>
      <c r="E78" s="104"/>
      <c r="F78" s="104"/>
      <c r="G78" s="104"/>
      <c r="H78" s="104"/>
      <c r="I78" s="104"/>
      <c r="J78" s="104"/>
      <c r="K78" s="104"/>
      <c r="L78" s="104"/>
      <c r="M78" s="1036"/>
      <c r="N78" s="90"/>
      <c r="O78" s="99" t="s">
        <v>217</v>
      </c>
    </row>
    <row r="79" spans="1:15" s="41" customFormat="1" ht="14.25" customHeight="1">
      <c r="A79" s="1059" t="s">
        <v>218</v>
      </c>
      <c r="B79" s="1056" t="s">
        <v>219</v>
      </c>
      <c r="C79" s="1058">
        <v>40725</v>
      </c>
      <c r="D79" s="1059" t="s">
        <v>100</v>
      </c>
      <c r="E79" s="1059" t="s">
        <v>100</v>
      </c>
      <c r="F79" s="1059" t="s">
        <v>147</v>
      </c>
      <c r="G79" s="1059" t="s">
        <v>100</v>
      </c>
      <c r="H79" s="1059" t="s">
        <v>117</v>
      </c>
      <c r="I79" s="1059" t="s">
        <v>102</v>
      </c>
      <c r="J79" s="1059" t="s">
        <v>100</v>
      </c>
      <c r="K79" s="1059" t="s">
        <v>100</v>
      </c>
      <c r="L79" s="1059" t="s">
        <v>100</v>
      </c>
      <c r="M79" s="1061" t="s">
        <v>220</v>
      </c>
      <c r="N79" s="122" t="s">
        <v>104</v>
      </c>
      <c r="O79" s="126" t="s">
        <v>221</v>
      </c>
    </row>
    <row r="80" spans="1:15" ht="11.25" customHeight="1">
      <c r="A80" s="1063"/>
      <c r="B80" s="1057"/>
      <c r="C80" s="1038"/>
      <c r="D80" s="1060"/>
      <c r="E80" s="1060"/>
      <c r="F80" s="1060"/>
      <c r="G80" s="1060"/>
      <c r="H80" s="1060"/>
      <c r="I80" s="1060"/>
      <c r="J80" s="1060"/>
      <c r="K80" s="1060"/>
      <c r="L80" s="1060"/>
      <c r="M80" s="1062"/>
      <c r="N80" s="127"/>
      <c r="O80" s="128" t="s">
        <v>222</v>
      </c>
    </row>
    <row r="81" spans="1:15" ht="13.5" customHeight="1">
      <c r="A81" s="1024" t="s">
        <v>223</v>
      </c>
      <c r="B81" s="1035" t="s">
        <v>224</v>
      </c>
      <c r="C81" s="52">
        <v>24504</v>
      </c>
      <c r="D81" s="1024" t="s">
        <v>117</v>
      </c>
      <c r="E81" s="1024" t="s">
        <v>117</v>
      </c>
      <c r="F81" s="1024" t="s">
        <v>117</v>
      </c>
      <c r="G81" s="1024" t="s">
        <v>102</v>
      </c>
      <c r="H81" s="1024" t="s">
        <v>117</v>
      </c>
      <c r="I81" s="1024" t="s">
        <v>117</v>
      </c>
      <c r="J81" s="1024" t="s">
        <v>100</v>
      </c>
      <c r="K81" s="1024" t="s">
        <v>100</v>
      </c>
      <c r="L81" s="1024" t="s">
        <v>100</v>
      </c>
      <c r="M81" s="1027" t="s">
        <v>126</v>
      </c>
      <c r="N81" s="53" t="s">
        <v>104</v>
      </c>
      <c r="O81" s="98" t="s">
        <v>225</v>
      </c>
    </row>
    <row r="82" spans="1:15" ht="12" customHeight="1">
      <c r="A82" s="1041"/>
      <c r="B82" s="1036"/>
      <c r="C82" s="70"/>
      <c r="D82" s="1034"/>
      <c r="E82" s="1034"/>
      <c r="F82" s="1034"/>
      <c r="G82" s="1034"/>
      <c r="H82" s="1034"/>
      <c r="I82" s="1034"/>
      <c r="J82" s="1034"/>
      <c r="K82" s="1034"/>
      <c r="L82" s="1034"/>
      <c r="M82" s="1036"/>
      <c r="N82" s="90"/>
      <c r="O82" s="91"/>
    </row>
    <row r="83" spans="1:15" ht="11.25" customHeight="1">
      <c r="A83" s="1024" t="s">
        <v>226</v>
      </c>
      <c r="B83" s="1035" t="s">
        <v>227</v>
      </c>
      <c r="C83" s="1055">
        <v>19815</v>
      </c>
      <c r="D83" s="1024" t="s">
        <v>100</v>
      </c>
      <c r="E83" s="1024" t="s">
        <v>100</v>
      </c>
      <c r="F83" s="1024" t="s">
        <v>101</v>
      </c>
      <c r="G83" s="1024" t="s">
        <v>100</v>
      </c>
      <c r="H83" s="1024" t="s">
        <v>100</v>
      </c>
      <c r="I83" s="1024" t="s">
        <v>102</v>
      </c>
      <c r="J83" s="1024" t="s">
        <v>100</v>
      </c>
      <c r="K83" s="1024" t="s">
        <v>100</v>
      </c>
      <c r="L83" s="1024" t="s">
        <v>100</v>
      </c>
      <c r="M83" s="1027" t="s">
        <v>228</v>
      </c>
      <c r="N83" s="53" t="s">
        <v>104</v>
      </c>
      <c r="O83" s="55" t="s">
        <v>229</v>
      </c>
    </row>
    <row r="84" spans="1:15" ht="13.5" customHeight="1">
      <c r="A84" s="1041"/>
      <c r="B84" s="1050"/>
      <c r="C84" s="1038"/>
      <c r="D84" s="1034"/>
      <c r="E84" s="1034"/>
      <c r="F84" s="1034"/>
      <c r="G84" s="1034"/>
      <c r="H84" s="1034"/>
      <c r="I84" s="1034"/>
      <c r="J84" s="1034"/>
      <c r="K84" s="1034"/>
      <c r="L84" s="1034"/>
      <c r="M84" s="1039"/>
      <c r="N84" s="90"/>
      <c r="O84" s="91" t="s">
        <v>230</v>
      </c>
    </row>
    <row r="85" spans="1:15" ht="38.25" customHeight="1">
      <c r="A85" s="129" t="s">
        <v>231</v>
      </c>
      <c r="B85" s="101" t="s">
        <v>232</v>
      </c>
      <c r="C85" s="102">
        <v>37706</v>
      </c>
      <c r="D85" s="103" t="s">
        <v>100</v>
      </c>
      <c r="E85" s="104" t="s">
        <v>100</v>
      </c>
      <c r="F85" s="104" t="s">
        <v>147</v>
      </c>
      <c r="G85" s="104" t="s">
        <v>100</v>
      </c>
      <c r="H85" s="104" t="s">
        <v>100</v>
      </c>
      <c r="I85" s="104" t="s">
        <v>100</v>
      </c>
      <c r="J85" s="104" t="s">
        <v>100</v>
      </c>
      <c r="K85" s="104" t="s">
        <v>100</v>
      </c>
      <c r="L85" s="104" t="s">
        <v>100</v>
      </c>
      <c r="M85" s="105" t="s">
        <v>148</v>
      </c>
      <c r="N85" s="87"/>
      <c r="O85" s="99"/>
    </row>
    <row r="86" spans="1:15" ht="14.25" customHeight="1">
      <c r="A86" s="1024" t="s">
        <v>233</v>
      </c>
      <c r="B86" s="1035" t="s">
        <v>234</v>
      </c>
      <c r="C86" s="1055">
        <v>27334</v>
      </c>
      <c r="D86" s="1024" t="s">
        <v>102</v>
      </c>
      <c r="E86" s="1024" t="s">
        <v>117</v>
      </c>
      <c r="F86" s="1024" t="s">
        <v>235</v>
      </c>
      <c r="G86" s="1024" t="s">
        <v>115</v>
      </c>
      <c r="H86" s="1024" t="s">
        <v>117</v>
      </c>
      <c r="I86" s="1024" t="s">
        <v>100</v>
      </c>
      <c r="J86" s="1024" t="s">
        <v>100</v>
      </c>
      <c r="K86" s="1024" t="s">
        <v>100</v>
      </c>
      <c r="L86" s="1024" t="s">
        <v>100</v>
      </c>
      <c r="M86" s="1027" t="s">
        <v>126</v>
      </c>
      <c r="N86" s="125" t="s">
        <v>104</v>
      </c>
      <c r="O86" s="98" t="s">
        <v>141</v>
      </c>
    </row>
    <row r="87" spans="1:15" ht="11.25" customHeight="1">
      <c r="A87" s="1041"/>
      <c r="B87" s="1036"/>
      <c r="C87" s="1038"/>
      <c r="D87" s="1034"/>
      <c r="E87" s="1034"/>
      <c r="F87" s="1034"/>
      <c r="G87" s="1034"/>
      <c r="H87" s="1034"/>
      <c r="I87" s="1034"/>
      <c r="J87" s="1034"/>
      <c r="K87" s="1034"/>
      <c r="L87" s="1034"/>
      <c r="M87" s="1036"/>
      <c r="N87" s="130" t="s">
        <v>112</v>
      </c>
      <c r="O87" s="99" t="s">
        <v>236</v>
      </c>
    </row>
    <row r="88" spans="1:15" ht="36.75" customHeight="1">
      <c r="A88" s="1024" t="s">
        <v>237</v>
      </c>
      <c r="B88" s="1035" t="s">
        <v>238</v>
      </c>
      <c r="C88" s="1055">
        <v>34639</v>
      </c>
      <c r="D88" s="1024" t="s">
        <v>100</v>
      </c>
      <c r="E88" s="1024" t="s">
        <v>117</v>
      </c>
      <c r="F88" s="1024" t="s">
        <v>117</v>
      </c>
      <c r="G88" s="1024" t="s">
        <v>117</v>
      </c>
      <c r="H88" s="1024" t="s">
        <v>117</v>
      </c>
      <c r="I88" s="1024" t="s">
        <v>102</v>
      </c>
      <c r="J88" s="1024" t="s">
        <v>100</v>
      </c>
      <c r="K88" s="1024" t="s">
        <v>100</v>
      </c>
      <c r="L88" s="1024" t="s">
        <v>100</v>
      </c>
      <c r="M88" s="1027" t="s">
        <v>239</v>
      </c>
      <c r="N88" s="131" t="s">
        <v>104</v>
      </c>
      <c r="O88" s="111" t="s">
        <v>240</v>
      </c>
    </row>
    <row r="89" spans="1:15" ht="36.75" customHeight="1">
      <c r="A89" s="1041"/>
      <c r="B89" s="1050"/>
      <c r="C89" s="1038"/>
      <c r="D89" s="1034"/>
      <c r="E89" s="1034"/>
      <c r="F89" s="1034"/>
      <c r="G89" s="1034"/>
      <c r="H89" s="1034"/>
      <c r="I89" s="1034"/>
      <c r="J89" s="1034"/>
      <c r="K89" s="1034"/>
      <c r="L89" s="1034"/>
      <c r="M89" s="1036"/>
      <c r="N89" s="74" t="s">
        <v>112</v>
      </c>
      <c r="O89" s="96" t="s">
        <v>241</v>
      </c>
    </row>
    <row r="90" spans="1:15" ht="75" customHeight="1">
      <c r="A90" s="107" t="s">
        <v>242</v>
      </c>
      <c r="B90" s="108" t="s">
        <v>243</v>
      </c>
      <c r="C90" s="109">
        <v>39052</v>
      </c>
      <c r="D90" s="107" t="s">
        <v>100</v>
      </c>
      <c r="E90" s="107" t="s">
        <v>100</v>
      </c>
      <c r="F90" s="107" t="s">
        <v>100</v>
      </c>
      <c r="G90" s="107" t="s">
        <v>100</v>
      </c>
      <c r="H90" s="107" t="s">
        <v>100</v>
      </c>
      <c r="I90" s="107" t="s">
        <v>100</v>
      </c>
      <c r="J90" s="107" t="s">
        <v>100</v>
      </c>
      <c r="K90" s="107" t="s">
        <v>100</v>
      </c>
      <c r="L90" s="107" t="s">
        <v>100</v>
      </c>
      <c r="M90" s="35" t="s">
        <v>244</v>
      </c>
      <c r="N90" s="132" t="s">
        <v>104</v>
      </c>
      <c r="O90" s="133" t="s">
        <v>245</v>
      </c>
    </row>
    <row r="91" spans="1:15" ht="12" customHeight="1">
      <c r="A91" s="1024" t="s">
        <v>246</v>
      </c>
      <c r="B91" s="1035" t="s">
        <v>247</v>
      </c>
      <c r="C91" s="1055">
        <v>18629</v>
      </c>
      <c r="D91" s="1024" t="s">
        <v>100</v>
      </c>
      <c r="E91" s="1024" t="s">
        <v>117</v>
      </c>
      <c r="F91" s="1024" t="s">
        <v>117</v>
      </c>
      <c r="G91" s="1024" t="s">
        <v>117</v>
      </c>
      <c r="H91" s="1024" t="s">
        <v>117</v>
      </c>
      <c r="I91" s="1024" t="s">
        <v>117</v>
      </c>
      <c r="J91" s="1024" t="s">
        <v>100</v>
      </c>
      <c r="K91" s="1024" t="s">
        <v>100</v>
      </c>
      <c r="L91" s="1024" t="s">
        <v>100</v>
      </c>
      <c r="M91" s="1027" t="s">
        <v>167</v>
      </c>
      <c r="N91" s="53"/>
      <c r="O91" s="55"/>
    </row>
    <row r="92" spans="1:15" ht="14.25" customHeight="1">
      <c r="A92" s="1041"/>
      <c r="B92" s="1036"/>
      <c r="C92" s="1038"/>
      <c r="D92" s="1034"/>
      <c r="E92" s="1034"/>
      <c r="F92" s="1034"/>
      <c r="G92" s="1034"/>
      <c r="H92" s="1034"/>
      <c r="I92" s="1034"/>
      <c r="J92" s="1034"/>
      <c r="K92" s="1034"/>
      <c r="L92" s="1034"/>
      <c r="M92" s="1036"/>
      <c r="N92" s="90"/>
      <c r="O92" s="91"/>
    </row>
    <row r="93" spans="1:15" ht="12" customHeight="1">
      <c r="A93" s="1024" t="s">
        <v>248</v>
      </c>
      <c r="B93" s="1035" t="s">
        <v>249</v>
      </c>
      <c r="C93" s="134"/>
      <c r="D93" s="77"/>
      <c r="E93" s="113"/>
      <c r="F93" s="113"/>
      <c r="G93" s="113"/>
      <c r="H93" s="113"/>
      <c r="I93" s="113"/>
      <c r="J93" s="113"/>
      <c r="K93" s="113"/>
      <c r="L93" s="113"/>
      <c r="M93" s="1027" t="s">
        <v>126</v>
      </c>
      <c r="N93" s="135" t="s">
        <v>104</v>
      </c>
      <c r="O93" s="111" t="s">
        <v>250</v>
      </c>
    </row>
    <row r="94" spans="1:15" ht="13.5" customHeight="1">
      <c r="A94" s="1040"/>
      <c r="B94" s="1052"/>
      <c r="C94" s="52">
        <v>28004</v>
      </c>
      <c r="D94" s="82" t="s">
        <v>102</v>
      </c>
      <c r="E94" s="34" t="s">
        <v>117</v>
      </c>
      <c r="F94" s="34" t="s">
        <v>117</v>
      </c>
      <c r="G94" s="34" t="s">
        <v>115</v>
      </c>
      <c r="H94" s="34" t="s">
        <v>117</v>
      </c>
      <c r="I94" s="34" t="s">
        <v>116</v>
      </c>
      <c r="J94" s="34" t="s">
        <v>117</v>
      </c>
      <c r="K94" s="34" t="s">
        <v>100</v>
      </c>
      <c r="L94" s="34" t="s">
        <v>100</v>
      </c>
      <c r="M94" s="1052"/>
      <c r="N94" s="53" t="s">
        <v>112</v>
      </c>
      <c r="O94" s="98" t="s">
        <v>251</v>
      </c>
    </row>
    <row r="95" spans="1:15" ht="12">
      <c r="A95" s="1041"/>
      <c r="B95" s="1036"/>
      <c r="C95" s="102"/>
      <c r="D95" s="86"/>
      <c r="E95" s="104"/>
      <c r="F95" s="104"/>
      <c r="G95" s="104"/>
      <c r="H95" s="104"/>
      <c r="I95" s="104"/>
      <c r="J95" s="104"/>
      <c r="K95" s="104"/>
      <c r="L95" s="104"/>
      <c r="M95" s="1036"/>
      <c r="N95" s="90" t="s">
        <v>120</v>
      </c>
      <c r="O95" s="99" t="s">
        <v>252</v>
      </c>
    </row>
    <row r="96" spans="1:15" ht="40.5" customHeight="1">
      <c r="A96" s="129" t="s">
        <v>253</v>
      </c>
      <c r="B96" s="101" t="s">
        <v>232</v>
      </c>
      <c r="C96" s="102">
        <v>37706</v>
      </c>
      <c r="D96" s="103" t="s">
        <v>100</v>
      </c>
      <c r="E96" s="104" t="s">
        <v>100</v>
      </c>
      <c r="F96" s="104" t="s">
        <v>147</v>
      </c>
      <c r="G96" s="104" t="s">
        <v>100</v>
      </c>
      <c r="H96" s="104" t="s">
        <v>100</v>
      </c>
      <c r="I96" s="104" t="s">
        <v>100</v>
      </c>
      <c r="J96" s="104" t="s">
        <v>100</v>
      </c>
      <c r="K96" s="104" t="s">
        <v>100</v>
      </c>
      <c r="L96" s="104" t="s">
        <v>100</v>
      </c>
      <c r="M96" s="105" t="s">
        <v>148</v>
      </c>
      <c r="N96" s="87"/>
      <c r="O96" s="99"/>
    </row>
    <row r="97" spans="1:97" ht="11.25" customHeight="1">
      <c r="A97" s="1024" t="s">
        <v>254</v>
      </c>
      <c r="B97" s="1035" t="s">
        <v>255</v>
      </c>
      <c r="C97" s="1055">
        <v>26846</v>
      </c>
      <c r="D97" s="1024" t="s">
        <v>102</v>
      </c>
      <c r="E97" s="1024" t="s">
        <v>117</v>
      </c>
      <c r="F97" s="1024" t="s">
        <v>235</v>
      </c>
      <c r="G97" s="1024" t="s">
        <v>115</v>
      </c>
      <c r="H97" s="1024" t="s">
        <v>117</v>
      </c>
      <c r="I97" s="1024" t="s">
        <v>100</v>
      </c>
      <c r="J97" s="1024" t="s">
        <v>100</v>
      </c>
      <c r="K97" s="1024" t="s">
        <v>100</v>
      </c>
      <c r="L97" s="1024" t="s">
        <v>100</v>
      </c>
      <c r="M97" s="1027" t="s">
        <v>126</v>
      </c>
      <c r="N97" s="136" t="s">
        <v>104</v>
      </c>
      <c r="O97" s="111" t="s">
        <v>141</v>
      </c>
    </row>
    <row r="98" spans="1:97" ht="11.25" customHeight="1">
      <c r="A98" s="1041"/>
      <c r="B98" s="1036"/>
      <c r="C98" s="1038"/>
      <c r="D98" s="1034"/>
      <c r="E98" s="1034"/>
      <c r="F98" s="1034"/>
      <c r="G98" s="1034"/>
      <c r="H98" s="1034"/>
      <c r="I98" s="1034"/>
      <c r="J98" s="1034"/>
      <c r="K98" s="1034"/>
      <c r="L98" s="1034"/>
      <c r="M98" s="1036"/>
      <c r="N98" s="137" t="s">
        <v>112</v>
      </c>
      <c r="O98" s="99" t="s">
        <v>256</v>
      </c>
    </row>
    <row r="99" spans="1:97" ht="14.25" customHeight="1">
      <c r="A99" s="1064" t="s">
        <v>257</v>
      </c>
      <c r="C99" s="1055">
        <v>39173</v>
      </c>
      <c r="D99" s="1024" t="s">
        <v>100</v>
      </c>
      <c r="E99" s="1024" t="s">
        <v>100</v>
      </c>
      <c r="F99" s="1024" t="s">
        <v>147</v>
      </c>
      <c r="G99" s="1024" t="s">
        <v>100</v>
      </c>
      <c r="H99" s="1024" t="s">
        <v>100</v>
      </c>
      <c r="I99" s="1024" t="s">
        <v>100</v>
      </c>
      <c r="J99" s="1024" t="s">
        <v>100</v>
      </c>
      <c r="K99" s="1024" t="s">
        <v>100</v>
      </c>
      <c r="L99" s="1024" t="s">
        <v>100</v>
      </c>
      <c r="M99" s="1067" t="s">
        <v>148</v>
      </c>
      <c r="N99" s="53"/>
      <c r="O99" s="138" t="s">
        <v>258</v>
      </c>
    </row>
    <row r="100" spans="1:97" ht="11.25" customHeight="1">
      <c r="A100" s="1065"/>
      <c r="B100" s="139" t="s">
        <v>259</v>
      </c>
      <c r="C100" s="1045"/>
      <c r="D100" s="1025"/>
      <c r="E100" s="1025"/>
      <c r="F100" s="1025"/>
      <c r="G100" s="1025"/>
      <c r="H100" s="1025"/>
      <c r="I100" s="1025"/>
      <c r="J100" s="1025"/>
      <c r="K100" s="1025"/>
      <c r="L100" s="1025"/>
      <c r="M100" s="1046"/>
      <c r="N100" s="53"/>
      <c r="O100" s="138" t="s">
        <v>260</v>
      </c>
    </row>
    <row r="101" spans="1:97" ht="11.25" customHeight="1">
      <c r="A101" s="1065"/>
      <c r="B101" s="140">
        <v>37798</v>
      </c>
      <c r="C101" s="1045"/>
      <c r="D101" s="1025"/>
      <c r="E101" s="1025"/>
      <c r="F101" s="1025"/>
      <c r="G101" s="1025"/>
      <c r="H101" s="1025"/>
      <c r="I101" s="1025"/>
      <c r="J101" s="1025"/>
      <c r="K101" s="1025"/>
      <c r="L101" s="1025"/>
      <c r="M101" s="1046"/>
      <c r="N101" s="53"/>
      <c r="O101" s="138" t="s">
        <v>261</v>
      </c>
    </row>
    <row r="102" spans="1:97" ht="11.25" customHeight="1">
      <c r="A102" s="1066"/>
      <c r="B102" s="141"/>
      <c r="C102" s="1038"/>
      <c r="D102" s="1034"/>
      <c r="E102" s="1034"/>
      <c r="F102" s="1034"/>
      <c r="G102" s="1034"/>
      <c r="H102" s="1034"/>
      <c r="I102" s="1034"/>
      <c r="J102" s="1034"/>
      <c r="K102" s="1034"/>
      <c r="L102" s="1034"/>
      <c r="M102" s="1039"/>
      <c r="N102" s="90"/>
      <c r="O102" s="142"/>
    </row>
    <row r="103" spans="1:97" ht="12.75" customHeight="1">
      <c r="A103" s="1025" t="s">
        <v>262</v>
      </c>
      <c r="B103" s="1068" t="s">
        <v>263</v>
      </c>
      <c r="C103" s="1055">
        <v>26877</v>
      </c>
      <c r="D103" s="1028" t="s">
        <v>100</v>
      </c>
      <c r="E103" s="1028" t="s">
        <v>100</v>
      </c>
      <c r="F103" s="1028" t="s">
        <v>264</v>
      </c>
      <c r="G103" s="1028" t="s">
        <v>100</v>
      </c>
      <c r="H103" s="1028" t="s">
        <v>100</v>
      </c>
      <c r="I103" s="1028" t="s">
        <v>102</v>
      </c>
      <c r="J103" s="1028" t="s">
        <v>100</v>
      </c>
      <c r="K103" s="1028" t="s">
        <v>100</v>
      </c>
      <c r="L103" s="1028" t="s">
        <v>100</v>
      </c>
      <c r="M103" s="1028" t="s">
        <v>265</v>
      </c>
      <c r="N103" s="83" t="s">
        <v>104</v>
      </c>
      <c r="O103" s="98" t="s">
        <v>216</v>
      </c>
    </row>
    <row r="104" spans="1:97" ht="12.75" customHeight="1">
      <c r="A104" s="1041"/>
      <c r="B104" s="1036"/>
      <c r="C104" s="1038"/>
      <c r="D104" s="1039"/>
      <c r="E104" s="1039"/>
      <c r="F104" s="1039"/>
      <c r="G104" s="1039"/>
      <c r="H104" s="1039"/>
      <c r="I104" s="1039"/>
      <c r="J104" s="1039"/>
      <c r="K104" s="1039"/>
      <c r="L104" s="1039"/>
      <c r="M104" s="1039"/>
      <c r="N104" s="87"/>
      <c r="O104" s="99" t="s">
        <v>164</v>
      </c>
    </row>
    <row r="105" spans="1:97" ht="33" customHeight="1">
      <c r="A105" s="1025" t="s">
        <v>266</v>
      </c>
      <c r="B105" s="1068" t="s">
        <v>267</v>
      </c>
      <c r="C105" s="1055">
        <v>41821</v>
      </c>
      <c r="D105" s="1024" t="s">
        <v>117</v>
      </c>
      <c r="E105" s="1024" t="s">
        <v>117</v>
      </c>
      <c r="F105" s="1024" t="s">
        <v>117</v>
      </c>
      <c r="G105" s="1024" t="s">
        <v>117</v>
      </c>
      <c r="H105" s="1024" t="s">
        <v>117</v>
      </c>
      <c r="I105" s="1024" t="s">
        <v>117</v>
      </c>
      <c r="J105" s="1027" t="s">
        <v>100</v>
      </c>
      <c r="K105" s="1027" t="s">
        <v>100</v>
      </c>
      <c r="L105" s="1027" t="s">
        <v>100</v>
      </c>
      <c r="M105" s="1027" t="s">
        <v>151</v>
      </c>
      <c r="N105" s="74" t="s">
        <v>104</v>
      </c>
      <c r="O105" s="1069" t="s">
        <v>152</v>
      </c>
    </row>
    <row r="106" spans="1:97" ht="33" customHeight="1">
      <c r="A106" s="1041"/>
      <c r="B106" s="1036"/>
      <c r="C106" s="1038"/>
      <c r="D106" s="1034"/>
      <c r="E106" s="1034"/>
      <c r="F106" s="1034"/>
      <c r="G106" s="1034"/>
      <c r="H106" s="1034"/>
      <c r="I106" s="1034"/>
      <c r="J106" s="1047"/>
      <c r="K106" s="1047"/>
      <c r="L106" s="1047"/>
      <c r="M106" s="1047"/>
      <c r="N106" s="74"/>
      <c r="O106" s="1070"/>
    </row>
    <row r="107" spans="1:97" ht="4.5" customHeight="1">
      <c r="A107" s="143"/>
      <c r="B107" s="143"/>
      <c r="C107" s="42"/>
      <c r="D107" s="42"/>
      <c r="E107" s="42"/>
      <c r="F107" s="42"/>
      <c r="G107" s="42"/>
      <c r="H107" s="42"/>
      <c r="I107" s="42"/>
      <c r="J107" s="42"/>
      <c r="K107" s="42"/>
      <c r="L107" s="42"/>
      <c r="M107" s="42"/>
      <c r="N107" s="78"/>
      <c r="O107" s="76"/>
    </row>
    <row r="108" spans="1:97" ht="15.75" customHeight="1">
      <c r="A108" s="1031" t="s">
        <v>268</v>
      </c>
      <c r="B108" s="1032"/>
      <c r="C108" s="1032"/>
      <c r="D108" s="1032"/>
      <c r="E108" s="1032"/>
      <c r="F108" s="1032"/>
      <c r="G108" s="1032"/>
      <c r="H108" s="1032"/>
      <c r="I108" s="1032"/>
      <c r="J108" s="1032"/>
      <c r="K108" s="1032"/>
      <c r="L108" s="1032"/>
      <c r="M108" s="1032"/>
      <c r="N108" s="1032"/>
      <c r="O108" s="1033"/>
    </row>
    <row r="109" spans="1:97" ht="4.5" customHeight="1">
      <c r="A109" s="47"/>
      <c r="B109" s="47"/>
      <c r="C109" s="144"/>
      <c r="D109" s="144"/>
      <c r="E109" s="144"/>
      <c r="F109" s="144"/>
      <c r="G109" s="144"/>
      <c r="H109" s="144"/>
      <c r="I109" s="144"/>
      <c r="J109" s="144"/>
      <c r="K109" s="144"/>
      <c r="L109" s="144"/>
      <c r="M109" s="144"/>
      <c r="N109" s="87"/>
      <c r="O109" s="85"/>
    </row>
    <row r="110" spans="1:97" ht="12.75" customHeight="1">
      <c r="A110" s="1027" t="s">
        <v>269</v>
      </c>
      <c r="B110" s="1071" t="s">
        <v>270</v>
      </c>
      <c r="C110" s="1055">
        <v>37591</v>
      </c>
      <c r="D110" s="1027" t="s">
        <v>100</v>
      </c>
      <c r="E110" s="1027" t="s">
        <v>100</v>
      </c>
      <c r="F110" s="1027" t="s">
        <v>101</v>
      </c>
      <c r="G110" s="1027" t="s">
        <v>100</v>
      </c>
      <c r="H110" s="1027" t="s">
        <v>100</v>
      </c>
      <c r="I110" s="1027" t="s">
        <v>100</v>
      </c>
      <c r="J110" s="1027" t="s">
        <v>100</v>
      </c>
      <c r="K110" s="1027" t="s">
        <v>100</v>
      </c>
      <c r="L110" s="1027" t="s">
        <v>100</v>
      </c>
      <c r="M110" s="1027" t="s">
        <v>271</v>
      </c>
      <c r="N110" s="135"/>
      <c r="O110" s="111"/>
      <c r="P110" s="41"/>
    </row>
    <row r="111" spans="1:97" ht="12" customHeight="1">
      <c r="A111" s="1047"/>
      <c r="B111" s="1072"/>
      <c r="C111" s="1073"/>
      <c r="D111" s="1039"/>
      <c r="E111" s="1039"/>
      <c r="F111" s="1039"/>
      <c r="G111" s="1039"/>
      <c r="H111" s="1039"/>
      <c r="I111" s="1039"/>
      <c r="J111" s="1039"/>
      <c r="K111" s="1039"/>
      <c r="L111" s="1039"/>
      <c r="M111" s="1047"/>
      <c r="N111" s="130"/>
      <c r="O111" s="99"/>
      <c r="P111" s="41"/>
      <c r="Q111" s="41"/>
      <c r="R111" s="41"/>
      <c r="S111" s="41"/>
      <c r="T111" s="41"/>
      <c r="U111" s="41"/>
      <c r="V111" s="41"/>
      <c r="W111" s="41"/>
      <c r="X111" s="41"/>
      <c r="Y111" s="41"/>
      <c r="Z111" s="41"/>
      <c r="AA111" s="41"/>
      <c r="AB111" s="41"/>
      <c r="AC111" s="41"/>
      <c r="AD111" s="41"/>
      <c r="AE111" s="41"/>
      <c r="AF111" s="41"/>
      <c r="AG111" s="41"/>
      <c r="AH111" s="41"/>
      <c r="AI111" s="41"/>
      <c r="AJ111" s="41"/>
      <c r="AK111" s="41"/>
      <c r="AL111" s="41"/>
      <c r="AM111" s="41"/>
      <c r="AN111" s="41"/>
      <c r="AO111" s="41"/>
      <c r="AP111" s="41"/>
      <c r="AQ111" s="41"/>
      <c r="AR111" s="41"/>
      <c r="AS111" s="41"/>
      <c r="AT111" s="41"/>
      <c r="AU111" s="41"/>
      <c r="AV111" s="41"/>
      <c r="AW111" s="41"/>
      <c r="AX111" s="41"/>
      <c r="AY111" s="41"/>
      <c r="AZ111" s="41"/>
      <c r="BA111" s="41"/>
      <c r="BB111" s="41"/>
      <c r="BC111" s="41"/>
      <c r="BD111" s="41"/>
      <c r="BE111" s="41"/>
      <c r="BF111" s="41"/>
      <c r="BG111" s="41"/>
      <c r="BH111" s="41"/>
      <c r="BI111" s="41"/>
      <c r="BJ111" s="41"/>
      <c r="BK111" s="41"/>
      <c r="BL111" s="41"/>
      <c r="BM111" s="41"/>
      <c r="BN111" s="41"/>
      <c r="BO111" s="41"/>
      <c r="BP111" s="41"/>
      <c r="BQ111" s="41"/>
      <c r="BR111" s="41"/>
      <c r="BS111" s="41"/>
      <c r="BT111" s="41"/>
      <c r="BU111" s="41"/>
      <c r="BV111" s="41"/>
      <c r="BW111" s="41"/>
      <c r="BX111" s="41"/>
      <c r="BY111" s="41"/>
      <c r="BZ111" s="41"/>
      <c r="CA111" s="41"/>
      <c r="CB111" s="41"/>
      <c r="CC111" s="41"/>
      <c r="CD111" s="41"/>
      <c r="CE111" s="41"/>
      <c r="CF111" s="41"/>
      <c r="CG111" s="41"/>
      <c r="CH111" s="41"/>
      <c r="CI111" s="41"/>
      <c r="CJ111" s="41"/>
      <c r="CK111" s="41"/>
      <c r="CL111" s="41"/>
      <c r="CM111" s="41"/>
      <c r="CN111" s="41"/>
      <c r="CO111" s="41"/>
      <c r="CP111" s="41"/>
      <c r="CQ111" s="41"/>
      <c r="CR111" s="41"/>
      <c r="CS111" s="41"/>
    </row>
    <row r="112" spans="1:97" ht="28.5" customHeight="1">
      <c r="A112" s="100" t="s">
        <v>272</v>
      </c>
      <c r="B112" s="108" t="s">
        <v>273</v>
      </c>
      <c r="C112" s="109">
        <v>34700</v>
      </c>
      <c r="D112" s="107" t="s">
        <v>100</v>
      </c>
      <c r="E112" s="145" t="s">
        <v>100</v>
      </c>
      <c r="F112" s="107" t="s">
        <v>100</v>
      </c>
      <c r="G112" s="107" t="s">
        <v>100</v>
      </c>
      <c r="H112" s="107" t="s">
        <v>100</v>
      </c>
      <c r="I112" s="107" t="s">
        <v>100</v>
      </c>
      <c r="J112" s="107" t="s">
        <v>100</v>
      </c>
      <c r="K112" s="107" t="s">
        <v>100</v>
      </c>
      <c r="L112" s="107" t="s">
        <v>100</v>
      </c>
      <c r="M112" s="100" t="s">
        <v>271</v>
      </c>
      <c r="N112" s="116"/>
      <c r="O112" s="117"/>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M112" s="41"/>
      <c r="AN112" s="41"/>
      <c r="AO112" s="41"/>
      <c r="AP112" s="41"/>
      <c r="AQ112" s="41"/>
      <c r="AR112" s="41"/>
      <c r="AS112" s="41"/>
      <c r="AT112" s="41"/>
      <c r="AU112" s="41"/>
      <c r="AV112" s="41"/>
      <c r="AW112" s="41"/>
      <c r="AX112" s="41"/>
      <c r="AY112" s="41"/>
      <c r="AZ112" s="41"/>
      <c r="BA112" s="41"/>
      <c r="BB112" s="41"/>
      <c r="BC112" s="41"/>
      <c r="BD112" s="41"/>
      <c r="BE112" s="41"/>
      <c r="BF112" s="41"/>
      <c r="BG112" s="41"/>
      <c r="BH112" s="41"/>
      <c r="BI112" s="41"/>
      <c r="BJ112" s="41"/>
      <c r="BK112" s="41"/>
      <c r="BL112" s="41"/>
      <c r="BM112" s="41"/>
      <c r="BN112" s="41"/>
      <c r="BO112" s="41"/>
      <c r="BP112" s="41"/>
      <c r="BQ112" s="41"/>
      <c r="BR112" s="41"/>
      <c r="BS112" s="41"/>
      <c r="BT112" s="41"/>
      <c r="BU112" s="41"/>
      <c r="BV112" s="41"/>
      <c r="BW112" s="41"/>
      <c r="BX112" s="41"/>
      <c r="BY112" s="41"/>
      <c r="BZ112" s="41"/>
      <c r="CA112" s="41"/>
      <c r="CB112" s="41"/>
      <c r="CC112" s="41"/>
      <c r="CD112" s="41"/>
      <c r="CE112" s="41"/>
      <c r="CF112" s="41"/>
      <c r="CG112" s="41"/>
      <c r="CH112" s="41"/>
      <c r="CI112" s="41"/>
      <c r="CJ112" s="41"/>
      <c r="CK112" s="41"/>
      <c r="CL112" s="41"/>
      <c r="CM112" s="41"/>
      <c r="CN112" s="41"/>
      <c r="CO112" s="41"/>
      <c r="CP112" s="41"/>
      <c r="CQ112" s="41"/>
      <c r="CR112" s="41"/>
      <c r="CS112" s="41"/>
    </row>
    <row r="113" spans="1:16" ht="25.5" customHeight="1">
      <c r="A113" s="146" t="s">
        <v>274</v>
      </c>
      <c r="B113" s="147" t="s">
        <v>275</v>
      </c>
      <c r="C113" s="148">
        <v>40695</v>
      </c>
      <c r="D113" s="149" t="s">
        <v>100</v>
      </c>
      <c r="E113" s="150" t="s">
        <v>100</v>
      </c>
      <c r="F113" s="149" t="s">
        <v>100</v>
      </c>
      <c r="G113" s="149" t="s">
        <v>100</v>
      </c>
      <c r="H113" s="149" t="s">
        <v>100</v>
      </c>
      <c r="I113" s="149" t="s">
        <v>100</v>
      </c>
      <c r="J113" s="149" t="s">
        <v>100</v>
      </c>
      <c r="K113" s="149" t="s">
        <v>100</v>
      </c>
      <c r="L113" s="149" t="s">
        <v>100</v>
      </c>
      <c r="M113" s="146" t="s">
        <v>271</v>
      </c>
      <c r="N113" s="151"/>
      <c r="O113" s="152"/>
      <c r="P113" s="41"/>
    </row>
    <row r="114" spans="1:16">
      <c r="A114" s="153" t="s">
        <v>276</v>
      </c>
      <c r="P114" s="41"/>
    </row>
    <row r="115" spans="1:16">
      <c r="A115" s="154" t="s">
        <v>277</v>
      </c>
    </row>
    <row r="116" spans="1:16">
      <c r="A116" s="154" t="s">
        <v>278</v>
      </c>
    </row>
    <row r="117" spans="1:16">
      <c r="A117" s="154" t="s">
        <v>279</v>
      </c>
    </row>
    <row r="118" spans="1:16">
      <c r="A118" s="154" t="s">
        <v>280</v>
      </c>
    </row>
    <row r="119" spans="1:16">
      <c r="A119" s="153" t="s">
        <v>281</v>
      </c>
    </row>
    <row r="120" spans="1:16">
      <c r="A120" s="154" t="s">
        <v>282</v>
      </c>
    </row>
    <row r="121" spans="1:16">
      <c r="A121" s="153" t="s">
        <v>283</v>
      </c>
    </row>
    <row r="122" spans="1:16">
      <c r="A122" s="154" t="s">
        <v>284</v>
      </c>
    </row>
    <row r="123" spans="1:16">
      <c r="A123" s="153" t="s">
        <v>285</v>
      </c>
    </row>
    <row r="124" spans="1:16">
      <c r="A124" s="154" t="s">
        <v>286</v>
      </c>
    </row>
    <row r="125" spans="1:16">
      <c r="A125" s="153" t="s">
        <v>287</v>
      </c>
    </row>
    <row r="126" spans="1:16" ht="8.25" customHeight="1">
      <c r="A126" s="153"/>
    </row>
    <row r="127" spans="1:16" ht="12" customHeight="1">
      <c r="A127" s="155" t="s">
        <v>288</v>
      </c>
      <c r="N127" s="23"/>
    </row>
    <row r="128" spans="1:16" ht="12" customHeight="1">
      <c r="A128" s="155" t="s">
        <v>289</v>
      </c>
      <c r="N128" s="23"/>
    </row>
    <row r="129" spans="1:14" ht="12" customHeight="1">
      <c r="A129" s="153" t="s">
        <v>290</v>
      </c>
      <c r="N129" s="23"/>
    </row>
    <row r="130" spans="1:14" ht="12" customHeight="1">
      <c r="A130" s="153" t="s">
        <v>291</v>
      </c>
    </row>
  </sheetData>
  <mergeCells count="363">
    <mergeCell ref="H110:H111"/>
    <mergeCell ref="I110:I111"/>
    <mergeCell ref="J110:J111"/>
    <mergeCell ref="K110:K111"/>
    <mergeCell ref="L110:L111"/>
    <mergeCell ref="M110:M111"/>
    <mergeCell ref="M105:M106"/>
    <mergeCell ref="O105:O106"/>
    <mergeCell ref="A108:O108"/>
    <mergeCell ref="A110:A111"/>
    <mergeCell ref="B110:B111"/>
    <mergeCell ref="C110:C111"/>
    <mergeCell ref="D110:D111"/>
    <mergeCell ref="E110:E111"/>
    <mergeCell ref="F110:F111"/>
    <mergeCell ref="G110:G111"/>
    <mergeCell ref="G105:G106"/>
    <mergeCell ref="H105:H106"/>
    <mergeCell ref="I105:I106"/>
    <mergeCell ref="J105:J106"/>
    <mergeCell ref="K105:K106"/>
    <mergeCell ref="L105:L106"/>
    <mergeCell ref="A105:A106"/>
    <mergeCell ref="B105:B106"/>
    <mergeCell ref="C105:C106"/>
    <mergeCell ref="D105:D106"/>
    <mergeCell ref="E105:E106"/>
    <mergeCell ref="F105:F106"/>
    <mergeCell ref="H103:H104"/>
    <mergeCell ref="I103:I104"/>
    <mergeCell ref="J103:J104"/>
    <mergeCell ref="K103:K104"/>
    <mergeCell ref="L103:L104"/>
    <mergeCell ref="M103:M104"/>
    <mergeCell ref="K99:K102"/>
    <mergeCell ref="L99:L102"/>
    <mergeCell ref="M99:M102"/>
    <mergeCell ref="A103:A104"/>
    <mergeCell ref="B103:B104"/>
    <mergeCell ref="C103:C104"/>
    <mergeCell ref="D103:D104"/>
    <mergeCell ref="E103:E104"/>
    <mergeCell ref="F103:F104"/>
    <mergeCell ref="G103:G104"/>
    <mergeCell ref="A99:A102"/>
    <mergeCell ref="C99:C102"/>
    <mergeCell ref="D99:D102"/>
    <mergeCell ref="E99:E102"/>
    <mergeCell ref="F99:F102"/>
    <mergeCell ref="G99:G102"/>
    <mergeCell ref="H99:H102"/>
    <mergeCell ref="I99:I102"/>
    <mergeCell ref="J99:J102"/>
    <mergeCell ref="A93:A95"/>
    <mergeCell ref="B93:B95"/>
    <mergeCell ref="M93:M95"/>
    <mergeCell ref="A97:A98"/>
    <mergeCell ref="B97:B98"/>
    <mergeCell ref="C97:C98"/>
    <mergeCell ref="D97:D98"/>
    <mergeCell ref="E97:E98"/>
    <mergeCell ref="F97:F98"/>
    <mergeCell ref="M97:M98"/>
    <mergeCell ref="G97:G98"/>
    <mergeCell ref="H97:H98"/>
    <mergeCell ref="I97:I98"/>
    <mergeCell ref="J97:J98"/>
    <mergeCell ref="K97:K98"/>
    <mergeCell ref="L97:L98"/>
    <mergeCell ref="L88:L89"/>
    <mergeCell ref="M88:M89"/>
    <mergeCell ref="A91:A92"/>
    <mergeCell ref="B91:B92"/>
    <mergeCell ref="C91:C92"/>
    <mergeCell ref="D91:D92"/>
    <mergeCell ref="E91:E92"/>
    <mergeCell ref="F91:F92"/>
    <mergeCell ref="M91:M92"/>
    <mergeCell ref="G91:G92"/>
    <mergeCell ref="H91:H92"/>
    <mergeCell ref="I91:I92"/>
    <mergeCell ref="J91:J92"/>
    <mergeCell ref="K91:K92"/>
    <mergeCell ref="L91:L92"/>
    <mergeCell ref="M86:M87"/>
    <mergeCell ref="A88:A89"/>
    <mergeCell ref="B88:B89"/>
    <mergeCell ref="C88:C89"/>
    <mergeCell ref="D88:D89"/>
    <mergeCell ref="E88:E89"/>
    <mergeCell ref="F88:F89"/>
    <mergeCell ref="G88:G89"/>
    <mergeCell ref="H88:H89"/>
    <mergeCell ref="I88:I89"/>
    <mergeCell ref="G86:G87"/>
    <mergeCell ref="H86:H87"/>
    <mergeCell ref="I86:I87"/>
    <mergeCell ref="J86:J87"/>
    <mergeCell ref="K86:K87"/>
    <mergeCell ref="L86:L87"/>
    <mergeCell ref="A86:A87"/>
    <mergeCell ref="B86:B87"/>
    <mergeCell ref="C86:C87"/>
    <mergeCell ref="D86:D87"/>
    <mergeCell ref="E86:E87"/>
    <mergeCell ref="F86:F87"/>
    <mergeCell ref="J88:J89"/>
    <mergeCell ref="K88:K89"/>
    <mergeCell ref="H83:H84"/>
    <mergeCell ref="I83:I84"/>
    <mergeCell ref="J83:J84"/>
    <mergeCell ref="K83:K84"/>
    <mergeCell ref="L83:L84"/>
    <mergeCell ref="M83:M84"/>
    <mergeCell ref="K81:K82"/>
    <mergeCell ref="L81:L82"/>
    <mergeCell ref="M81:M82"/>
    <mergeCell ref="A83:A84"/>
    <mergeCell ref="B83:B84"/>
    <mergeCell ref="C83:C84"/>
    <mergeCell ref="D83:D84"/>
    <mergeCell ref="E83:E84"/>
    <mergeCell ref="F83:F84"/>
    <mergeCell ref="G83:G84"/>
    <mergeCell ref="M79:M80"/>
    <mergeCell ref="A81:A82"/>
    <mergeCell ref="B81:B82"/>
    <mergeCell ref="D81:D82"/>
    <mergeCell ref="E81:E82"/>
    <mergeCell ref="F81:F82"/>
    <mergeCell ref="G81:G82"/>
    <mergeCell ref="H81:H82"/>
    <mergeCell ref="I81:I82"/>
    <mergeCell ref="J81:J82"/>
    <mergeCell ref="G79:G80"/>
    <mergeCell ref="H79:H80"/>
    <mergeCell ref="I79:I80"/>
    <mergeCell ref="J79:J80"/>
    <mergeCell ref="K79:K80"/>
    <mergeCell ref="L79:L80"/>
    <mergeCell ref="A79:A80"/>
    <mergeCell ref="B79:B80"/>
    <mergeCell ref="C79:C80"/>
    <mergeCell ref="D79:D80"/>
    <mergeCell ref="E79:E80"/>
    <mergeCell ref="F79:F80"/>
    <mergeCell ref="J74:J75"/>
    <mergeCell ref="K74:K75"/>
    <mergeCell ref="L74:L75"/>
    <mergeCell ref="M74:M75"/>
    <mergeCell ref="A76:A78"/>
    <mergeCell ref="B76:B78"/>
    <mergeCell ref="M76:M78"/>
    <mergeCell ref="M72:M73"/>
    <mergeCell ref="A74:A75"/>
    <mergeCell ref="B74:B75"/>
    <mergeCell ref="C74:C75"/>
    <mergeCell ref="D74:D75"/>
    <mergeCell ref="E74:E75"/>
    <mergeCell ref="F74:F75"/>
    <mergeCell ref="G74:G75"/>
    <mergeCell ref="H74:H75"/>
    <mergeCell ref="I74:I75"/>
    <mergeCell ref="G72:G73"/>
    <mergeCell ref="H72:H73"/>
    <mergeCell ref="I72:I73"/>
    <mergeCell ref="J72:J73"/>
    <mergeCell ref="K72:K73"/>
    <mergeCell ref="L72:L73"/>
    <mergeCell ref="A72:A73"/>
    <mergeCell ref="B72:B73"/>
    <mergeCell ref="C72:C73"/>
    <mergeCell ref="D72:D73"/>
    <mergeCell ref="E72:E73"/>
    <mergeCell ref="F72:F73"/>
    <mergeCell ref="H70:H71"/>
    <mergeCell ref="I70:I71"/>
    <mergeCell ref="J70:J71"/>
    <mergeCell ref="K70:K71"/>
    <mergeCell ref="L70:L71"/>
    <mergeCell ref="M70:M71"/>
    <mergeCell ref="M66:M69"/>
    <mergeCell ref="B68:B69"/>
    <mergeCell ref="C68:C69"/>
    <mergeCell ref="I66:I69"/>
    <mergeCell ref="J66:J69"/>
    <mergeCell ref="K66:K69"/>
    <mergeCell ref="L66:L69"/>
    <mergeCell ref="A70:A71"/>
    <mergeCell ref="B70:B71"/>
    <mergeCell ref="C70:C71"/>
    <mergeCell ref="D70:D71"/>
    <mergeCell ref="E70:E71"/>
    <mergeCell ref="F70:F71"/>
    <mergeCell ref="G70:G71"/>
    <mergeCell ref="G66:G69"/>
    <mergeCell ref="H66:H69"/>
    <mergeCell ref="A66:A69"/>
    <mergeCell ref="B66:B67"/>
    <mergeCell ref="C66:C67"/>
    <mergeCell ref="D66:D69"/>
    <mergeCell ref="E66:E69"/>
    <mergeCell ref="F66:F69"/>
    <mergeCell ref="I63:I64"/>
    <mergeCell ref="J63:J64"/>
    <mergeCell ref="K63:K64"/>
    <mergeCell ref="L63:L64"/>
    <mergeCell ref="M63:M64"/>
    <mergeCell ref="M58:M61"/>
    <mergeCell ref="B60:B61"/>
    <mergeCell ref="C60:C61"/>
    <mergeCell ref="I58:I61"/>
    <mergeCell ref="J58:J61"/>
    <mergeCell ref="K58:K61"/>
    <mergeCell ref="L58:L61"/>
    <mergeCell ref="I56:I57"/>
    <mergeCell ref="J56:J57"/>
    <mergeCell ref="K56:K57"/>
    <mergeCell ref="L56:L57"/>
    <mergeCell ref="M56:M57"/>
    <mergeCell ref="J52:J54"/>
    <mergeCell ref="K52:K54"/>
    <mergeCell ref="L52:L54"/>
    <mergeCell ref="A63:A64"/>
    <mergeCell ref="B63:B64"/>
    <mergeCell ref="C63:C64"/>
    <mergeCell ref="D63:D64"/>
    <mergeCell ref="E63:E64"/>
    <mergeCell ref="F63:F64"/>
    <mergeCell ref="G63:G64"/>
    <mergeCell ref="G58:G61"/>
    <mergeCell ref="H58:H61"/>
    <mergeCell ref="A58:A61"/>
    <mergeCell ref="B58:B59"/>
    <mergeCell ref="C58:C59"/>
    <mergeCell ref="D58:D61"/>
    <mergeCell ref="E58:E61"/>
    <mergeCell ref="F58:F61"/>
    <mergeCell ref="H63:H64"/>
    <mergeCell ref="A56:A57"/>
    <mergeCell ref="B56:B57"/>
    <mergeCell ref="C56:C57"/>
    <mergeCell ref="D56:D57"/>
    <mergeCell ref="E56:E57"/>
    <mergeCell ref="F56:F57"/>
    <mergeCell ref="G56:G57"/>
    <mergeCell ref="M47:M50"/>
    <mergeCell ref="A52:A54"/>
    <mergeCell ref="B52:B54"/>
    <mergeCell ref="C52:C54"/>
    <mergeCell ref="D52:D54"/>
    <mergeCell ref="E52:E54"/>
    <mergeCell ref="F52:F54"/>
    <mergeCell ref="G52:G54"/>
    <mergeCell ref="H52:H54"/>
    <mergeCell ref="I52:I54"/>
    <mergeCell ref="G47:G50"/>
    <mergeCell ref="H47:H50"/>
    <mergeCell ref="I47:I50"/>
    <mergeCell ref="J47:J50"/>
    <mergeCell ref="K47:K50"/>
    <mergeCell ref="L47:L50"/>
    <mergeCell ref="H56:H57"/>
    <mergeCell ref="J45:J46"/>
    <mergeCell ref="K45:K46"/>
    <mergeCell ref="L45:L46"/>
    <mergeCell ref="M45:M46"/>
    <mergeCell ref="A47:A50"/>
    <mergeCell ref="B47:B50"/>
    <mergeCell ref="C47:C50"/>
    <mergeCell ref="D47:D50"/>
    <mergeCell ref="E47:E50"/>
    <mergeCell ref="F47:F50"/>
    <mergeCell ref="A45:A46"/>
    <mergeCell ref="B45:B46"/>
    <mergeCell ref="C45:C46"/>
    <mergeCell ref="D45:D46"/>
    <mergeCell ref="E45:E46"/>
    <mergeCell ref="F45:F46"/>
    <mergeCell ref="G45:G46"/>
    <mergeCell ref="H45:H46"/>
    <mergeCell ref="I45:I46"/>
    <mergeCell ref="C34:C37"/>
    <mergeCell ref="D34:D37"/>
    <mergeCell ref="E34:E37"/>
    <mergeCell ref="F34:F37"/>
    <mergeCell ref="J40:J41"/>
    <mergeCell ref="K40:K41"/>
    <mergeCell ref="L40:L41"/>
    <mergeCell ref="M40:M41"/>
    <mergeCell ref="A43:A44"/>
    <mergeCell ref="B43:B44"/>
    <mergeCell ref="C43:C44"/>
    <mergeCell ref="D43:D44"/>
    <mergeCell ref="E43:E44"/>
    <mergeCell ref="F43:F44"/>
    <mergeCell ref="M43:M44"/>
    <mergeCell ref="G43:G44"/>
    <mergeCell ref="H43:H44"/>
    <mergeCell ref="I43:I44"/>
    <mergeCell ref="J43:J44"/>
    <mergeCell ref="K43:K44"/>
    <mergeCell ref="L43:L44"/>
    <mergeCell ref="M26:M27"/>
    <mergeCell ref="T26:T29"/>
    <mergeCell ref="H26:H27"/>
    <mergeCell ref="I26:I27"/>
    <mergeCell ref="J26:J27"/>
    <mergeCell ref="K26:K27"/>
    <mergeCell ref="M34:M37"/>
    <mergeCell ref="A40:A41"/>
    <mergeCell ref="B40:B41"/>
    <mergeCell ref="C40:C41"/>
    <mergeCell ref="D40:D41"/>
    <mergeCell ref="E40:E41"/>
    <mergeCell ref="F40:F41"/>
    <mergeCell ref="G40:G41"/>
    <mergeCell ref="H40:H41"/>
    <mergeCell ref="I40:I41"/>
    <mergeCell ref="G34:G37"/>
    <mergeCell ref="H34:H37"/>
    <mergeCell ref="I34:I37"/>
    <mergeCell ref="J34:J37"/>
    <mergeCell ref="K34:K37"/>
    <mergeCell ref="L34:L37"/>
    <mergeCell ref="A34:A37"/>
    <mergeCell ref="B34:B37"/>
    <mergeCell ref="A21:B21"/>
    <mergeCell ref="A22:O22"/>
    <mergeCell ref="A24:O24"/>
    <mergeCell ref="A26:A27"/>
    <mergeCell ref="B26:B27"/>
    <mergeCell ref="C26:C27"/>
    <mergeCell ref="D26:D27"/>
    <mergeCell ref="E26:E27"/>
    <mergeCell ref="A28:A32"/>
    <mergeCell ref="B28:B32"/>
    <mergeCell ref="C28:C32"/>
    <mergeCell ref="D28:D32"/>
    <mergeCell ref="E28:E32"/>
    <mergeCell ref="F28:F32"/>
    <mergeCell ref="G28:G32"/>
    <mergeCell ref="F26:F27"/>
    <mergeCell ref="G26:G27"/>
    <mergeCell ref="H28:H32"/>
    <mergeCell ref="I28:I32"/>
    <mergeCell ref="J28:J32"/>
    <mergeCell ref="K28:K32"/>
    <mergeCell ref="L28:L32"/>
    <mergeCell ref="M28:M32"/>
    <mergeCell ref="L26:L27"/>
    <mergeCell ref="A7:O7"/>
    <mergeCell ref="B9:B16"/>
    <mergeCell ref="D9:D17"/>
    <mergeCell ref="E9:E17"/>
    <mergeCell ref="F9:F17"/>
    <mergeCell ref="G9:G17"/>
    <mergeCell ref="H9:H17"/>
    <mergeCell ref="I9:I17"/>
    <mergeCell ref="J9:J17"/>
    <mergeCell ref="K9:K17"/>
    <mergeCell ref="L9:L17"/>
    <mergeCell ref="M9:M17"/>
  </mergeCells>
  <printOptions gridLinesSet="0"/>
  <pageMargins left="0.18" right="0.18" top="0.16" bottom="0.18" header="0.19" footer="0.2"/>
  <pageSetup paperSize="9" scale="87" orientation="landscape" horizontalDpi="300" verticalDpi="300" r:id="rId1"/>
  <headerFooter alignWithMargins="0"/>
</worksheet>
</file>

<file path=xl/worksheets/sheet20.xml><?xml version="1.0" encoding="utf-8"?>
<worksheet xmlns="http://schemas.openxmlformats.org/spreadsheetml/2006/main" xmlns:r="http://schemas.openxmlformats.org/officeDocument/2006/relationships">
  <dimension ref="B2:Z57"/>
  <sheetViews>
    <sheetView showGridLines="0" workbookViewId="0">
      <selection activeCell="Y19" sqref="Y19"/>
    </sheetView>
  </sheetViews>
  <sheetFormatPr baseColWidth="10" defaultRowHeight="15"/>
  <cols>
    <col min="1" max="1" width="2.42578125" customWidth="1"/>
    <col min="2" max="2" width="5" customWidth="1"/>
    <col min="3" max="3" width="15.7109375" customWidth="1"/>
    <col min="4" max="4" width="8.5703125" customWidth="1"/>
    <col min="5" max="5" width="7.5703125" bestFit="1" customWidth="1"/>
    <col min="6" max="6" width="9.28515625" bestFit="1" customWidth="1"/>
    <col min="7" max="7" width="7.5703125" bestFit="1" customWidth="1"/>
    <col min="8" max="8" width="9.28515625" bestFit="1" customWidth="1"/>
    <col min="9" max="9" width="7.7109375" customWidth="1"/>
    <col min="10" max="10" width="4.28515625" customWidth="1"/>
    <col min="11" max="11" width="10.140625" customWidth="1"/>
    <col min="12" max="12" width="4.28515625" customWidth="1"/>
    <col min="13" max="16" width="3.42578125" customWidth="1"/>
    <col min="17" max="17" width="7" bestFit="1" customWidth="1"/>
    <col min="18" max="18" width="9.140625" bestFit="1" customWidth="1"/>
    <col min="257" max="257" width="2.42578125" customWidth="1"/>
    <col min="258" max="258" width="5" customWidth="1"/>
    <col min="259" max="259" width="15.7109375" customWidth="1"/>
    <col min="260" max="260" width="8.5703125" customWidth="1"/>
    <col min="261" max="261" width="7.5703125" bestFit="1" customWidth="1"/>
    <col min="262" max="262" width="9.28515625" bestFit="1" customWidth="1"/>
    <col min="263" max="263" width="7.5703125" bestFit="1" customWidth="1"/>
    <col min="264" max="264" width="9.28515625" bestFit="1" customWidth="1"/>
    <col min="265" max="265" width="7.7109375" customWidth="1"/>
    <col min="266" max="266" width="4.28515625" customWidth="1"/>
    <col min="267" max="267" width="10.140625" customWidth="1"/>
    <col min="268" max="268" width="4.28515625" customWidth="1"/>
    <col min="269" max="272" width="3.42578125" customWidth="1"/>
    <col min="273" max="273" width="7" bestFit="1" customWidth="1"/>
    <col min="274" max="274" width="9.140625" bestFit="1" customWidth="1"/>
    <col min="513" max="513" width="2.42578125" customWidth="1"/>
    <col min="514" max="514" width="5" customWidth="1"/>
    <col min="515" max="515" width="15.7109375" customWidth="1"/>
    <col min="516" max="516" width="8.5703125" customWidth="1"/>
    <col min="517" max="517" width="7.5703125" bestFit="1" customWidth="1"/>
    <col min="518" max="518" width="9.28515625" bestFit="1" customWidth="1"/>
    <col min="519" max="519" width="7.5703125" bestFit="1" customWidth="1"/>
    <col min="520" max="520" width="9.28515625" bestFit="1" customWidth="1"/>
    <col min="521" max="521" width="7.7109375" customWidth="1"/>
    <col min="522" max="522" width="4.28515625" customWidth="1"/>
    <col min="523" max="523" width="10.140625" customWidth="1"/>
    <col min="524" max="524" width="4.28515625" customWidth="1"/>
    <col min="525" max="528" width="3.42578125" customWidth="1"/>
    <col min="529" max="529" width="7" bestFit="1" customWidth="1"/>
    <col min="530" max="530" width="9.140625" bestFit="1" customWidth="1"/>
    <col min="769" max="769" width="2.42578125" customWidth="1"/>
    <col min="770" max="770" width="5" customWidth="1"/>
    <col min="771" max="771" width="15.7109375" customWidth="1"/>
    <col min="772" max="772" width="8.5703125" customWidth="1"/>
    <col min="773" max="773" width="7.5703125" bestFit="1" customWidth="1"/>
    <col min="774" max="774" width="9.28515625" bestFit="1" customWidth="1"/>
    <col min="775" max="775" width="7.5703125" bestFit="1" customWidth="1"/>
    <col min="776" max="776" width="9.28515625" bestFit="1" customWidth="1"/>
    <col min="777" max="777" width="7.7109375" customWidth="1"/>
    <col min="778" max="778" width="4.28515625" customWidth="1"/>
    <col min="779" max="779" width="10.140625" customWidth="1"/>
    <col min="780" max="780" width="4.28515625" customWidth="1"/>
    <col min="781" max="784" width="3.42578125" customWidth="1"/>
    <col min="785" max="785" width="7" bestFit="1" customWidth="1"/>
    <col min="786" max="786" width="9.140625" bestFit="1" customWidth="1"/>
    <col min="1025" max="1025" width="2.42578125" customWidth="1"/>
    <col min="1026" max="1026" width="5" customWidth="1"/>
    <col min="1027" max="1027" width="15.7109375" customWidth="1"/>
    <col min="1028" max="1028" width="8.5703125" customWidth="1"/>
    <col min="1029" max="1029" width="7.5703125" bestFit="1" customWidth="1"/>
    <col min="1030" max="1030" width="9.28515625" bestFit="1" customWidth="1"/>
    <col min="1031" max="1031" width="7.5703125" bestFit="1" customWidth="1"/>
    <col min="1032" max="1032" width="9.28515625" bestFit="1" customWidth="1"/>
    <col min="1033" max="1033" width="7.7109375" customWidth="1"/>
    <col min="1034" max="1034" width="4.28515625" customWidth="1"/>
    <col min="1035" max="1035" width="10.140625" customWidth="1"/>
    <col min="1036" max="1036" width="4.28515625" customWidth="1"/>
    <col min="1037" max="1040" width="3.42578125" customWidth="1"/>
    <col min="1041" max="1041" width="7" bestFit="1" customWidth="1"/>
    <col min="1042" max="1042" width="9.140625" bestFit="1" customWidth="1"/>
    <col min="1281" max="1281" width="2.42578125" customWidth="1"/>
    <col min="1282" max="1282" width="5" customWidth="1"/>
    <col min="1283" max="1283" width="15.7109375" customWidth="1"/>
    <col min="1284" max="1284" width="8.5703125" customWidth="1"/>
    <col min="1285" max="1285" width="7.5703125" bestFit="1" customWidth="1"/>
    <col min="1286" max="1286" width="9.28515625" bestFit="1" customWidth="1"/>
    <col min="1287" max="1287" width="7.5703125" bestFit="1" customWidth="1"/>
    <col min="1288" max="1288" width="9.28515625" bestFit="1" customWidth="1"/>
    <col min="1289" max="1289" width="7.7109375" customWidth="1"/>
    <col min="1290" max="1290" width="4.28515625" customWidth="1"/>
    <col min="1291" max="1291" width="10.140625" customWidth="1"/>
    <col min="1292" max="1292" width="4.28515625" customWidth="1"/>
    <col min="1293" max="1296" width="3.42578125" customWidth="1"/>
    <col min="1297" max="1297" width="7" bestFit="1" customWidth="1"/>
    <col min="1298" max="1298" width="9.140625" bestFit="1" customWidth="1"/>
    <col min="1537" max="1537" width="2.42578125" customWidth="1"/>
    <col min="1538" max="1538" width="5" customWidth="1"/>
    <col min="1539" max="1539" width="15.7109375" customWidth="1"/>
    <col min="1540" max="1540" width="8.5703125" customWidth="1"/>
    <col min="1541" max="1541" width="7.5703125" bestFit="1" customWidth="1"/>
    <col min="1542" max="1542" width="9.28515625" bestFit="1" customWidth="1"/>
    <col min="1543" max="1543" width="7.5703125" bestFit="1" customWidth="1"/>
    <col min="1544" max="1544" width="9.28515625" bestFit="1" customWidth="1"/>
    <col min="1545" max="1545" width="7.7109375" customWidth="1"/>
    <col min="1546" max="1546" width="4.28515625" customWidth="1"/>
    <col min="1547" max="1547" width="10.140625" customWidth="1"/>
    <col min="1548" max="1548" width="4.28515625" customWidth="1"/>
    <col min="1549" max="1552" width="3.42578125" customWidth="1"/>
    <col min="1553" max="1553" width="7" bestFit="1" customWidth="1"/>
    <col min="1554" max="1554" width="9.140625" bestFit="1" customWidth="1"/>
    <col min="1793" max="1793" width="2.42578125" customWidth="1"/>
    <col min="1794" max="1794" width="5" customWidth="1"/>
    <col min="1795" max="1795" width="15.7109375" customWidth="1"/>
    <col min="1796" max="1796" width="8.5703125" customWidth="1"/>
    <col min="1797" max="1797" width="7.5703125" bestFit="1" customWidth="1"/>
    <col min="1798" max="1798" width="9.28515625" bestFit="1" customWidth="1"/>
    <col min="1799" max="1799" width="7.5703125" bestFit="1" customWidth="1"/>
    <col min="1800" max="1800" width="9.28515625" bestFit="1" customWidth="1"/>
    <col min="1801" max="1801" width="7.7109375" customWidth="1"/>
    <col min="1802" max="1802" width="4.28515625" customWidth="1"/>
    <col min="1803" max="1803" width="10.140625" customWidth="1"/>
    <col min="1804" max="1804" width="4.28515625" customWidth="1"/>
    <col min="1805" max="1808" width="3.42578125" customWidth="1"/>
    <col min="1809" max="1809" width="7" bestFit="1" customWidth="1"/>
    <col min="1810" max="1810" width="9.140625" bestFit="1" customWidth="1"/>
    <col min="2049" max="2049" width="2.42578125" customWidth="1"/>
    <col min="2050" max="2050" width="5" customWidth="1"/>
    <col min="2051" max="2051" width="15.7109375" customWidth="1"/>
    <col min="2052" max="2052" width="8.5703125" customWidth="1"/>
    <col min="2053" max="2053" width="7.5703125" bestFit="1" customWidth="1"/>
    <col min="2054" max="2054" width="9.28515625" bestFit="1" customWidth="1"/>
    <col min="2055" max="2055" width="7.5703125" bestFit="1" customWidth="1"/>
    <col min="2056" max="2056" width="9.28515625" bestFit="1" customWidth="1"/>
    <col min="2057" max="2057" width="7.7109375" customWidth="1"/>
    <col min="2058" max="2058" width="4.28515625" customWidth="1"/>
    <col min="2059" max="2059" width="10.140625" customWidth="1"/>
    <col min="2060" max="2060" width="4.28515625" customWidth="1"/>
    <col min="2061" max="2064" width="3.42578125" customWidth="1"/>
    <col min="2065" max="2065" width="7" bestFit="1" customWidth="1"/>
    <col min="2066" max="2066" width="9.140625" bestFit="1" customWidth="1"/>
    <col min="2305" max="2305" width="2.42578125" customWidth="1"/>
    <col min="2306" max="2306" width="5" customWidth="1"/>
    <col min="2307" max="2307" width="15.7109375" customWidth="1"/>
    <col min="2308" max="2308" width="8.5703125" customWidth="1"/>
    <col min="2309" max="2309" width="7.5703125" bestFit="1" customWidth="1"/>
    <col min="2310" max="2310" width="9.28515625" bestFit="1" customWidth="1"/>
    <col min="2311" max="2311" width="7.5703125" bestFit="1" customWidth="1"/>
    <col min="2312" max="2312" width="9.28515625" bestFit="1" customWidth="1"/>
    <col min="2313" max="2313" width="7.7109375" customWidth="1"/>
    <col min="2314" max="2314" width="4.28515625" customWidth="1"/>
    <col min="2315" max="2315" width="10.140625" customWidth="1"/>
    <col min="2316" max="2316" width="4.28515625" customWidth="1"/>
    <col min="2317" max="2320" width="3.42578125" customWidth="1"/>
    <col min="2321" max="2321" width="7" bestFit="1" customWidth="1"/>
    <col min="2322" max="2322" width="9.140625" bestFit="1" customWidth="1"/>
    <col min="2561" max="2561" width="2.42578125" customWidth="1"/>
    <col min="2562" max="2562" width="5" customWidth="1"/>
    <col min="2563" max="2563" width="15.7109375" customWidth="1"/>
    <col min="2564" max="2564" width="8.5703125" customWidth="1"/>
    <col min="2565" max="2565" width="7.5703125" bestFit="1" customWidth="1"/>
    <col min="2566" max="2566" width="9.28515625" bestFit="1" customWidth="1"/>
    <col min="2567" max="2567" width="7.5703125" bestFit="1" customWidth="1"/>
    <col min="2568" max="2568" width="9.28515625" bestFit="1" customWidth="1"/>
    <col min="2569" max="2569" width="7.7109375" customWidth="1"/>
    <col min="2570" max="2570" width="4.28515625" customWidth="1"/>
    <col min="2571" max="2571" width="10.140625" customWidth="1"/>
    <col min="2572" max="2572" width="4.28515625" customWidth="1"/>
    <col min="2573" max="2576" width="3.42578125" customWidth="1"/>
    <col min="2577" max="2577" width="7" bestFit="1" customWidth="1"/>
    <col min="2578" max="2578" width="9.140625" bestFit="1" customWidth="1"/>
    <col min="2817" max="2817" width="2.42578125" customWidth="1"/>
    <col min="2818" max="2818" width="5" customWidth="1"/>
    <col min="2819" max="2819" width="15.7109375" customWidth="1"/>
    <col min="2820" max="2820" width="8.5703125" customWidth="1"/>
    <col min="2821" max="2821" width="7.5703125" bestFit="1" customWidth="1"/>
    <col min="2822" max="2822" width="9.28515625" bestFit="1" customWidth="1"/>
    <col min="2823" max="2823" width="7.5703125" bestFit="1" customWidth="1"/>
    <col min="2824" max="2824" width="9.28515625" bestFit="1" customWidth="1"/>
    <col min="2825" max="2825" width="7.7109375" customWidth="1"/>
    <col min="2826" max="2826" width="4.28515625" customWidth="1"/>
    <col min="2827" max="2827" width="10.140625" customWidth="1"/>
    <col min="2828" max="2828" width="4.28515625" customWidth="1"/>
    <col min="2829" max="2832" width="3.42578125" customWidth="1"/>
    <col min="2833" max="2833" width="7" bestFit="1" customWidth="1"/>
    <col min="2834" max="2834" width="9.140625" bestFit="1" customWidth="1"/>
    <col min="3073" max="3073" width="2.42578125" customWidth="1"/>
    <col min="3074" max="3074" width="5" customWidth="1"/>
    <col min="3075" max="3075" width="15.7109375" customWidth="1"/>
    <col min="3076" max="3076" width="8.5703125" customWidth="1"/>
    <col min="3077" max="3077" width="7.5703125" bestFit="1" customWidth="1"/>
    <col min="3078" max="3078" width="9.28515625" bestFit="1" customWidth="1"/>
    <col min="3079" max="3079" width="7.5703125" bestFit="1" customWidth="1"/>
    <col min="3080" max="3080" width="9.28515625" bestFit="1" customWidth="1"/>
    <col min="3081" max="3081" width="7.7109375" customWidth="1"/>
    <col min="3082" max="3082" width="4.28515625" customWidth="1"/>
    <col min="3083" max="3083" width="10.140625" customWidth="1"/>
    <col min="3084" max="3084" width="4.28515625" customWidth="1"/>
    <col min="3085" max="3088" width="3.42578125" customWidth="1"/>
    <col min="3089" max="3089" width="7" bestFit="1" customWidth="1"/>
    <col min="3090" max="3090" width="9.140625" bestFit="1" customWidth="1"/>
    <col min="3329" max="3329" width="2.42578125" customWidth="1"/>
    <col min="3330" max="3330" width="5" customWidth="1"/>
    <col min="3331" max="3331" width="15.7109375" customWidth="1"/>
    <col min="3332" max="3332" width="8.5703125" customWidth="1"/>
    <col min="3333" max="3333" width="7.5703125" bestFit="1" customWidth="1"/>
    <col min="3334" max="3334" width="9.28515625" bestFit="1" customWidth="1"/>
    <col min="3335" max="3335" width="7.5703125" bestFit="1" customWidth="1"/>
    <col min="3336" max="3336" width="9.28515625" bestFit="1" customWidth="1"/>
    <col min="3337" max="3337" width="7.7109375" customWidth="1"/>
    <col min="3338" max="3338" width="4.28515625" customWidth="1"/>
    <col min="3339" max="3339" width="10.140625" customWidth="1"/>
    <col min="3340" max="3340" width="4.28515625" customWidth="1"/>
    <col min="3341" max="3344" width="3.42578125" customWidth="1"/>
    <col min="3345" max="3345" width="7" bestFit="1" customWidth="1"/>
    <col min="3346" max="3346" width="9.140625" bestFit="1" customWidth="1"/>
    <col min="3585" max="3585" width="2.42578125" customWidth="1"/>
    <col min="3586" max="3586" width="5" customWidth="1"/>
    <col min="3587" max="3587" width="15.7109375" customWidth="1"/>
    <col min="3588" max="3588" width="8.5703125" customWidth="1"/>
    <col min="3589" max="3589" width="7.5703125" bestFit="1" customWidth="1"/>
    <col min="3590" max="3590" width="9.28515625" bestFit="1" customWidth="1"/>
    <col min="3591" max="3591" width="7.5703125" bestFit="1" customWidth="1"/>
    <col min="3592" max="3592" width="9.28515625" bestFit="1" customWidth="1"/>
    <col min="3593" max="3593" width="7.7109375" customWidth="1"/>
    <col min="3594" max="3594" width="4.28515625" customWidth="1"/>
    <col min="3595" max="3595" width="10.140625" customWidth="1"/>
    <col min="3596" max="3596" width="4.28515625" customWidth="1"/>
    <col min="3597" max="3600" width="3.42578125" customWidth="1"/>
    <col min="3601" max="3601" width="7" bestFit="1" customWidth="1"/>
    <col min="3602" max="3602" width="9.140625" bestFit="1" customWidth="1"/>
    <col min="3841" max="3841" width="2.42578125" customWidth="1"/>
    <col min="3842" max="3842" width="5" customWidth="1"/>
    <col min="3843" max="3843" width="15.7109375" customWidth="1"/>
    <col min="3844" max="3844" width="8.5703125" customWidth="1"/>
    <col min="3845" max="3845" width="7.5703125" bestFit="1" customWidth="1"/>
    <col min="3846" max="3846" width="9.28515625" bestFit="1" customWidth="1"/>
    <col min="3847" max="3847" width="7.5703125" bestFit="1" customWidth="1"/>
    <col min="3848" max="3848" width="9.28515625" bestFit="1" customWidth="1"/>
    <col min="3849" max="3849" width="7.7109375" customWidth="1"/>
    <col min="3850" max="3850" width="4.28515625" customWidth="1"/>
    <col min="3851" max="3851" width="10.140625" customWidth="1"/>
    <col min="3852" max="3852" width="4.28515625" customWidth="1"/>
    <col min="3853" max="3856" width="3.42578125" customWidth="1"/>
    <col min="3857" max="3857" width="7" bestFit="1" customWidth="1"/>
    <col min="3858" max="3858" width="9.140625" bestFit="1" customWidth="1"/>
    <col min="4097" max="4097" width="2.42578125" customWidth="1"/>
    <col min="4098" max="4098" width="5" customWidth="1"/>
    <col min="4099" max="4099" width="15.7109375" customWidth="1"/>
    <col min="4100" max="4100" width="8.5703125" customWidth="1"/>
    <col min="4101" max="4101" width="7.5703125" bestFit="1" customWidth="1"/>
    <col min="4102" max="4102" width="9.28515625" bestFit="1" customWidth="1"/>
    <col min="4103" max="4103" width="7.5703125" bestFit="1" customWidth="1"/>
    <col min="4104" max="4104" width="9.28515625" bestFit="1" customWidth="1"/>
    <col min="4105" max="4105" width="7.7109375" customWidth="1"/>
    <col min="4106" max="4106" width="4.28515625" customWidth="1"/>
    <col min="4107" max="4107" width="10.140625" customWidth="1"/>
    <col min="4108" max="4108" width="4.28515625" customWidth="1"/>
    <col min="4109" max="4112" width="3.42578125" customWidth="1"/>
    <col min="4113" max="4113" width="7" bestFit="1" customWidth="1"/>
    <col min="4114" max="4114" width="9.140625" bestFit="1" customWidth="1"/>
    <col min="4353" max="4353" width="2.42578125" customWidth="1"/>
    <col min="4354" max="4354" width="5" customWidth="1"/>
    <col min="4355" max="4355" width="15.7109375" customWidth="1"/>
    <col min="4356" max="4356" width="8.5703125" customWidth="1"/>
    <col min="4357" max="4357" width="7.5703125" bestFit="1" customWidth="1"/>
    <col min="4358" max="4358" width="9.28515625" bestFit="1" customWidth="1"/>
    <col min="4359" max="4359" width="7.5703125" bestFit="1" customWidth="1"/>
    <col min="4360" max="4360" width="9.28515625" bestFit="1" customWidth="1"/>
    <col min="4361" max="4361" width="7.7109375" customWidth="1"/>
    <col min="4362" max="4362" width="4.28515625" customWidth="1"/>
    <col min="4363" max="4363" width="10.140625" customWidth="1"/>
    <col min="4364" max="4364" width="4.28515625" customWidth="1"/>
    <col min="4365" max="4368" width="3.42578125" customWidth="1"/>
    <col min="4369" max="4369" width="7" bestFit="1" customWidth="1"/>
    <col min="4370" max="4370" width="9.140625" bestFit="1" customWidth="1"/>
    <col min="4609" max="4609" width="2.42578125" customWidth="1"/>
    <col min="4610" max="4610" width="5" customWidth="1"/>
    <col min="4611" max="4611" width="15.7109375" customWidth="1"/>
    <col min="4612" max="4612" width="8.5703125" customWidth="1"/>
    <col min="4613" max="4613" width="7.5703125" bestFit="1" customWidth="1"/>
    <col min="4614" max="4614" width="9.28515625" bestFit="1" customWidth="1"/>
    <col min="4615" max="4615" width="7.5703125" bestFit="1" customWidth="1"/>
    <col min="4616" max="4616" width="9.28515625" bestFit="1" customWidth="1"/>
    <col min="4617" max="4617" width="7.7109375" customWidth="1"/>
    <col min="4618" max="4618" width="4.28515625" customWidth="1"/>
    <col min="4619" max="4619" width="10.140625" customWidth="1"/>
    <col min="4620" max="4620" width="4.28515625" customWidth="1"/>
    <col min="4621" max="4624" width="3.42578125" customWidth="1"/>
    <col min="4625" max="4625" width="7" bestFit="1" customWidth="1"/>
    <col min="4626" max="4626" width="9.140625" bestFit="1" customWidth="1"/>
    <col min="4865" max="4865" width="2.42578125" customWidth="1"/>
    <col min="4866" max="4866" width="5" customWidth="1"/>
    <col min="4867" max="4867" width="15.7109375" customWidth="1"/>
    <col min="4868" max="4868" width="8.5703125" customWidth="1"/>
    <col min="4869" max="4869" width="7.5703125" bestFit="1" customWidth="1"/>
    <col min="4870" max="4870" width="9.28515625" bestFit="1" customWidth="1"/>
    <col min="4871" max="4871" width="7.5703125" bestFit="1" customWidth="1"/>
    <col min="4872" max="4872" width="9.28515625" bestFit="1" customWidth="1"/>
    <col min="4873" max="4873" width="7.7109375" customWidth="1"/>
    <col min="4874" max="4874" width="4.28515625" customWidth="1"/>
    <col min="4875" max="4875" width="10.140625" customWidth="1"/>
    <col min="4876" max="4876" width="4.28515625" customWidth="1"/>
    <col min="4877" max="4880" width="3.42578125" customWidth="1"/>
    <col min="4881" max="4881" width="7" bestFit="1" customWidth="1"/>
    <col min="4882" max="4882" width="9.140625" bestFit="1" customWidth="1"/>
    <col min="5121" max="5121" width="2.42578125" customWidth="1"/>
    <col min="5122" max="5122" width="5" customWidth="1"/>
    <col min="5123" max="5123" width="15.7109375" customWidth="1"/>
    <col min="5124" max="5124" width="8.5703125" customWidth="1"/>
    <col min="5125" max="5125" width="7.5703125" bestFit="1" customWidth="1"/>
    <col min="5126" max="5126" width="9.28515625" bestFit="1" customWidth="1"/>
    <col min="5127" max="5127" width="7.5703125" bestFit="1" customWidth="1"/>
    <col min="5128" max="5128" width="9.28515625" bestFit="1" customWidth="1"/>
    <col min="5129" max="5129" width="7.7109375" customWidth="1"/>
    <col min="5130" max="5130" width="4.28515625" customWidth="1"/>
    <col min="5131" max="5131" width="10.140625" customWidth="1"/>
    <col min="5132" max="5132" width="4.28515625" customWidth="1"/>
    <col min="5133" max="5136" width="3.42578125" customWidth="1"/>
    <col min="5137" max="5137" width="7" bestFit="1" customWidth="1"/>
    <col min="5138" max="5138" width="9.140625" bestFit="1" customWidth="1"/>
    <col min="5377" max="5377" width="2.42578125" customWidth="1"/>
    <col min="5378" max="5378" width="5" customWidth="1"/>
    <col min="5379" max="5379" width="15.7109375" customWidth="1"/>
    <col min="5380" max="5380" width="8.5703125" customWidth="1"/>
    <col min="5381" max="5381" width="7.5703125" bestFit="1" customWidth="1"/>
    <col min="5382" max="5382" width="9.28515625" bestFit="1" customWidth="1"/>
    <col min="5383" max="5383" width="7.5703125" bestFit="1" customWidth="1"/>
    <col min="5384" max="5384" width="9.28515625" bestFit="1" customWidth="1"/>
    <col min="5385" max="5385" width="7.7109375" customWidth="1"/>
    <col min="5386" max="5386" width="4.28515625" customWidth="1"/>
    <col min="5387" max="5387" width="10.140625" customWidth="1"/>
    <col min="5388" max="5388" width="4.28515625" customWidth="1"/>
    <col min="5389" max="5392" width="3.42578125" customWidth="1"/>
    <col min="5393" max="5393" width="7" bestFit="1" customWidth="1"/>
    <col min="5394" max="5394" width="9.140625" bestFit="1" customWidth="1"/>
    <col min="5633" max="5633" width="2.42578125" customWidth="1"/>
    <col min="5634" max="5634" width="5" customWidth="1"/>
    <col min="5635" max="5635" width="15.7109375" customWidth="1"/>
    <col min="5636" max="5636" width="8.5703125" customWidth="1"/>
    <col min="5637" max="5637" width="7.5703125" bestFit="1" customWidth="1"/>
    <col min="5638" max="5638" width="9.28515625" bestFit="1" customWidth="1"/>
    <col min="5639" max="5639" width="7.5703125" bestFit="1" customWidth="1"/>
    <col min="5640" max="5640" width="9.28515625" bestFit="1" customWidth="1"/>
    <col min="5641" max="5641" width="7.7109375" customWidth="1"/>
    <col min="5642" max="5642" width="4.28515625" customWidth="1"/>
    <col min="5643" max="5643" width="10.140625" customWidth="1"/>
    <col min="5644" max="5644" width="4.28515625" customWidth="1"/>
    <col min="5645" max="5648" width="3.42578125" customWidth="1"/>
    <col min="5649" max="5649" width="7" bestFit="1" customWidth="1"/>
    <col min="5650" max="5650" width="9.140625" bestFit="1" customWidth="1"/>
    <col min="5889" max="5889" width="2.42578125" customWidth="1"/>
    <col min="5890" max="5890" width="5" customWidth="1"/>
    <col min="5891" max="5891" width="15.7109375" customWidth="1"/>
    <col min="5892" max="5892" width="8.5703125" customWidth="1"/>
    <col min="5893" max="5893" width="7.5703125" bestFit="1" customWidth="1"/>
    <col min="5894" max="5894" width="9.28515625" bestFit="1" customWidth="1"/>
    <col min="5895" max="5895" width="7.5703125" bestFit="1" customWidth="1"/>
    <col min="5896" max="5896" width="9.28515625" bestFit="1" customWidth="1"/>
    <col min="5897" max="5897" width="7.7109375" customWidth="1"/>
    <col min="5898" max="5898" width="4.28515625" customWidth="1"/>
    <col min="5899" max="5899" width="10.140625" customWidth="1"/>
    <col min="5900" max="5900" width="4.28515625" customWidth="1"/>
    <col min="5901" max="5904" width="3.42578125" customWidth="1"/>
    <col min="5905" max="5905" width="7" bestFit="1" customWidth="1"/>
    <col min="5906" max="5906" width="9.140625" bestFit="1" customWidth="1"/>
    <col min="6145" max="6145" width="2.42578125" customWidth="1"/>
    <col min="6146" max="6146" width="5" customWidth="1"/>
    <col min="6147" max="6147" width="15.7109375" customWidth="1"/>
    <col min="6148" max="6148" width="8.5703125" customWidth="1"/>
    <col min="6149" max="6149" width="7.5703125" bestFit="1" customWidth="1"/>
    <col min="6150" max="6150" width="9.28515625" bestFit="1" customWidth="1"/>
    <col min="6151" max="6151" width="7.5703125" bestFit="1" customWidth="1"/>
    <col min="6152" max="6152" width="9.28515625" bestFit="1" customWidth="1"/>
    <col min="6153" max="6153" width="7.7109375" customWidth="1"/>
    <col min="6154" max="6154" width="4.28515625" customWidth="1"/>
    <col min="6155" max="6155" width="10.140625" customWidth="1"/>
    <col min="6156" max="6156" width="4.28515625" customWidth="1"/>
    <col min="6157" max="6160" width="3.42578125" customWidth="1"/>
    <col min="6161" max="6161" width="7" bestFit="1" customWidth="1"/>
    <col min="6162" max="6162" width="9.140625" bestFit="1" customWidth="1"/>
    <col min="6401" max="6401" width="2.42578125" customWidth="1"/>
    <col min="6402" max="6402" width="5" customWidth="1"/>
    <col min="6403" max="6403" width="15.7109375" customWidth="1"/>
    <col min="6404" max="6404" width="8.5703125" customWidth="1"/>
    <col min="6405" max="6405" width="7.5703125" bestFit="1" customWidth="1"/>
    <col min="6406" max="6406" width="9.28515625" bestFit="1" customWidth="1"/>
    <col min="6407" max="6407" width="7.5703125" bestFit="1" customWidth="1"/>
    <col min="6408" max="6408" width="9.28515625" bestFit="1" customWidth="1"/>
    <col min="6409" max="6409" width="7.7109375" customWidth="1"/>
    <col min="6410" max="6410" width="4.28515625" customWidth="1"/>
    <col min="6411" max="6411" width="10.140625" customWidth="1"/>
    <col min="6412" max="6412" width="4.28515625" customWidth="1"/>
    <col min="6413" max="6416" width="3.42578125" customWidth="1"/>
    <col min="6417" max="6417" width="7" bestFit="1" customWidth="1"/>
    <col min="6418" max="6418" width="9.140625" bestFit="1" customWidth="1"/>
    <col min="6657" max="6657" width="2.42578125" customWidth="1"/>
    <col min="6658" max="6658" width="5" customWidth="1"/>
    <col min="6659" max="6659" width="15.7109375" customWidth="1"/>
    <col min="6660" max="6660" width="8.5703125" customWidth="1"/>
    <col min="6661" max="6661" width="7.5703125" bestFit="1" customWidth="1"/>
    <col min="6662" max="6662" width="9.28515625" bestFit="1" customWidth="1"/>
    <col min="6663" max="6663" width="7.5703125" bestFit="1" customWidth="1"/>
    <col min="6664" max="6664" width="9.28515625" bestFit="1" customWidth="1"/>
    <col min="6665" max="6665" width="7.7109375" customWidth="1"/>
    <col min="6666" max="6666" width="4.28515625" customWidth="1"/>
    <col min="6667" max="6667" width="10.140625" customWidth="1"/>
    <col min="6668" max="6668" width="4.28515625" customWidth="1"/>
    <col min="6669" max="6672" width="3.42578125" customWidth="1"/>
    <col min="6673" max="6673" width="7" bestFit="1" customWidth="1"/>
    <col min="6674" max="6674" width="9.140625" bestFit="1" customWidth="1"/>
    <col min="6913" max="6913" width="2.42578125" customWidth="1"/>
    <col min="6914" max="6914" width="5" customWidth="1"/>
    <col min="6915" max="6915" width="15.7109375" customWidth="1"/>
    <col min="6916" max="6916" width="8.5703125" customWidth="1"/>
    <col min="6917" max="6917" width="7.5703125" bestFit="1" customWidth="1"/>
    <col min="6918" max="6918" width="9.28515625" bestFit="1" customWidth="1"/>
    <col min="6919" max="6919" width="7.5703125" bestFit="1" customWidth="1"/>
    <col min="6920" max="6920" width="9.28515625" bestFit="1" customWidth="1"/>
    <col min="6921" max="6921" width="7.7109375" customWidth="1"/>
    <col min="6922" max="6922" width="4.28515625" customWidth="1"/>
    <col min="6923" max="6923" width="10.140625" customWidth="1"/>
    <col min="6924" max="6924" width="4.28515625" customWidth="1"/>
    <col min="6925" max="6928" width="3.42578125" customWidth="1"/>
    <col min="6929" max="6929" width="7" bestFit="1" customWidth="1"/>
    <col min="6930" max="6930" width="9.140625" bestFit="1" customWidth="1"/>
    <col min="7169" max="7169" width="2.42578125" customWidth="1"/>
    <col min="7170" max="7170" width="5" customWidth="1"/>
    <col min="7171" max="7171" width="15.7109375" customWidth="1"/>
    <col min="7172" max="7172" width="8.5703125" customWidth="1"/>
    <col min="7173" max="7173" width="7.5703125" bestFit="1" customWidth="1"/>
    <col min="7174" max="7174" width="9.28515625" bestFit="1" customWidth="1"/>
    <col min="7175" max="7175" width="7.5703125" bestFit="1" customWidth="1"/>
    <col min="7176" max="7176" width="9.28515625" bestFit="1" customWidth="1"/>
    <col min="7177" max="7177" width="7.7109375" customWidth="1"/>
    <col min="7178" max="7178" width="4.28515625" customWidth="1"/>
    <col min="7179" max="7179" width="10.140625" customWidth="1"/>
    <col min="7180" max="7180" width="4.28515625" customWidth="1"/>
    <col min="7181" max="7184" width="3.42578125" customWidth="1"/>
    <col min="7185" max="7185" width="7" bestFit="1" customWidth="1"/>
    <col min="7186" max="7186" width="9.140625" bestFit="1" customWidth="1"/>
    <col min="7425" max="7425" width="2.42578125" customWidth="1"/>
    <col min="7426" max="7426" width="5" customWidth="1"/>
    <col min="7427" max="7427" width="15.7109375" customWidth="1"/>
    <col min="7428" max="7428" width="8.5703125" customWidth="1"/>
    <col min="7429" max="7429" width="7.5703125" bestFit="1" customWidth="1"/>
    <col min="7430" max="7430" width="9.28515625" bestFit="1" customWidth="1"/>
    <col min="7431" max="7431" width="7.5703125" bestFit="1" customWidth="1"/>
    <col min="7432" max="7432" width="9.28515625" bestFit="1" customWidth="1"/>
    <col min="7433" max="7433" width="7.7109375" customWidth="1"/>
    <col min="7434" max="7434" width="4.28515625" customWidth="1"/>
    <col min="7435" max="7435" width="10.140625" customWidth="1"/>
    <col min="7436" max="7436" width="4.28515625" customWidth="1"/>
    <col min="7437" max="7440" width="3.42578125" customWidth="1"/>
    <col min="7441" max="7441" width="7" bestFit="1" customWidth="1"/>
    <col min="7442" max="7442" width="9.140625" bestFit="1" customWidth="1"/>
    <col min="7681" max="7681" width="2.42578125" customWidth="1"/>
    <col min="7682" max="7682" width="5" customWidth="1"/>
    <col min="7683" max="7683" width="15.7109375" customWidth="1"/>
    <col min="7684" max="7684" width="8.5703125" customWidth="1"/>
    <col min="7685" max="7685" width="7.5703125" bestFit="1" customWidth="1"/>
    <col min="7686" max="7686" width="9.28515625" bestFit="1" customWidth="1"/>
    <col min="7687" max="7687" width="7.5703125" bestFit="1" customWidth="1"/>
    <col min="7688" max="7688" width="9.28515625" bestFit="1" customWidth="1"/>
    <col min="7689" max="7689" width="7.7109375" customWidth="1"/>
    <col min="7690" max="7690" width="4.28515625" customWidth="1"/>
    <col min="7691" max="7691" width="10.140625" customWidth="1"/>
    <col min="7692" max="7692" width="4.28515625" customWidth="1"/>
    <col min="7693" max="7696" width="3.42578125" customWidth="1"/>
    <col min="7697" max="7697" width="7" bestFit="1" customWidth="1"/>
    <col min="7698" max="7698" width="9.140625" bestFit="1" customWidth="1"/>
    <col min="7937" max="7937" width="2.42578125" customWidth="1"/>
    <col min="7938" max="7938" width="5" customWidth="1"/>
    <col min="7939" max="7939" width="15.7109375" customWidth="1"/>
    <col min="7940" max="7940" width="8.5703125" customWidth="1"/>
    <col min="7941" max="7941" width="7.5703125" bestFit="1" customWidth="1"/>
    <col min="7942" max="7942" width="9.28515625" bestFit="1" customWidth="1"/>
    <col min="7943" max="7943" width="7.5703125" bestFit="1" customWidth="1"/>
    <col min="7944" max="7944" width="9.28515625" bestFit="1" customWidth="1"/>
    <col min="7945" max="7945" width="7.7109375" customWidth="1"/>
    <col min="7946" max="7946" width="4.28515625" customWidth="1"/>
    <col min="7947" max="7947" width="10.140625" customWidth="1"/>
    <col min="7948" max="7948" width="4.28515625" customWidth="1"/>
    <col min="7949" max="7952" width="3.42578125" customWidth="1"/>
    <col min="7953" max="7953" width="7" bestFit="1" customWidth="1"/>
    <col min="7954" max="7954" width="9.140625" bestFit="1" customWidth="1"/>
    <col min="8193" max="8193" width="2.42578125" customWidth="1"/>
    <col min="8194" max="8194" width="5" customWidth="1"/>
    <col min="8195" max="8195" width="15.7109375" customWidth="1"/>
    <col min="8196" max="8196" width="8.5703125" customWidth="1"/>
    <col min="8197" max="8197" width="7.5703125" bestFit="1" customWidth="1"/>
    <col min="8198" max="8198" width="9.28515625" bestFit="1" customWidth="1"/>
    <col min="8199" max="8199" width="7.5703125" bestFit="1" customWidth="1"/>
    <col min="8200" max="8200" width="9.28515625" bestFit="1" customWidth="1"/>
    <col min="8201" max="8201" width="7.7109375" customWidth="1"/>
    <col min="8202" max="8202" width="4.28515625" customWidth="1"/>
    <col min="8203" max="8203" width="10.140625" customWidth="1"/>
    <col min="8204" max="8204" width="4.28515625" customWidth="1"/>
    <col min="8205" max="8208" width="3.42578125" customWidth="1"/>
    <col min="8209" max="8209" width="7" bestFit="1" customWidth="1"/>
    <col min="8210" max="8210" width="9.140625" bestFit="1" customWidth="1"/>
    <col min="8449" max="8449" width="2.42578125" customWidth="1"/>
    <col min="8450" max="8450" width="5" customWidth="1"/>
    <col min="8451" max="8451" width="15.7109375" customWidth="1"/>
    <col min="8452" max="8452" width="8.5703125" customWidth="1"/>
    <col min="8453" max="8453" width="7.5703125" bestFit="1" customWidth="1"/>
    <col min="8454" max="8454" width="9.28515625" bestFit="1" customWidth="1"/>
    <col min="8455" max="8455" width="7.5703125" bestFit="1" customWidth="1"/>
    <col min="8456" max="8456" width="9.28515625" bestFit="1" customWidth="1"/>
    <col min="8457" max="8457" width="7.7109375" customWidth="1"/>
    <col min="8458" max="8458" width="4.28515625" customWidth="1"/>
    <col min="8459" max="8459" width="10.140625" customWidth="1"/>
    <col min="8460" max="8460" width="4.28515625" customWidth="1"/>
    <col min="8461" max="8464" width="3.42578125" customWidth="1"/>
    <col min="8465" max="8465" width="7" bestFit="1" customWidth="1"/>
    <col min="8466" max="8466" width="9.140625" bestFit="1" customWidth="1"/>
    <col min="8705" max="8705" width="2.42578125" customWidth="1"/>
    <col min="8706" max="8706" width="5" customWidth="1"/>
    <col min="8707" max="8707" width="15.7109375" customWidth="1"/>
    <col min="8708" max="8708" width="8.5703125" customWidth="1"/>
    <col min="8709" max="8709" width="7.5703125" bestFit="1" customWidth="1"/>
    <col min="8710" max="8710" width="9.28515625" bestFit="1" customWidth="1"/>
    <col min="8711" max="8711" width="7.5703125" bestFit="1" customWidth="1"/>
    <col min="8712" max="8712" width="9.28515625" bestFit="1" customWidth="1"/>
    <col min="8713" max="8713" width="7.7109375" customWidth="1"/>
    <col min="8714" max="8714" width="4.28515625" customWidth="1"/>
    <col min="8715" max="8715" width="10.140625" customWidth="1"/>
    <col min="8716" max="8716" width="4.28515625" customWidth="1"/>
    <col min="8717" max="8720" width="3.42578125" customWidth="1"/>
    <col min="8721" max="8721" width="7" bestFit="1" customWidth="1"/>
    <col min="8722" max="8722" width="9.140625" bestFit="1" customWidth="1"/>
    <col min="8961" max="8961" width="2.42578125" customWidth="1"/>
    <col min="8962" max="8962" width="5" customWidth="1"/>
    <col min="8963" max="8963" width="15.7109375" customWidth="1"/>
    <col min="8964" max="8964" width="8.5703125" customWidth="1"/>
    <col min="8965" max="8965" width="7.5703125" bestFit="1" customWidth="1"/>
    <col min="8966" max="8966" width="9.28515625" bestFit="1" customWidth="1"/>
    <col min="8967" max="8967" width="7.5703125" bestFit="1" customWidth="1"/>
    <col min="8968" max="8968" width="9.28515625" bestFit="1" customWidth="1"/>
    <col min="8969" max="8969" width="7.7109375" customWidth="1"/>
    <col min="8970" max="8970" width="4.28515625" customWidth="1"/>
    <col min="8971" max="8971" width="10.140625" customWidth="1"/>
    <col min="8972" max="8972" width="4.28515625" customWidth="1"/>
    <col min="8973" max="8976" width="3.42578125" customWidth="1"/>
    <col min="8977" max="8977" width="7" bestFit="1" customWidth="1"/>
    <col min="8978" max="8978" width="9.140625" bestFit="1" customWidth="1"/>
    <col min="9217" max="9217" width="2.42578125" customWidth="1"/>
    <col min="9218" max="9218" width="5" customWidth="1"/>
    <col min="9219" max="9219" width="15.7109375" customWidth="1"/>
    <col min="9220" max="9220" width="8.5703125" customWidth="1"/>
    <col min="9221" max="9221" width="7.5703125" bestFit="1" customWidth="1"/>
    <col min="9222" max="9222" width="9.28515625" bestFit="1" customWidth="1"/>
    <col min="9223" max="9223" width="7.5703125" bestFit="1" customWidth="1"/>
    <col min="9224" max="9224" width="9.28515625" bestFit="1" customWidth="1"/>
    <col min="9225" max="9225" width="7.7109375" customWidth="1"/>
    <col min="9226" max="9226" width="4.28515625" customWidth="1"/>
    <col min="9227" max="9227" width="10.140625" customWidth="1"/>
    <col min="9228" max="9228" width="4.28515625" customWidth="1"/>
    <col min="9229" max="9232" width="3.42578125" customWidth="1"/>
    <col min="9233" max="9233" width="7" bestFit="1" customWidth="1"/>
    <col min="9234" max="9234" width="9.140625" bestFit="1" customWidth="1"/>
    <col min="9473" max="9473" width="2.42578125" customWidth="1"/>
    <col min="9474" max="9474" width="5" customWidth="1"/>
    <col min="9475" max="9475" width="15.7109375" customWidth="1"/>
    <col min="9476" max="9476" width="8.5703125" customWidth="1"/>
    <col min="9477" max="9477" width="7.5703125" bestFit="1" customWidth="1"/>
    <col min="9478" max="9478" width="9.28515625" bestFit="1" customWidth="1"/>
    <col min="9479" max="9479" width="7.5703125" bestFit="1" customWidth="1"/>
    <col min="9480" max="9480" width="9.28515625" bestFit="1" customWidth="1"/>
    <col min="9481" max="9481" width="7.7109375" customWidth="1"/>
    <col min="9482" max="9482" width="4.28515625" customWidth="1"/>
    <col min="9483" max="9483" width="10.140625" customWidth="1"/>
    <col min="9484" max="9484" width="4.28515625" customWidth="1"/>
    <col min="9485" max="9488" width="3.42578125" customWidth="1"/>
    <col min="9489" max="9489" width="7" bestFit="1" customWidth="1"/>
    <col min="9490" max="9490" width="9.140625" bestFit="1" customWidth="1"/>
    <col min="9729" max="9729" width="2.42578125" customWidth="1"/>
    <col min="9730" max="9730" width="5" customWidth="1"/>
    <col min="9731" max="9731" width="15.7109375" customWidth="1"/>
    <col min="9732" max="9732" width="8.5703125" customWidth="1"/>
    <col min="9733" max="9733" width="7.5703125" bestFit="1" customWidth="1"/>
    <col min="9734" max="9734" width="9.28515625" bestFit="1" customWidth="1"/>
    <col min="9735" max="9735" width="7.5703125" bestFit="1" customWidth="1"/>
    <col min="9736" max="9736" width="9.28515625" bestFit="1" customWidth="1"/>
    <col min="9737" max="9737" width="7.7109375" customWidth="1"/>
    <col min="9738" max="9738" width="4.28515625" customWidth="1"/>
    <col min="9739" max="9739" width="10.140625" customWidth="1"/>
    <col min="9740" max="9740" width="4.28515625" customWidth="1"/>
    <col min="9741" max="9744" width="3.42578125" customWidth="1"/>
    <col min="9745" max="9745" width="7" bestFit="1" customWidth="1"/>
    <col min="9746" max="9746" width="9.140625" bestFit="1" customWidth="1"/>
    <col min="9985" max="9985" width="2.42578125" customWidth="1"/>
    <col min="9986" max="9986" width="5" customWidth="1"/>
    <col min="9987" max="9987" width="15.7109375" customWidth="1"/>
    <col min="9988" max="9988" width="8.5703125" customWidth="1"/>
    <col min="9989" max="9989" width="7.5703125" bestFit="1" customWidth="1"/>
    <col min="9990" max="9990" width="9.28515625" bestFit="1" customWidth="1"/>
    <col min="9991" max="9991" width="7.5703125" bestFit="1" customWidth="1"/>
    <col min="9992" max="9992" width="9.28515625" bestFit="1" customWidth="1"/>
    <col min="9993" max="9993" width="7.7109375" customWidth="1"/>
    <col min="9994" max="9994" width="4.28515625" customWidth="1"/>
    <col min="9995" max="9995" width="10.140625" customWidth="1"/>
    <col min="9996" max="9996" width="4.28515625" customWidth="1"/>
    <col min="9997" max="10000" width="3.42578125" customWidth="1"/>
    <col min="10001" max="10001" width="7" bestFit="1" customWidth="1"/>
    <col min="10002" max="10002" width="9.140625" bestFit="1" customWidth="1"/>
    <col min="10241" max="10241" width="2.42578125" customWidth="1"/>
    <col min="10242" max="10242" width="5" customWidth="1"/>
    <col min="10243" max="10243" width="15.7109375" customWidth="1"/>
    <col min="10244" max="10244" width="8.5703125" customWidth="1"/>
    <col min="10245" max="10245" width="7.5703125" bestFit="1" customWidth="1"/>
    <col min="10246" max="10246" width="9.28515625" bestFit="1" customWidth="1"/>
    <col min="10247" max="10247" width="7.5703125" bestFit="1" customWidth="1"/>
    <col min="10248" max="10248" width="9.28515625" bestFit="1" customWidth="1"/>
    <col min="10249" max="10249" width="7.7109375" customWidth="1"/>
    <col min="10250" max="10250" width="4.28515625" customWidth="1"/>
    <col min="10251" max="10251" width="10.140625" customWidth="1"/>
    <col min="10252" max="10252" width="4.28515625" customWidth="1"/>
    <col min="10253" max="10256" width="3.42578125" customWidth="1"/>
    <col min="10257" max="10257" width="7" bestFit="1" customWidth="1"/>
    <col min="10258" max="10258" width="9.140625" bestFit="1" customWidth="1"/>
    <col min="10497" max="10497" width="2.42578125" customWidth="1"/>
    <col min="10498" max="10498" width="5" customWidth="1"/>
    <col min="10499" max="10499" width="15.7109375" customWidth="1"/>
    <col min="10500" max="10500" width="8.5703125" customWidth="1"/>
    <col min="10501" max="10501" width="7.5703125" bestFit="1" customWidth="1"/>
    <col min="10502" max="10502" width="9.28515625" bestFit="1" customWidth="1"/>
    <col min="10503" max="10503" width="7.5703125" bestFit="1" customWidth="1"/>
    <col min="10504" max="10504" width="9.28515625" bestFit="1" customWidth="1"/>
    <col min="10505" max="10505" width="7.7109375" customWidth="1"/>
    <col min="10506" max="10506" width="4.28515625" customWidth="1"/>
    <col min="10507" max="10507" width="10.140625" customWidth="1"/>
    <col min="10508" max="10508" width="4.28515625" customWidth="1"/>
    <col min="10509" max="10512" width="3.42578125" customWidth="1"/>
    <col min="10513" max="10513" width="7" bestFit="1" customWidth="1"/>
    <col min="10514" max="10514" width="9.140625" bestFit="1" customWidth="1"/>
    <col min="10753" max="10753" width="2.42578125" customWidth="1"/>
    <col min="10754" max="10754" width="5" customWidth="1"/>
    <col min="10755" max="10755" width="15.7109375" customWidth="1"/>
    <col min="10756" max="10756" width="8.5703125" customWidth="1"/>
    <col min="10757" max="10757" width="7.5703125" bestFit="1" customWidth="1"/>
    <col min="10758" max="10758" width="9.28515625" bestFit="1" customWidth="1"/>
    <col min="10759" max="10759" width="7.5703125" bestFit="1" customWidth="1"/>
    <col min="10760" max="10760" width="9.28515625" bestFit="1" customWidth="1"/>
    <col min="10761" max="10761" width="7.7109375" customWidth="1"/>
    <col min="10762" max="10762" width="4.28515625" customWidth="1"/>
    <col min="10763" max="10763" width="10.140625" customWidth="1"/>
    <col min="10764" max="10764" width="4.28515625" customWidth="1"/>
    <col min="10765" max="10768" width="3.42578125" customWidth="1"/>
    <col min="10769" max="10769" width="7" bestFit="1" customWidth="1"/>
    <col min="10770" max="10770" width="9.140625" bestFit="1" customWidth="1"/>
    <col min="11009" max="11009" width="2.42578125" customWidth="1"/>
    <col min="11010" max="11010" width="5" customWidth="1"/>
    <col min="11011" max="11011" width="15.7109375" customWidth="1"/>
    <col min="11012" max="11012" width="8.5703125" customWidth="1"/>
    <col min="11013" max="11013" width="7.5703125" bestFit="1" customWidth="1"/>
    <col min="11014" max="11014" width="9.28515625" bestFit="1" customWidth="1"/>
    <col min="11015" max="11015" width="7.5703125" bestFit="1" customWidth="1"/>
    <col min="11016" max="11016" width="9.28515625" bestFit="1" customWidth="1"/>
    <col min="11017" max="11017" width="7.7109375" customWidth="1"/>
    <col min="11018" max="11018" width="4.28515625" customWidth="1"/>
    <col min="11019" max="11019" width="10.140625" customWidth="1"/>
    <col min="11020" max="11020" width="4.28515625" customWidth="1"/>
    <col min="11021" max="11024" width="3.42578125" customWidth="1"/>
    <col min="11025" max="11025" width="7" bestFit="1" customWidth="1"/>
    <col min="11026" max="11026" width="9.140625" bestFit="1" customWidth="1"/>
    <col min="11265" max="11265" width="2.42578125" customWidth="1"/>
    <col min="11266" max="11266" width="5" customWidth="1"/>
    <col min="11267" max="11267" width="15.7109375" customWidth="1"/>
    <col min="11268" max="11268" width="8.5703125" customWidth="1"/>
    <col min="11269" max="11269" width="7.5703125" bestFit="1" customWidth="1"/>
    <col min="11270" max="11270" width="9.28515625" bestFit="1" customWidth="1"/>
    <col min="11271" max="11271" width="7.5703125" bestFit="1" customWidth="1"/>
    <col min="11272" max="11272" width="9.28515625" bestFit="1" customWidth="1"/>
    <col min="11273" max="11273" width="7.7109375" customWidth="1"/>
    <col min="11274" max="11274" width="4.28515625" customWidth="1"/>
    <col min="11275" max="11275" width="10.140625" customWidth="1"/>
    <col min="11276" max="11276" width="4.28515625" customWidth="1"/>
    <col min="11277" max="11280" width="3.42578125" customWidth="1"/>
    <col min="11281" max="11281" width="7" bestFit="1" customWidth="1"/>
    <col min="11282" max="11282" width="9.140625" bestFit="1" customWidth="1"/>
    <col min="11521" max="11521" width="2.42578125" customWidth="1"/>
    <col min="11522" max="11522" width="5" customWidth="1"/>
    <col min="11523" max="11523" width="15.7109375" customWidth="1"/>
    <col min="11524" max="11524" width="8.5703125" customWidth="1"/>
    <col min="11525" max="11525" width="7.5703125" bestFit="1" customWidth="1"/>
    <col min="11526" max="11526" width="9.28515625" bestFit="1" customWidth="1"/>
    <col min="11527" max="11527" width="7.5703125" bestFit="1" customWidth="1"/>
    <col min="11528" max="11528" width="9.28515625" bestFit="1" customWidth="1"/>
    <col min="11529" max="11529" width="7.7109375" customWidth="1"/>
    <col min="11530" max="11530" width="4.28515625" customWidth="1"/>
    <col min="11531" max="11531" width="10.140625" customWidth="1"/>
    <col min="11532" max="11532" width="4.28515625" customWidth="1"/>
    <col min="11533" max="11536" width="3.42578125" customWidth="1"/>
    <col min="11537" max="11537" width="7" bestFit="1" customWidth="1"/>
    <col min="11538" max="11538" width="9.140625" bestFit="1" customWidth="1"/>
    <col min="11777" max="11777" width="2.42578125" customWidth="1"/>
    <col min="11778" max="11778" width="5" customWidth="1"/>
    <col min="11779" max="11779" width="15.7109375" customWidth="1"/>
    <col min="11780" max="11780" width="8.5703125" customWidth="1"/>
    <col min="11781" max="11781" width="7.5703125" bestFit="1" customWidth="1"/>
    <col min="11782" max="11782" width="9.28515625" bestFit="1" customWidth="1"/>
    <col min="11783" max="11783" width="7.5703125" bestFit="1" customWidth="1"/>
    <col min="11784" max="11784" width="9.28515625" bestFit="1" customWidth="1"/>
    <col min="11785" max="11785" width="7.7109375" customWidth="1"/>
    <col min="11786" max="11786" width="4.28515625" customWidth="1"/>
    <col min="11787" max="11787" width="10.140625" customWidth="1"/>
    <col min="11788" max="11788" width="4.28515625" customWidth="1"/>
    <col min="11789" max="11792" width="3.42578125" customWidth="1"/>
    <col min="11793" max="11793" width="7" bestFit="1" customWidth="1"/>
    <col min="11794" max="11794" width="9.140625" bestFit="1" customWidth="1"/>
    <col min="12033" max="12033" width="2.42578125" customWidth="1"/>
    <col min="12034" max="12034" width="5" customWidth="1"/>
    <col min="12035" max="12035" width="15.7109375" customWidth="1"/>
    <col min="12036" max="12036" width="8.5703125" customWidth="1"/>
    <col min="12037" max="12037" width="7.5703125" bestFit="1" customWidth="1"/>
    <col min="12038" max="12038" width="9.28515625" bestFit="1" customWidth="1"/>
    <col min="12039" max="12039" width="7.5703125" bestFit="1" customWidth="1"/>
    <col min="12040" max="12040" width="9.28515625" bestFit="1" customWidth="1"/>
    <col min="12041" max="12041" width="7.7109375" customWidth="1"/>
    <col min="12042" max="12042" width="4.28515625" customWidth="1"/>
    <col min="12043" max="12043" width="10.140625" customWidth="1"/>
    <col min="12044" max="12044" width="4.28515625" customWidth="1"/>
    <col min="12045" max="12048" width="3.42578125" customWidth="1"/>
    <col min="12049" max="12049" width="7" bestFit="1" customWidth="1"/>
    <col min="12050" max="12050" width="9.140625" bestFit="1" customWidth="1"/>
    <col min="12289" max="12289" width="2.42578125" customWidth="1"/>
    <col min="12290" max="12290" width="5" customWidth="1"/>
    <col min="12291" max="12291" width="15.7109375" customWidth="1"/>
    <col min="12292" max="12292" width="8.5703125" customWidth="1"/>
    <col min="12293" max="12293" width="7.5703125" bestFit="1" customWidth="1"/>
    <col min="12294" max="12294" width="9.28515625" bestFit="1" customWidth="1"/>
    <col min="12295" max="12295" width="7.5703125" bestFit="1" customWidth="1"/>
    <col min="12296" max="12296" width="9.28515625" bestFit="1" customWidth="1"/>
    <col min="12297" max="12297" width="7.7109375" customWidth="1"/>
    <col min="12298" max="12298" width="4.28515625" customWidth="1"/>
    <col min="12299" max="12299" width="10.140625" customWidth="1"/>
    <col min="12300" max="12300" width="4.28515625" customWidth="1"/>
    <col min="12301" max="12304" width="3.42578125" customWidth="1"/>
    <col min="12305" max="12305" width="7" bestFit="1" customWidth="1"/>
    <col min="12306" max="12306" width="9.140625" bestFit="1" customWidth="1"/>
    <col min="12545" max="12545" width="2.42578125" customWidth="1"/>
    <col min="12546" max="12546" width="5" customWidth="1"/>
    <col min="12547" max="12547" width="15.7109375" customWidth="1"/>
    <col min="12548" max="12548" width="8.5703125" customWidth="1"/>
    <col min="12549" max="12549" width="7.5703125" bestFit="1" customWidth="1"/>
    <col min="12550" max="12550" width="9.28515625" bestFit="1" customWidth="1"/>
    <col min="12551" max="12551" width="7.5703125" bestFit="1" customWidth="1"/>
    <col min="12552" max="12552" width="9.28515625" bestFit="1" customWidth="1"/>
    <col min="12553" max="12553" width="7.7109375" customWidth="1"/>
    <col min="12554" max="12554" width="4.28515625" customWidth="1"/>
    <col min="12555" max="12555" width="10.140625" customWidth="1"/>
    <col min="12556" max="12556" width="4.28515625" customWidth="1"/>
    <col min="12557" max="12560" width="3.42578125" customWidth="1"/>
    <col min="12561" max="12561" width="7" bestFit="1" customWidth="1"/>
    <col min="12562" max="12562" width="9.140625" bestFit="1" customWidth="1"/>
    <col min="12801" max="12801" width="2.42578125" customWidth="1"/>
    <col min="12802" max="12802" width="5" customWidth="1"/>
    <col min="12803" max="12803" width="15.7109375" customWidth="1"/>
    <col min="12804" max="12804" width="8.5703125" customWidth="1"/>
    <col min="12805" max="12805" width="7.5703125" bestFit="1" customWidth="1"/>
    <col min="12806" max="12806" width="9.28515625" bestFit="1" customWidth="1"/>
    <col min="12807" max="12807" width="7.5703125" bestFit="1" customWidth="1"/>
    <col min="12808" max="12808" width="9.28515625" bestFit="1" customWidth="1"/>
    <col min="12809" max="12809" width="7.7109375" customWidth="1"/>
    <col min="12810" max="12810" width="4.28515625" customWidth="1"/>
    <col min="12811" max="12811" width="10.140625" customWidth="1"/>
    <col min="12812" max="12812" width="4.28515625" customWidth="1"/>
    <col min="12813" max="12816" width="3.42578125" customWidth="1"/>
    <col min="12817" max="12817" width="7" bestFit="1" customWidth="1"/>
    <col min="12818" max="12818" width="9.140625" bestFit="1" customWidth="1"/>
    <col min="13057" max="13057" width="2.42578125" customWidth="1"/>
    <col min="13058" max="13058" width="5" customWidth="1"/>
    <col min="13059" max="13059" width="15.7109375" customWidth="1"/>
    <col min="13060" max="13060" width="8.5703125" customWidth="1"/>
    <col min="13061" max="13061" width="7.5703125" bestFit="1" customWidth="1"/>
    <col min="13062" max="13062" width="9.28515625" bestFit="1" customWidth="1"/>
    <col min="13063" max="13063" width="7.5703125" bestFit="1" customWidth="1"/>
    <col min="13064" max="13064" width="9.28515625" bestFit="1" customWidth="1"/>
    <col min="13065" max="13065" width="7.7109375" customWidth="1"/>
    <col min="13066" max="13066" width="4.28515625" customWidth="1"/>
    <col min="13067" max="13067" width="10.140625" customWidth="1"/>
    <col min="13068" max="13068" width="4.28515625" customWidth="1"/>
    <col min="13069" max="13072" width="3.42578125" customWidth="1"/>
    <col min="13073" max="13073" width="7" bestFit="1" customWidth="1"/>
    <col min="13074" max="13074" width="9.140625" bestFit="1" customWidth="1"/>
    <col min="13313" max="13313" width="2.42578125" customWidth="1"/>
    <col min="13314" max="13314" width="5" customWidth="1"/>
    <col min="13315" max="13315" width="15.7109375" customWidth="1"/>
    <col min="13316" max="13316" width="8.5703125" customWidth="1"/>
    <col min="13317" max="13317" width="7.5703125" bestFit="1" customWidth="1"/>
    <col min="13318" max="13318" width="9.28515625" bestFit="1" customWidth="1"/>
    <col min="13319" max="13319" width="7.5703125" bestFit="1" customWidth="1"/>
    <col min="13320" max="13320" width="9.28515625" bestFit="1" customWidth="1"/>
    <col min="13321" max="13321" width="7.7109375" customWidth="1"/>
    <col min="13322" max="13322" width="4.28515625" customWidth="1"/>
    <col min="13323" max="13323" width="10.140625" customWidth="1"/>
    <col min="13324" max="13324" width="4.28515625" customWidth="1"/>
    <col min="13325" max="13328" width="3.42578125" customWidth="1"/>
    <col min="13329" max="13329" width="7" bestFit="1" customWidth="1"/>
    <col min="13330" max="13330" width="9.140625" bestFit="1" customWidth="1"/>
    <col min="13569" max="13569" width="2.42578125" customWidth="1"/>
    <col min="13570" max="13570" width="5" customWidth="1"/>
    <col min="13571" max="13571" width="15.7109375" customWidth="1"/>
    <col min="13572" max="13572" width="8.5703125" customWidth="1"/>
    <col min="13573" max="13573" width="7.5703125" bestFit="1" customWidth="1"/>
    <col min="13574" max="13574" width="9.28515625" bestFit="1" customWidth="1"/>
    <col min="13575" max="13575" width="7.5703125" bestFit="1" customWidth="1"/>
    <col min="13576" max="13576" width="9.28515625" bestFit="1" customWidth="1"/>
    <col min="13577" max="13577" width="7.7109375" customWidth="1"/>
    <col min="13578" max="13578" width="4.28515625" customWidth="1"/>
    <col min="13579" max="13579" width="10.140625" customWidth="1"/>
    <col min="13580" max="13580" width="4.28515625" customWidth="1"/>
    <col min="13581" max="13584" width="3.42578125" customWidth="1"/>
    <col min="13585" max="13585" width="7" bestFit="1" customWidth="1"/>
    <col min="13586" max="13586" width="9.140625" bestFit="1" customWidth="1"/>
    <col min="13825" max="13825" width="2.42578125" customWidth="1"/>
    <col min="13826" max="13826" width="5" customWidth="1"/>
    <col min="13827" max="13827" width="15.7109375" customWidth="1"/>
    <col min="13828" max="13828" width="8.5703125" customWidth="1"/>
    <col min="13829" max="13829" width="7.5703125" bestFit="1" customWidth="1"/>
    <col min="13830" max="13830" width="9.28515625" bestFit="1" customWidth="1"/>
    <col min="13831" max="13831" width="7.5703125" bestFit="1" customWidth="1"/>
    <col min="13832" max="13832" width="9.28515625" bestFit="1" customWidth="1"/>
    <col min="13833" max="13833" width="7.7109375" customWidth="1"/>
    <col min="13834" max="13834" width="4.28515625" customWidth="1"/>
    <col min="13835" max="13835" width="10.140625" customWidth="1"/>
    <col min="13836" max="13836" width="4.28515625" customWidth="1"/>
    <col min="13837" max="13840" width="3.42578125" customWidth="1"/>
    <col min="13841" max="13841" width="7" bestFit="1" customWidth="1"/>
    <col min="13842" max="13842" width="9.140625" bestFit="1" customWidth="1"/>
    <col min="14081" max="14081" width="2.42578125" customWidth="1"/>
    <col min="14082" max="14082" width="5" customWidth="1"/>
    <col min="14083" max="14083" width="15.7109375" customWidth="1"/>
    <col min="14084" max="14084" width="8.5703125" customWidth="1"/>
    <col min="14085" max="14085" width="7.5703125" bestFit="1" customWidth="1"/>
    <col min="14086" max="14086" width="9.28515625" bestFit="1" customWidth="1"/>
    <col min="14087" max="14087" width="7.5703125" bestFit="1" customWidth="1"/>
    <col min="14088" max="14088" width="9.28515625" bestFit="1" customWidth="1"/>
    <col min="14089" max="14089" width="7.7109375" customWidth="1"/>
    <col min="14090" max="14090" width="4.28515625" customWidth="1"/>
    <col min="14091" max="14091" width="10.140625" customWidth="1"/>
    <col min="14092" max="14092" width="4.28515625" customWidth="1"/>
    <col min="14093" max="14096" width="3.42578125" customWidth="1"/>
    <col min="14097" max="14097" width="7" bestFit="1" customWidth="1"/>
    <col min="14098" max="14098" width="9.140625" bestFit="1" customWidth="1"/>
    <col min="14337" max="14337" width="2.42578125" customWidth="1"/>
    <col min="14338" max="14338" width="5" customWidth="1"/>
    <col min="14339" max="14339" width="15.7109375" customWidth="1"/>
    <col min="14340" max="14340" width="8.5703125" customWidth="1"/>
    <col min="14341" max="14341" width="7.5703125" bestFit="1" customWidth="1"/>
    <col min="14342" max="14342" width="9.28515625" bestFit="1" customWidth="1"/>
    <col min="14343" max="14343" width="7.5703125" bestFit="1" customWidth="1"/>
    <col min="14344" max="14344" width="9.28515625" bestFit="1" customWidth="1"/>
    <col min="14345" max="14345" width="7.7109375" customWidth="1"/>
    <col min="14346" max="14346" width="4.28515625" customWidth="1"/>
    <col min="14347" max="14347" width="10.140625" customWidth="1"/>
    <col min="14348" max="14348" width="4.28515625" customWidth="1"/>
    <col min="14349" max="14352" width="3.42578125" customWidth="1"/>
    <col min="14353" max="14353" width="7" bestFit="1" customWidth="1"/>
    <col min="14354" max="14354" width="9.140625" bestFit="1" customWidth="1"/>
    <col min="14593" max="14593" width="2.42578125" customWidth="1"/>
    <col min="14594" max="14594" width="5" customWidth="1"/>
    <col min="14595" max="14595" width="15.7109375" customWidth="1"/>
    <col min="14596" max="14596" width="8.5703125" customWidth="1"/>
    <col min="14597" max="14597" width="7.5703125" bestFit="1" customWidth="1"/>
    <col min="14598" max="14598" width="9.28515625" bestFit="1" customWidth="1"/>
    <col min="14599" max="14599" width="7.5703125" bestFit="1" customWidth="1"/>
    <col min="14600" max="14600" width="9.28515625" bestFit="1" customWidth="1"/>
    <col min="14601" max="14601" width="7.7109375" customWidth="1"/>
    <col min="14602" max="14602" width="4.28515625" customWidth="1"/>
    <col min="14603" max="14603" width="10.140625" customWidth="1"/>
    <col min="14604" max="14604" width="4.28515625" customWidth="1"/>
    <col min="14605" max="14608" width="3.42578125" customWidth="1"/>
    <col min="14609" max="14609" width="7" bestFit="1" customWidth="1"/>
    <col min="14610" max="14610" width="9.140625" bestFit="1" customWidth="1"/>
    <col min="14849" max="14849" width="2.42578125" customWidth="1"/>
    <col min="14850" max="14850" width="5" customWidth="1"/>
    <col min="14851" max="14851" width="15.7109375" customWidth="1"/>
    <col min="14852" max="14852" width="8.5703125" customWidth="1"/>
    <col min="14853" max="14853" width="7.5703125" bestFit="1" customWidth="1"/>
    <col min="14854" max="14854" width="9.28515625" bestFit="1" customWidth="1"/>
    <col min="14855" max="14855" width="7.5703125" bestFit="1" customWidth="1"/>
    <col min="14856" max="14856" width="9.28515625" bestFit="1" customWidth="1"/>
    <col min="14857" max="14857" width="7.7109375" customWidth="1"/>
    <col min="14858" max="14858" width="4.28515625" customWidth="1"/>
    <col min="14859" max="14859" width="10.140625" customWidth="1"/>
    <col min="14860" max="14860" width="4.28515625" customWidth="1"/>
    <col min="14861" max="14864" width="3.42578125" customWidth="1"/>
    <col min="14865" max="14865" width="7" bestFit="1" customWidth="1"/>
    <col min="14866" max="14866" width="9.140625" bestFit="1" customWidth="1"/>
    <col min="15105" max="15105" width="2.42578125" customWidth="1"/>
    <col min="15106" max="15106" width="5" customWidth="1"/>
    <col min="15107" max="15107" width="15.7109375" customWidth="1"/>
    <col min="15108" max="15108" width="8.5703125" customWidth="1"/>
    <col min="15109" max="15109" width="7.5703125" bestFit="1" customWidth="1"/>
    <col min="15110" max="15110" width="9.28515625" bestFit="1" customWidth="1"/>
    <col min="15111" max="15111" width="7.5703125" bestFit="1" customWidth="1"/>
    <col min="15112" max="15112" width="9.28515625" bestFit="1" customWidth="1"/>
    <col min="15113" max="15113" width="7.7109375" customWidth="1"/>
    <col min="15114" max="15114" width="4.28515625" customWidth="1"/>
    <col min="15115" max="15115" width="10.140625" customWidth="1"/>
    <col min="15116" max="15116" width="4.28515625" customWidth="1"/>
    <col min="15117" max="15120" width="3.42578125" customWidth="1"/>
    <col min="15121" max="15121" width="7" bestFit="1" customWidth="1"/>
    <col min="15122" max="15122" width="9.140625" bestFit="1" customWidth="1"/>
    <col min="15361" max="15361" width="2.42578125" customWidth="1"/>
    <col min="15362" max="15362" width="5" customWidth="1"/>
    <col min="15363" max="15363" width="15.7109375" customWidth="1"/>
    <col min="15364" max="15364" width="8.5703125" customWidth="1"/>
    <col min="15365" max="15365" width="7.5703125" bestFit="1" customWidth="1"/>
    <col min="15366" max="15366" width="9.28515625" bestFit="1" customWidth="1"/>
    <col min="15367" max="15367" width="7.5703125" bestFit="1" customWidth="1"/>
    <col min="15368" max="15368" width="9.28515625" bestFit="1" customWidth="1"/>
    <col min="15369" max="15369" width="7.7109375" customWidth="1"/>
    <col min="15370" max="15370" width="4.28515625" customWidth="1"/>
    <col min="15371" max="15371" width="10.140625" customWidth="1"/>
    <col min="15372" max="15372" width="4.28515625" customWidth="1"/>
    <col min="15373" max="15376" width="3.42578125" customWidth="1"/>
    <col min="15377" max="15377" width="7" bestFit="1" customWidth="1"/>
    <col min="15378" max="15378" width="9.140625" bestFit="1" customWidth="1"/>
    <col min="15617" max="15617" width="2.42578125" customWidth="1"/>
    <col min="15618" max="15618" width="5" customWidth="1"/>
    <col min="15619" max="15619" width="15.7109375" customWidth="1"/>
    <col min="15620" max="15620" width="8.5703125" customWidth="1"/>
    <col min="15621" max="15621" width="7.5703125" bestFit="1" customWidth="1"/>
    <col min="15622" max="15622" width="9.28515625" bestFit="1" customWidth="1"/>
    <col min="15623" max="15623" width="7.5703125" bestFit="1" customWidth="1"/>
    <col min="15624" max="15624" width="9.28515625" bestFit="1" customWidth="1"/>
    <col min="15625" max="15625" width="7.7109375" customWidth="1"/>
    <col min="15626" max="15626" width="4.28515625" customWidth="1"/>
    <col min="15627" max="15627" width="10.140625" customWidth="1"/>
    <col min="15628" max="15628" width="4.28515625" customWidth="1"/>
    <col min="15629" max="15632" width="3.42578125" customWidth="1"/>
    <col min="15633" max="15633" width="7" bestFit="1" customWidth="1"/>
    <col min="15634" max="15634" width="9.140625" bestFit="1" customWidth="1"/>
    <col min="15873" max="15873" width="2.42578125" customWidth="1"/>
    <col min="15874" max="15874" width="5" customWidth="1"/>
    <col min="15875" max="15875" width="15.7109375" customWidth="1"/>
    <col min="15876" max="15876" width="8.5703125" customWidth="1"/>
    <col min="15877" max="15877" width="7.5703125" bestFit="1" customWidth="1"/>
    <col min="15878" max="15878" width="9.28515625" bestFit="1" customWidth="1"/>
    <col min="15879" max="15879" width="7.5703125" bestFit="1" customWidth="1"/>
    <col min="15880" max="15880" width="9.28515625" bestFit="1" customWidth="1"/>
    <col min="15881" max="15881" width="7.7109375" customWidth="1"/>
    <col min="15882" max="15882" width="4.28515625" customWidth="1"/>
    <col min="15883" max="15883" width="10.140625" customWidth="1"/>
    <col min="15884" max="15884" width="4.28515625" customWidth="1"/>
    <col min="15885" max="15888" width="3.42578125" customWidth="1"/>
    <col min="15889" max="15889" width="7" bestFit="1" customWidth="1"/>
    <col min="15890" max="15890" width="9.140625" bestFit="1" customWidth="1"/>
    <col min="16129" max="16129" width="2.42578125" customWidth="1"/>
    <col min="16130" max="16130" width="5" customWidth="1"/>
    <col min="16131" max="16131" width="15.7109375" customWidth="1"/>
    <col min="16132" max="16132" width="8.5703125" customWidth="1"/>
    <col min="16133" max="16133" width="7.5703125" bestFit="1" customWidth="1"/>
    <col min="16134" max="16134" width="9.28515625" bestFit="1" customWidth="1"/>
    <col min="16135" max="16135" width="7.5703125" bestFit="1" customWidth="1"/>
    <col min="16136" max="16136" width="9.28515625" bestFit="1" customWidth="1"/>
    <col min="16137" max="16137" width="7.7109375" customWidth="1"/>
    <col min="16138" max="16138" width="4.28515625" customWidth="1"/>
    <col min="16139" max="16139" width="10.140625" customWidth="1"/>
    <col min="16140" max="16140" width="4.28515625" customWidth="1"/>
    <col min="16141" max="16144" width="3.42578125" customWidth="1"/>
    <col min="16145" max="16145" width="7" bestFit="1" customWidth="1"/>
    <col min="16146" max="16146" width="9.140625" bestFit="1" customWidth="1"/>
  </cols>
  <sheetData>
    <row r="2" spans="2:23" ht="18.75" customHeight="1">
      <c r="B2" s="182" t="s">
        <v>554</v>
      </c>
      <c r="C2" s="183"/>
      <c r="D2" s="183"/>
      <c r="E2" s="183"/>
      <c r="F2" s="183"/>
      <c r="G2" s="183"/>
      <c r="H2" s="610"/>
      <c r="I2" s="610"/>
      <c r="J2" s="610"/>
      <c r="K2" s="610"/>
      <c r="L2" s="610"/>
      <c r="M2" s="284"/>
    </row>
    <row r="3" spans="2:23" ht="18.75" customHeight="1">
      <c r="B3" s="182"/>
      <c r="C3" s="183"/>
      <c r="D3" s="183"/>
      <c r="E3" s="183"/>
      <c r="F3" s="183"/>
      <c r="G3" s="183"/>
      <c r="H3" s="610"/>
      <c r="I3" s="610"/>
      <c r="J3" s="610"/>
      <c r="K3" s="610"/>
      <c r="L3" s="610"/>
      <c r="M3" s="284"/>
    </row>
    <row r="4" spans="2:23" ht="18.75" customHeight="1">
      <c r="B4" s="182"/>
      <c r="C4" s="183"/>
      <c r="D4" s="183"/>
      <c r="E4" s="183"/>
      <c r="F4" s="183"/>
      <c r="G4" s="183"/>
      <c r="H4" s="610"/>
      <c r="I4" s="610"/>
      <c r="J4" s="610"/>
      <c r="K4" s="610"/>
      <c r="L4" s="610"/>
      <c r="M4" s="284"/>
    </row>
    <row r="5" spans="2:23" ht="18.75" customHeight="1">
      <c r="B5" s="182"/>
      <c r="C5" s="183"/>
      <c r="D5" s="183"/>
      <c r="E5" s="183"/>
      <c r="F5" s="183"/>
      <c r="G5" s="183"/>
      <c r="H5" s="610"/>
      <c r="I5" s="610"/>
      <c r="J5" s="610"/>
      <c r="K5" s="610"/>
      <c r="L5" s="610"/>
      <c r="M5" s="284"/>
    </row>
    <row r="6" spans="2:23" ht="18.75" customHeight="1">
      <c r="B6" s="182"/>
      <c r="C6" s="183"/>
      <c r="D6" s="183"/>
      <c r="E6" s="183"/>
      <c r="F6" s="183"/>
      <c r="G6" s="183"/>
      <c r="H6" s="610"/>
      <c r="I6" s="610"/>
      <c r="J6" s="610"/>
      <c r="K6" s="610"/>
      <c r="L6" s="610"/>
      <c r="M6" s="284"/>
    </row>
    <row r="7" spans="2:23" ht="18.75" customHeight="1">
      <c r="B7" s="182"/>
      <c r="C7" s="183"/>
      <c r="D7" s="183"/>
      <c r="E7" s="183"/>
      <c r="F7" s="183"/>
      <c r="G7" s="183"/>
      <c r="H7" s="610"/>
      <c r="I7" s="610"/>
      <c r="J7" s="610"/>
      <c r="K7" s="610"/>
      <c r="L7" s="610"/>
      <c r="M7" s="284"/>
    </row>
    <row r="8" spans="2:23" ht="18.75" customHeight="1">
      <c r="B8" s="182"/>
      <c r="C8" s="183"/>
      <c r="D8" s="183"/>
      <c r="E8" s="183"/>
      <c r="F8" s="183"/>
      <c r="G8" s="183"/>
      <c r="H8" s="610"/>
      <c r="I8" s="610"/>
      <c r="J8" s="610"/>
      <c r="K8" s="610"/>
      <c r="L8" s="610"/>
      <c r="M8" s="284"/>
    </row>
    <row r="9" spans="2:23" ht="18.75" customHeight="1">
      <c r="B9" s="182"/>
      <c r="C9" s="183"/>
      <c r="D9" s="183"/>
      <c r="E9" s="183"/>
      <c r="F9" s="183"/>
      <c r="G9" s="183"/>
      <c r="H9" s="610"/>
      <c r="I9" s="610"/>
      <c r="J9" s="610"/>
      <c r="K9" s="610"/>
      <c r="L9" s="610"/>
      <c r="M9" s="284"/>
    </row>
    <row r="10" spans="2:23" ht="18.75" customHeight="1">
      <c r="B10" s="182"/>
      <c r="C10" s="183"/>
      <c r="D10" s="183"/>
      <c r="E10" s="183"/>
      <c r="F10" s="183"/>
      <c r="G10" s="183"/>
      <c r="H10" s="610"/>
      <c r="I10" s="610"/>
      <c r="J10" s="610"/>
      <c r="K10" s="610"/>
      <c r="L10" s="610"/>
      <c r="M10" s="284"/>
    </row>
    <row r="11" spans="2:23" ht="15.75">
      <c r="B11" s="235" t="s">
        <v>555</v>
      </c>
      <c r="C11" s="183"/>
      <c r="D11" s="183"/>
      <c r="E11" s="183"/>
      <c r="F11" s="183"/>
      <c r="G11" s="183"/>
      <c r="H11" s="610"/>
      <c r="I11" s="610"/>
      <c r="J11" s="610"/>
      <c r="K11" s="610"/>
      <c r="L11" s="610"/>
      <c r="M11" s="284"/>
    </row>
    <row r="12" spans="2:23" ht="3" customHeight="1">
      <c r="C12" s="185"/>
      <c r="D12" s="185"/>
      <c r="E12" s="185"/>
      <c r="F12" s="185"/>
      <c r="G12" s="185"/>
    </row>
    <row r="13" spans="2:23" s="188" customFormat="1">
      <c r="B13" s="1190" t="s">
        <v>359</v>
      </c>
      <c r="C13" s="1192" t="s">
        <v>484</v>
      </c>
      <c r="D13" s="1098" t="s">
        <v>530</v>
      </c>
      <c r="E13" s="1195" t="s">
        <v>556</v>
      </c>
      <c r="F13" s="1195"/>
      <c r="G13" s="1195" t="s">
        <v>557</v>
      </c>
      <c r="H13" s="1195"/>
      <c r="I13" s="1196" t="s">
        <v>532</v>
      </c>
      <c r="J13" s="1197"/>
      <c r="K13" s="1198"/>
      <c r="L13" s="1199"/>
      <c r="M13" s="611"/>
      <c r="Q13" s="612"/>
      <c r="V13" s="639"/>
    </row>
    <row r="14" spans="2:23" ht="36.75" customHeight="1">
      <c r="B14" s="1191"/>
      <c r="C14" s="1193"/>
      <c r="D14" s="1194"/>
      <c r="E14" s="614" t="s">
        <v>535</v>
      </c>
      <c r="F14" s="614" t="s">
        <v>495</v>
      </c>
      <c r="G14" s="614" t="s">
        <v>535</v>
      </c>
      <c r="H14" s="614" t="s">
        <v>495</v>
      </c>
      <c r="I14" s="615" t="s">
        <v>535</v>
      </c>
      <c r="J14" s="616" t="s">
        <v>373</v>
      </c>
      <c r="K14" s="615" t="s">
        <v>495</v>
      </c>
      <c r="L14" s="616" t="s">
        <v>373</v>
      </c>
      <c r="M14" s="511"/>
    </row>
    <row r="15" spans="2:23" ht="14.25" customHeight="1">
      <c r="B15" s="297" t="s">
        <v>374</v>
      </c>
      <c r="C15" s="298" t="s">
        <v>422</v>
      </c>
      <c r="D15" s="258">
        <v>0</v>
      </c>
      <c r="E15" s="245">
        <v>10926</v>
      </c>
      <c r="F15" s="245">
        <v>29154209.559999999</v>
      </c>
      <c r="G15" s="245">
        <v>1083</v>
      </c>
      <c r="H15" s="245">
        <v>13173840.960000001</v>
      </c>
      <c r="I15" s="617">
        <f>G15+E15</f>
        <v>12009</v>
      </c>
      <c r="J15" s="618">
        <v>-3.9203136250900071E-2</v>
      </c>
      <c r="K15" s="617">
        <f>F15+H15</f>
        <v>42328050.519999996</v>
      </c>
      <c r="L15" s="618">
        <v>-4.2383285905282959E-3</v>
      </c>
      <c r="M15" s="619"/>
      <c r="Q15" s="640"/>
      <c r="R15" s="641"/>
      <c r="S15" s="641"/>
      <c r="T15" s="641"/>
      <c r="W15" s="590"/>
    </row>
    <row r="16" spans="2:23" ht="14.25" customHeight="1">
      <c r="B16" s="297" t="s">
        <v>375</v>
      </c>
      <c r="C16" s="298" t="s">
        <v>123</v>
      </c>
      <c r="D16" s="258">
        <v>1</v>
      </c>
      <c r="E16" s="245">
        <v>7743</v>
      </c>
      <c r="F16" s="245">
        <v>18449681.530000001</v>
      </c>
      <c r="G16" s="245">
        <v>1559</v>
      </c>
      <c r="H16" s="245">
        <v>15620347.550000001</v>
      </c>
      <c r="I16" s="617">
        <f t="shared" ref="I16:I44" si="0">G16+E16</f>
        <v>9302</v>
      </c>
      <c r="J16" s="618">
        <v>-9.2753340485711502E-2</v>
      </c>
      <c r="K16" s="617">
        <f t="shared" ref="K16:K44" si="1">F16+H16</f>
        <v>34070029.079999998</v>
      </c>
      <c r="L16" s="618">
        <v>-8.3856745399665825E-2</v>
      </c>
      <c r="M16" s="619"/>
      <c r="Q16" s="640"/>
      <c r="R16" s="641"/>
      <c r="S16" s="641"/>
      <c r="T16" s="641"/>
      <c r="W16" s="590"/>
    </row>
    <row r="17" spans="2:24" ht="14.25" customHeight="1">
      <c r="B17" s="297" t="s">
        <v>376</v>
      </c>
      <c r="C17" s="298" t="s">
        <v>423</v>
      </c>
      <c r="D17" s="258">
        <v>0</v>
      </c>
      <c r="E17" s="245">
        <v>4425</v>
      </c>
      <c r="F17" s="245">
        <v>11330493.01</v>
      </c>
      <c r="G17" s="245">
        <v>355</v>
      </c>
      <c r="H17" s="245">
        <v>4380891.5</v>
      </c>
      <c r="I17" s="617">
        <f t="shared" si="0"/>
        <v>4780</v>
      </c>
      <c r="J17" s="618">
        <v>-7.8287697647512533E-2</v>
      </c>
      <c r="K17" s="617">
        <f t="shared" si="1"/>
        <v>15711384.51</v>
      </c>
      <c r="L17" s="618">
        <v>-4.3480088746072343E-2</v>
      </c>
      <c r="M17" s="619"/>
      <c r="Q17" s="640"/>
      <c r="R17" s="641"/>
      <c r="S17" s="641"/>
      <c r="T17" s="641"/>
      <c r="W17" s="590"/>
    </row>
    <row r="18" spans="2:24" ht="14.25" customHeight="1">
      <c r="B18" s="297" t="s">
        <v>377</v>
      </c>
      <c r="C18" s="298" t="s">
        <v>218</v>
      </c>
      <c r="D18" s="258">
        <v>1</v>
      </c>
      <c r="E18" s="245">
        <v>2349</v>
      </c>
      <c r="F18" s="245">
        <v>6251238.3300000001</v>
      </c>
      <c r="G18" s="245">
        <v>673</v>
      </c>
      <c r="H18" s="245">
        <v>6870738.25</v>
      </c>
      <c r="I18" s="617">
        <f t="shared" si="0"/>
        <v>3022</v>
      </c>
      <c r="J18" s="618">
        <v>-6.0907395898073334E-2</v>
      </c>
      <c r="K18" s="617">
        <f t="shared" si="1"/>
        <v>13121976.58</v>
      </c>
      <c r="L18" s="618">
        <v>-5.3822533107475257E-2</v>
      </c>
      <c r="M18" s="619"/>
      <c r="Q18" s="640"/>
      <c r="R18" s="641"/>
      <c r="S18" s="641"/>
      <c r="T18" s="641"/>
      <c r="W18" s="590"/>
      <c r="X18" s="641"/>
    </row>
    <row r="19" spans="2:24" ht="14.25" customHeight="1">
      <c r="B19" s="297" t="s">
        <v>378</v>
      </c>
      <c r="C19" s="298" t="s">
        <v>424</v>
      </c>
      <c r="D19" s="258">
        <v>0</v>
      </c>
      <c r="E19" s="245">
        <v>1965</v>
      </c>
      <c r="F19" s="245">
        <v>6150442.46</v>
      </c>
      <c r="G19" s="245">
        <v>249</v>
      </c>
      <c r="H19" s="245">
        <v>3222061.5</v>
      </c>
      <c r="I19" s="617">
        <f t="shared" si="0"/>
        <v>2214</v>
      </c>
      <c r="J19" s="618">
        <v>-8.9263677498971614E-2</v>
      </c>
      <c r="K19" s="617">
        <f t="shared" si="1"/>
        <v>9372503.9600000009</v>
      </c>
      <c r="L19" s="618">
        <v>-0.10230376790567511</v>
      </c>
      <c r="M19" s="619"/>
      <c r="Q19" s="640"/>
      <c r="R19" s="641"/>
      <c r="S19" s="641"/>
      <c r="T19" s="641"/>
      <c r="W19" s="590"/>
      <c r="X19" s="641"/>
    </row>
    <row r="20" spans="2:24" ht="14.25" customHeight="1">
      <c r="B20" s="260">
        <v>6</v>
      </c>
      <c r="C20" s="298" t="s">
        <v>257</v>
      </c>
      <c r="D20" s="258">
        <v>1</v>
      </c>
      <c r="E20" s="245">
        <v>1208</v>
      </c>
      <c r="F20" s="245">
        <v>2924142.64</v>
      </c>
      <c r="G20" s="245">
        <v>236</v>
      </c>
      <c r="H20" s="245">
        <v>2112016.23</v>
      </c>
      <c r="I20" s="617">
        <f t="shared" si="0"/>
        <v>1444</v>
      </c>
      <c r="J20" s="618">
        <v>-6.7183462532299745E-2</v>
      </c>
      <c r="K20" s="617">
        <f t="shared" si="1"/>
        <v>5036158.87</v>
      </c>
      <c r="L20" s="618">
        <v>-4.0996686751883706E-2</v>
      </c>
      <c r="M20" s="619"/>
      <c r="Q20" s="640"/>
      <c r="R20" s="641"/>
      <c r="S20" s="641"/>
      <c r="T20" s="641"/>
      <c r="W20" s="590"/>
      <c r="X20" s="641"/>
    </row>
    <row r="21" spans="2:24" ht="14.25" customHeight="1">
      <c r="B21" s="260">
        <v>7</v>
      </c>
      <c r="C21" s="298" t="s">
        <v>421</v>
      </c>
      <c r="D21" s="258">
        <v>0</v>
      </c>
      <c r="E21" s="245">
        <v>796</v>
      </c>
      <c r="F21" s="245">
        <v>1871214.69</v>
      </c>
      <c r="G21" s="245">
        <v>104</v>
      </c>
      <c r="H21" s="245">
        <v>1572481.83</v>
      </c>
      <c r="I21" s="617">
        <f t="shared" si="0"/>
        <v>900</v>
      </c>
      <c r="J21" s="618">
        <v>-4.7619047619047616E-2</v>
      </c>
      <c r="K21" s="617">
        <f t="shared" si="1"/>
        <v>3443696.52</v>
      </c>
      <c r="L21" s="618">
        <v>-4.1018744386252075E-2</v>
      </c>
      <c r="M21" s="619"/>
      <c r="N21" s="623"/>
      <c r="O21" s="624"/>
      <c r="Q21" s="640"/>
      <c r="R21" s="641"/>
      <c r="S21" s="641"/>
      <c r="T21" s="641"/>
      <c r="W21" s="590"/>
      <c r="X21" s="641"/>
    </row>
    <row r="22" spans="2:24" ht="14.25" customHeight="1">
      <c r="B22" s="260">
        <v>8</v>
      </c>
      <c r="C22" s="298" t="s">
        <v>262</v>
      </c>
      <c r="D22" s="258">
        <v>1</v>
      </c>
      <c r="E22" s="245">
        <v>415</v>
      </c>
      <c r="F22" s="245">
        <v>1216407.3700000001</v>
      </c>
      <c r="G22" s="245">
        <v>96</v>
      </c>
      <c r="H22" s="245">
        <v>895931.07000000018</v>
      </c>
      <c r="I22" s="617">
        <f t="shared" si="0"/>
        <v>511</v>
      </c>
      <c r="J22" s="618">
        <v>-4.307116104868914E-2</v>
      </c>
      <c r="K22" s="617">
        <f t="shared" si="1"/>
        <v>2112338.4400000004</v>
      </c>
      <c r="L22" s="618">
        <v>-5.8797263804218859E-3</v>
      </c>
      <c r="M22" s="619"/>
      <c r="Q22" s="640"/>
      <c r="R22" s="641"/>
      <c r="S22" s="641"/>
      <c r="T22" s="641"/>
      <c r="W22" s="590"/>
      <c r="X22" s="641"/>
    </row>
    <row r="23" spans="2:24" ht="14.25" customHeight="1">
      <c r="B23" s="260">
        <v>9</v>
      </c>
      <c r="C23" s="298" t="s">
        <v>425</v>
      </c>
      <c r="D23" s="258">
        <v>0</v>
      </c>
      <c r="E23" s="245">
        <v>382</v>
      </c>
      <c r="F23" s="245">
        <v>1070780.95</v>
      </c>
      <c r="G23" s="245">
        <v>54</v>
      </c>
      <c r="H23" s="245">
        <v>759256.26</v>
      </c>
      <c r="I23" s="617">
        <f t="shared" si="0"/>
        <v>436</v>
      </c>
      <c r="J23" s="618">
        <v>2.2988505747126436E-3</v>
      </c>
      <c r="K23" s="617">
        <f t="shared" si="1"/>
        <v>1830037.21</v>
      </c>
      <c r="L23" s="618">
        <v>-5.0137163373703601E-2</v>
      </c>
      <c r="M23" s="619"/>
      <c r="Q23" s="640"/>
      <c r="R23" s="641"/>
      <c r="S23" s="641"/>
      <c r="T23" s="641"/>
      <c r="W23" s="590"/>
      <c r="X23" s="641"/>
    </row>
    <row r="24" spans="2:24" ht="14.25" customHeight="1">
      <c r="B24" s="260">
        <v>10</v>
      </c>
      <c r="C24" s="298" t="s">
        <v>253</v>
      </c>
      <c r="D24" s="258">
        <v>1</v>
      </c>
      <c r="E24" s="245">
        <v>320</v>
      </c>
      <c r="F24" s="245">
        <v>832340.12</v>
      </c>
      <c r="G24" s="245">
        <v>20</v>
      </c>
      <c r="H24" s="245">
        <v>206433.72</v>
      </c>
      <c r="I24" s="617">
        <f t="shared" si="0"/>
        <v>340</v>
      </c>
      <c r="J24" s="618">
        <v>-7.8590785907859076E-2</v>
      </c>
      <c r="K24" s="617">
        <f t="shared" si="1"/>
        <v>1038773.84</v>
      </c>
      <c r="L24" s="618">
        <v>-8.3499967081750809E-2</v>
      </c>
      <c r="M24" s="619"/>
      <c r="Q24" s="640"/>
      <c r="R24" s="641"/>
      <c r="S24" s="641"/>
      <c r="T24" s="641"/>
      <c r="W24" s="590"/>
      <c r="X24" s="641"/>
    </row>
    <row r="25" spans="2:24" ht="14.25" customHeight="1">
      <c r="B25" s="260">
        <v>11</v>
      </c>
      <c r="C25" s="298" t="s">
        <v>157</v>
      </c>
      <c r="D25" s="258">
        <v>1</v>
      </c>
      <c r="E25" s="245">
        <v>301</v>
      </c>
      <c r="F25" s="245">
        <v>707273.09</v>
      </c>
      <c r="G25" s="245">
        <v>19</v>
      </c>
      <c r="H25" s="245">
        <v>267503.58</v>
      </c>
      <c r="I25" s="617">
        <f t="shared" si="0"/>
        <v>320</v>
      </c>
      <c r="J25" s="625">
        <v>-1.5384615384615385E-2</v>
      </c>
      <c r="K25" s="617">
        <f t="shared" si="1"/>
        <v>974776.66999999993</v>
      </c>
      <c r="L25" s="625">
        <v>2.5444648932810281E-2</v>
      </c>
      <c r="M25" s="626"/>
      <c r="Q25" s="640"/>
      <c r="R25" s="641"/>
      <c r="S25" s="641"/>
      <c r="T25" s="641"/>
      <c r="W25" s="590"/>
      <c r="X25" s="641"/>
    </row>
    <row r="26" spans="2:24" ht="14.25" customHeight="1">
      <c r="B26" s="260">
        <v>12</v>
      </c>
      <c r="C26" s="298" t="s">
        <v>110</v>
      </c>
      <c r="D26" s="258">
        <v>0</v>
      </c>
      <c r="E26" s="245">
        <v>244</v>
      </c>
      <c r="F26" s="245">
        <v>728840.26</v>
      </c>
      <c r="G26" s="245">
        <v>17</v>
      </c>
      <c r="H26" s="245">
        <v>240810</v>
      </c>
      <c r="I26" s="617">
        <f t="shared" si="0"/>
        <v>261</v>
      </c>
      <c r="J26" s="618">
        <v>-6.1151079136690649E-2</v>
      </c>
      <c r="K26" s="617">
        <f t="shared" si="1"/>
        <v>969650.26</v>
      </c>
      <c r="L26" s="618">
        <v>-6.4559708202519786E-2</v>
      </c>
      <c r="M26" s="619"/>
      <c r="Q26" s="640"/>
      <c r="R26" s="641"/>
      <c r="S26" s="641"/>
      <c r="T26" s="641"/>
      <c r="W26" s="590"/>
      <c r="X26" s="641"/>
    </row>
    <row r="27" spans="2:24" ht="14.25" customHeight="1">
      <c r="B27" s="260">
        <v>13</v>
      </c>
      <c r="C27" s="298" t="s">
        <v>180</v>
      </c>
      <c r="D27" s="258">
        <v>1</v>
      </c>
      <c r="E27" s="245">
        <v>212</v>
      </c>
      <c r="F27" s="245">
        <v>591855.09000000008</v>
      </c>
      <c r="G27" s="245">
        <v>17</v>
      </c>
      <c r="H27" s="245">
        <v>250322</v>
      </c>
      <c r="I27" s="617">
        <f t="shared" si="0"/>
        <v>229</v>
      </c>
      <c r="J27" s="618">
        <v>-1.7167381974248927E-2</v>
      </c>
      <c r="K27" s="617">
        <f t="shared" si="1"/>
        <v>842177.09000000008</v>
      </c>
      <c r="L27" s="618">
        <v>-2.4975076564721943E-3</v>
      </c>
      <c r="M27" s="619"/>
      <c r="Q27" s="640"/>
      <c r="R27" s="641"/>
      <c r="S27" s="641"/>
      <c r="T27" s="641"/>
      <c r="W27" s="590"/>
      <c r="X27" s="641"/>
    </row>
    <row r="28" spans="2:24" ht="14.25" customHeight="1">
      <c r="B28" s="260">
        <v>14</v>
      </c>
      <c r="C28" s="298" t="s">
        <v>212</v>
      </c>
      <c r="D28" s="258">
        <v>1</v>
      </c>
      <c r="E28" s="245">
        <v>129</v>
      </c>
      <c r="F28" s="245">
        <v>338784.84</v>
      </c>
      <c r="G28" s="245">
        <v>52</v>
      </c>
      <c r="H28" s="245">
        <v>550863</v>
      </c>
      <c r="I28" s="617">
        <f t="shared" si="0"/>
        <v>181</v>
      </c>
      <c r="J28" s="625">
        <v>9.036144578313253E-2</v>
      </c>
      <c r="K28" s="617">
        <f t="shared" si="1"/>
        <v>889647.84000000008</v>
      </c>
      <c r="L28" s="618">
        <v>0.39967380040277478</v>
      </c>
      <c r="M28" s="619"/>
      <c r="Q28" s="640"/>
      <c r="R28" s="641"/>
      <c r="S28" s="641"/>
      <c r="T28" s="641"/>
      <c r="W28" s="590"/>
      <c r="X28" s="641"/>
    </row>
    <row r="29" spans="2:24" ht="14.25" customHeight="1">
      <c r="B29" s="260">
        <v>15</v>
      </c>
      <c r="C29" s="298" t="s">
        <v>195</v>
      </c>
      <c r="D29" s="258">
        <v>1</v>
      </c>
      <c r="E29" s="245">
        <v>173</v>
      </c>
      <c r="F29" s="245">
        <v>459969.6</v>
      </c>
      <c r="G29" s="245">
        <v>8</v>
      </c>
      <c r="H29" s="245">
        <v>188700.54</v>
      </c>
      <c r="I29" s="617">
        <f t="shared" si="0"/>
        <v>181</v>
      </c>
      <c r="J29" s="618">
        <v>1.6853932584269662E-2</v>
      </c>
      <c r="K29" s="617">
        <f t="shared" si="1"/>
        <v>648670.14</v>
      </c>
      <c r="L29" s="618">
        <v>-3.270520300297623E-3</v>
      </c>
      <c r="M29" s="619"/>
      <c r="Q29" s="640"/>
      <c r="R29" s="641"/>
      <c r="S29" s="641"/>
      <c r="T29" s="641"/>
      <c r="W29" s="590"/>
      <c r="X29" s="641"/>
    </row>
    <row r="30" spans="2:24" ht="14.25" customHeight="1">
      <c r="B30" s="260">
        <v>16</v>
      </c>
      <c r="C30" s="298" t="s">
        <v>248</v>
      </c>
      <c r="D30" s="258">
        <v>1</v>
      </c>
      <c r="E30" s="245">
        <v>99</v>
      </c>
      <c r="F30" s="245">
        <v>282366.96000000002</v>
      </c>
      <c r="G30" s="245">
        <v>75</v>
      </c>
      <c r="H30" s="245">
        <v>618667</v>
      </c>
      <c r="I30" s="617">
        <f t="shared" si="0"/>
        <v>174</v>
      </c>
      <c r="J30" s="618">
        <v>-6.9518716577540107E-2</v>
      </c>
      <c r="K30" s="617">
        <f t="shared" si="1"/>
        <v>901033.96</v>
      </c>
      <c r="L30" s="618">
        <v>-7.0951052080954147E-2</v>
      </c>
      <c r="M30" s="619"/>
      <c r="Q30" s="640"/>
      <c r="R30" s="641"/>
      <c r="S30" s="641"/>
      <c r="T30" s="641"/>
      <c r="W30" s="590"/>
      <c r="X30" s="641"/>
    </row>
    <row r="31" spans="2:24" ht="14.25" customHeight="1">
      <c r="B31" s="260">
        <v>17</v>
      </c>
      <c r="C31" s="298" t="s">
        <v>426</v>
      </c>
      <c r="D31" s="258">
        <v>0</v>
      </c>
      <c r="E31" s="245">
        <v>110</v>
      </c>
      <c r="F31" s="245">
        <v>374318.36</v>
      </c>
      <c r="G31" s="245">
        <v>40</v>
      </c>
      <c r="H31" s="245">
        <v>398355.67</v>
      </c>
      <c r="I31" s="617">
        <f t="shared" si="0"/>
        <v>150</v>
      </c>
      <c r="J31" s="618">
        <v>6.7114093959731542E-3</v>
      </c>
      <c r="K31" s="617">
        <f t="shared" si="1"/>
        <v>772674.03</v>
      </c>
      <c r="L31" s="618">
        <v>-3.1484254931033458E-3</v>
      </c>
      <c r="M31" s="619"/>
      <c r="Q31" s="640"/>
      <c r="R31" s="641"/>
      <c r="S31" s="641"/>
      <c r="T31" s="641"/>
      <c r="W31" s="590"/>
      <c r="X31" s="641"/>
    </row>
    <row r="32" spans="2:24" ht="14.25" customHeight="1">
      <c r="B32" s="260">
        <v>18</v>
      </c>
      <c r="C32" s="298" t="s">
        <v>35</v>
      </c>
      <c r="D32" s="627">
        <v>0</v>
      </c>
      <c r="E32" s="245">
        <v>115</v>
      </c>
      <c r="F32" s="245">
        <v>651206.97000000009</v>
      </c>
      <c r="G32" s="245">
        <v>18</v>
      </c>
      <c r="H32" s="245">
        <v>267126.82</v>
      </c>
      <c r="I32" s="617">
        <f t="shared" si="0"/>
        <v>133</v>
      </c>
      <c r="J32" s="618">
        <v>-0.10135135135135136</v>
      </c>
      <c r="K32" s="617">
        <f t="shared" si="1"/>
        <v>918333.79</v>
      </c>
      <c r="L32" s="618">
        <v>0.5181565453589656</v>
      </c>
      <c r="M32" s="619"/>
      <c r="Q32" s="640"/>
      <c r="R32" s="641"/>
      <c r="S32" s="641"/>
      <c r="T32" s="641"/>
      <c r="W32" s="590"/>
      <c r="X32" s="641"/>
    </row>
    <row r="33" spans="2:26" ht="14.25" customHeight="1">
      <c r="B33" s="260">
        <v>19</v>
      </c>
      <c r="C33" s="298" t="s">
        <v>429</v>
      </c>
      <c r="D33" s="258">
        <v>0</v>
      </c>
      <c r="E33" s="245">
        <v>106</v>
      </c>
      <c r="F33" s="245">
        <v>213488.95</v>
      </c>
      <c r="G33" s="245">
        <v>9</v>
      </c>
      <c r="H33" s="245">
        <v>192331</v>
      </c>
      <c r="I33" s="617">
        <f t="shared" si="0"/>
        <v>115</v>
      </c>
      <c r="J33" s="618">
        <v>3.6036036036036036E-2</v>
      </c>
      <c r="K33" s="617">
        <f t="shared" si="1"/>
        <v>405819.95</v>
      </c>
      <c r="L33" s="618">
        <v>8.5800627962176329E-2</v>
      </c>
      <c r="M33" s="619"/>
      <c r="Q33" s="640"/>
      <c r="R33" s="641"/>
      <c r="S33" s="641"/>
      <c r="T33" s="641"/>
      <c r="W33" s="590"/>
      <c r="X33" s="641"/>
    </row>
    <row r="34" spans="2:26" ht="14.25" customHeight="1">
      <c r="B34" s="260">
        <v>20</v>
      </c>
      <c r="C34" s="298" t="s">
        <v>433</v>
      </c>
      <c r="D34" s="258">
        <v>0</v>
      </c>
      <c r="E34" s="245">
        <v>72</v>
      </c>
      <c r="F34" s="245">
        <v>189308.17</v>
      </c>
      <c r="G34" s="245">
        <v>5</v>
      </c>
      <c r="H34" s="245">
        <v>61785.95</v>
      </c>
      <c r="I34" s="617">
        <f t="shared" si="0"/>
        <v>77</v>
      </c>
      <c r="J34" s="618">
        <v>-7.2289156626506021E-2</v>
      </c>
      <c r="K34" s="617">
        <f t="shared" si="1"/>
        <v>251094.12</v>
      </c>
      <c r="L34" s="618">
        <v>-6.4087642808716802E-2</v>
      </c>
      <c r="M34" s="619"/>
      <c r="Q34" s="640"/>
      <c r="R34" s="641"/>
      <c r="S34" s="641"/>
      <c r="T34" s="641"/>
      <c r="W34" s="590"/>
      <c r="X34" s="641"/>
    </row>
    <row r="35" spans="2:26" ht="14.25" customHeight="1">
      <c r="B35" s="260">
        <v>21</v>
      </c>
      <c r="C35" s="298" t="s">
        <v>536</v>
      </c>
      <c r="D35" s="628">
        <v>3</v>
      </c>
      <c r="E35" s="245">
        <v>54</v>
      </c>
      <c r="F35" s="245">
        <v>132985</v>
      </c>
      <c r="G35" s="245">
        <v>5</v>
      </c>
      <c r="H35" s="245">
        <v>60103</v>
      </c>
      <c r="I35" s="617">
        <f t="shared" si="0"/>
        <v>59</v>
      </c>
      <c r="J35" s="618">
        <v>-6.3492063492063489E-2</v>
      </c>
      <c r="K35" s="617">
        <f t="shared" si="1"/>
        <v>193088</v>
      </c>
      <c r="L35" s="618">
        <v>2.9555524389800487E-3</v>
      </c>
      <c r="M35" s="619"/>
      <c r="Q35" s="640"/>
      <c r="R35" s="641"/>
      <c r="S35" s="641"/>
      <c r="T35" s="641"/>
      <c r="W35" s="590"/>
      <c r="X35" s="641"/>
    </row>
    <row r="36" spans="2:26" ht="14.25" customHeight="1">
      <c r="B36" s="260">
        <v>22</v>
      </c>
      <c r="C36" s="298" t="s">
        <v>538</v>
      </c>
      <c r="D36" s="258">
        <v>3</v>
      </c>
      <c r="E36" s="245">
        <v>50</v>
      </c>
      <c r="F36" s="245">
        <v>137302.17000000001</v>
      </c>
      <c r="G36" s="245">
        <v>5</v>
      </c>
      <c r="H36" s="245">
        <v>106189</v>
      </c>
      <c r="I36" s="617">
        <f t="shared" si="0"/>
        <v>55</v>
      </c>
      <c r="J36" s="618">
        <v>-6.7796610169491525E-2</v>
      </c>
      <c r="K36" s="617">
        <f t="shared" si="1"/>
        <v>243491.17</v>
      </c>
      <c r="L36" s="618">
        <v>0.17364446499079592</v>
      </c>
      <c r="M36" s="619"/>
      <c r="Q36" s="640"/>
      <c r="R36" s="641"/>
      <c r="S36" s="641"/>
      <c r="T36" s="641"/>
      <c r="W36" s="590"/>
      <c r="X36" s="641"/>
    </row>
    <row r="37" spans="2:26" ht="14.25" customHeight="1">
      <c r="B37" s="260">
        <v>23</v>
      </c>
      <c r="C37" s="298" t="s">
        <v>537</v>
      </c>
      <c r="D37" s="258">
        <v>3</v>
      </c>
      <c r="E37" s="245">
        <v>51</v>
      </c>
      <c r="F37" s="245">
        <v>120965.36</v>
      </c>
      <c r="G37" s="245">
        <v>2</v>
      </c>
      <c r="H37" s="245">
        <v>33766</v>
      </c>
      <c r="I37" s="617">
        <f t="shared" si="0"/>
        <v>53</v>
      </c>
      <c r="J37" s="618">
        <v>-8.6206896551724144E-2</v>
      </c>
      <c r="K37" s="617">
        <f t="shared" si="1"/>
        <v>154731.35999999999</v>
      </c>
      <c r="L37" s="618">
        <v>-0.1726882258095907</v>
      </c>
      <c r="M37" s="619"/>
      <c r="Q37" s="640"/>
      <c r="R37" s="641"/>
      <c r="S37" s="641"/>
      <c r="T37" s="641"/>
      <c r="W37" s="590"/>
      <c r="X37" s="641"/>
    </row>
    <row r="38" spans="2:26" ht="14.25" customHeight="1">
      <c r="B38" s="260">
        <v>24</v>
      </c>
      <c r="C38" s="298" t="s">
        <v>208</v>
      </c>
      <c r="D38" s="258">
        <v>1</v>
      </c>
      <c r="E38" s="245">
        <v>51</v>
      </c>
      <c r="F38" s="245">
        <v>139810.81</v>
      </c>
      <c r="G38" s="245">
        <v>1</v>
      </c>
      <c r="H38" s="245">
        <v>4660.12</v>
      </c>
      <c r="I38" s="617">
        <f t="shared" si="0"/>
        <v>52</v>
      </c>
      <c r="J38" s="618">
        <v>-1.8867924528301886E-2</v>
      </c>
      <c r="K38" s="617">
        <f t="shared" si="1"/>
        <v>144470.93</v>
      </c>
      <c r="L38" s="618">
        <v>-7.3169068411640684E-2</v>
      </c>
      <c r="M38" s="619"/>
      <c r="Q38" s="640"/>
      <c r="R38" s="641"/>
      <c r="S38" s="641"/>
      <c r="T38" s="641"/>
      <c r="W38" s="590"/>
      <c r="X38" s="641"/>
    </row>
    <row r="39" spans="2:26" ht="14.25" customHeight="1">
      <c r="B39" s="260">
        <v>25</v>
      </c>
      <c r="C39" s="298" t="s">
        <v>434</v>
      </c>
      <c r="D39" s="258">
        <v>0</v>
      </c>
      <c r="E39" s="245">
        <v>44</v>
      </c>
      <c r="F39" s="245">
        <v>72945.64</v>
      </c>
      <c r="G39" s="245">
        <v>4</v>
      </c>
      <c r="H39" s="245">
        <v>122473</v>
      </c>
      <c r="I39" s="617">
        <f t="shared" si="0"/>
        <v>48</v>
      </c>
      <c r="J39" s="618">
        <v>-9.4339622641509441E-2</v>
      </c>
      <c r="K39" s="617">
        <f t="shared" si="1"/>
        <v>195418.64</v>
      </c>
      <c r="L39" s="618">
        <v>0.8475020260077758</v>
      </c>
      <c r="M39" s="619"/>
      <c r="Q39" s="640"/>
      <c r="R39" s="641"/>
      <c r="S39" s="641"/>
      <c r="T39" s="641"/>
      <c r="W39" s="590"/>
      <c r="X39" s="641"/>
    </row>
    <row r="40" spans="2:26" ht="14.25" customHeight="1">
      <c r="B40" s="1176" t="s">
        <v>542</v>
      </c>
      <c r="C40" s="1177"/>
      <c r="D40" s="258"/>
      <c r="E40" s="245">
        <v>579</v>
      </c>
      <c r="F40" s="245">
        <v>1616112.9500000004</v>
      </c>
      <c r="G40" s="245">
        <v>91</v>
      </c>
      <c r="H40" s="245">
        <v>1315136.97</v>
      </c>
      <c r="I40" s="617">
        <f t="shared" si="0"/>
        <v>670</v>
      </c>
      <c r="J40" s="618">
        <v>4.4977511244377807E-3</v>
      </c>
      <c r="K40" s="617">
        <f t="shared" si="1"/>
        <v>2931249.9200000004</v>
      </c>
      <c r="L40" s="618">
        <v>7.9010283040979068E-2</v>
      </c>
      <c r="M40" s="626"/>
      <c r="Q40" s="640"/>
      <c r="R40" s="641"/>
      <c r="S40" s="641"/>
      <c r="T40" s="641"/>
      <c r="W40" s="590"/>
    </row>
    <row r="41" spans="2:26" ht="14.25" customHeight="1">
      <c r="B41" s="1176" t="s">
        <v>403</v>
      </c>
      <c r="C41" s="1126"/>
      <c r="D41" s="258">
        <v>3</v>
      </c>
      <c r="E41" s="249">
        <v>290</v>
      </c>
      <c r="F41" s="249">
        <v>653473</v>
      </c>
      <c r="G41" s="249">
        <v>19</v>
      </c>
      <c r="H41" s="249">
        <v>214232</v>
      </c>
      <c r="I41" s="617">
        <f t="shared" si="0"/>
        <v>309</v>
      </c>
      <c r="J41" s="618">
        <v>-3.2258064516129032E-3</v>
      </c>
      <c r="K41" s="617">
        <f t="shared" si="1"/>
        <v>867705</v>
      </c>
      <c r="L41" s="618">
        <v>-5.3573103612260614E-2</v>
      </c>
      <c r="M41" s="619"/>
      <c r="Q41" s="640"/>
      <c r="R41" s="641"/>
      <c r="S41" s="641"/>
      <c r="T41" s="641"/>
      <c r="W41" s="590"/>
    </row>
    <row r="42" spans="2:26" ht="14.25" customHeight="1">
      <c r="B42" s="1176" t="s">
        <v>543</v>
      </c>
      <c r="C42" s="1177"/>
      <c r="D42" s="258">
        <v>0</v>
      </c>
      <c r="E42" s="249">
        <v>19362</v>
      </c>
      <c r="F42" s="249">
        <v>52248519.869999997</v>
      </c>
      <c r="G42" s="249">
        <v>1977</v>
      </c>
      <c r="H42" s="249">
        <v>24895395.359999999</v>
      </c>
      <c r="I42" s="617">
        <f>G42+E42</f>
        <v>21339</v>
      </c>
      <c r="J42" s="618">
        <v>-5.3072997559352117E-2</v>
      </c>
      <c r="K42" s="617">
        <f t="shared" si="1"/>
        <v>77143915.229999989</v>
      </c>
      <c r="L42" s="618">
        <v>-2.4153343697063519E-2</v>
      </c>
      <c r="M42" s="619"/>
      <c r="Q42" s="640"/>
      <c r="R42" s="641"/>
      <c r="S42" s="641"/>
      <c r="T42" s="641"/>
      <c r="W42" s="590"/>
    </row>
    <row r="43" spans="2:26" ht="14.25" customHeight="1">
      <c r="B43" s="1176" t="s">
        <v>543</v>
      </c>
      <c r="C43" s="1177"/>
      <c r="D43" s="258">
        <v>1</v>
      </c>
      <c r="E43" s="249">
        <v>13256</v>
      </c>
      <c r="F43" s="249">
        <v>32927895.940000001</v>
      </c>
      <c r="G43" s="249">
        <v>2789</v>
      </c>
      <c r="H43" s="249">
        <v>27970705.16</v>
      </c>
      <c r="I43" s="617">
        <f t="shared" si="0"/>
        <v>16045</v>
      </c>
      <c r="J43" s="618">
        <v>-7.5376015674523136E-2</v>
      </c>
      <c r="K43" s="617">
        <f t="shared" si="1"/>
        <v>60898601.100000001</v>
      </c>
      <c r="L43" s="618">
        <v>-6.0702361367531793E-2</v>
      </c>
      <c r="M43" s="619"/>
      <c r="Q43" s="640"/>
      <c r="R43" s="641"/>
      <c r="S43" s="641"/>
      <c r="T43" s="641"/>
      <c r="W43" s="590"/>
    </row>
    <row r="44" spans="2:26" ht="14.25" customHeight="1">
      <c r="B44" s="1176" t="s">
        <v>543</v>
      </c>
      <c r="C44" s="1177"/>
      <c r="D44" s="258">
        <v>3</v>
      </c>
      <c r="E44" s="249">
        <v>591</v>
      </c>
      <c r="F44" s="249">
        <v>1485542.07</v>
      </c>
      <c r="G44" s="249">
        <v>50</v>
      </c>
      <c r="H44" s="249">
        <v>840924</v>
      </c>
      <c r="I44" s="617">
        <f t="shared" si="0"/>
        <v>641</v>
      </c>
      <c r="J44" s="618">
        <v>-1.5360983102918587E-2</v>
      </c>
      <c r="K44" s="617">
        <f t="shared" si="1"/>
        <v>2326466.0700000003</v>
      </c>
      <c r="L44" s="618">
        <v>7.5563270505652633E-2</v>
      </c>
      <c r="M44" s="626"/>
      <c r="P44" s="642"/>
      <c r="Q44" s="640"/>
      <c r="R44" s="643"/>
      <c r="S44" s="641"/>
      <c r="T44" s="641"/>
      <c r="W44" s="590"/>
    </row>
    <row r="45" spans="2:26" ht="14.25" customHeight="1">
      <c r="B45" s="1180" t="s">
        <v>348</v>
      </c>
      <c r="C45" s="1181"/>
      <c r="D45" s="1182"/>
      <c r="E45" s="630">
        <f>IF(SUM(E15:E41)=SUM(E42:E44),SUM(E42:E44),"faux")</f>
        <v>33209</v>
      </c>
      <c r="F45" s="630">
        <f>IF(SUM(F15:F41)=SUM(F42:F44),SUM(F42:F44),"faux")</f>
        <v>86661957.879999995</v>
      </c>
      <c r="G45" s="630">
        <f>IF(SUM(G15:G41)=SUM(G42:G44),SUM(G42:G44),"faux")</f>
        <v>4816</v>
      </c>
      <c r="H45" s="630">
        <f>IF(SUM(H15:H41)=SUM(H42:H44),SUM(H42:H44),"faux")</f>
        <v>53707024.519999996</v>
      </c>
      <c r="I45" s="631">
        <f>IF(E45+G45=SUM(I15:I41),SUM(I15:I41),"faux")</f>
        <v>38025</v>
      </c>
      <c r="J45" s="632"/>
      <c r="K45" s="631">
        <f>IF(F45+H45=SUM(K15:K41),SUM(K15:K41),"faux")</f>
        <v>140368982.39999998</v>
      </c>
      <c r="L45" s="632"/>
      <c r="M45" s="619"/>
      <c r="Q45" s="641"/>
      <c r="R45" s="641"/>
      <c r="S45" s="641"/>
      <c r="T45" s="641"/>
      <c r="W45" s="590"/>
    </row>
    <row r="46" spans="2:26" ht="14.25" customHeight="1">
      <c r="B46" s="1172" t="s">
        <v>349</v>
      </c>
      <c r="C46" s="1173"/>
      <c r="D46" s="1174"/>
      <c r="E46" s="634">
        <v>35711</v>
      </c>
      <c r="F46" s="634">
        <v>91420509.609999999</v>
      </c>
      <c r="G46" s="634">
        <v>4828</v>
      </c>
      <c r="H46" s="634">
        <v>54630018.180000007</v>
      </c>
      <c r="I46" s="635">
        <f>E46+G46</f>
        <v>40539</v>
      </c>
      <c r="J46" s="636"/>
      <c r="K46" s="635">
        <f>F46+H46</f>
        <v>146050527.79000002</v>
      </c>
      <c r="L46" s="636"/>
      <c r="M46" s="619"/>
      <c r="Q46" s="641"/>
      <c r="R46" s="641"/>
      <c r="S46" s="359"/>
      <c r="T46" s="359"/>
      <c r="W46" s="590"/>
      <c r="Y46" s="231"/>
      <c r="Z46" s="231"/>
    </row>
    <row r="47" spans="2:26" ht="14.25" customHeight="1">
      <c r="B47" s="1172" t="s">
        <v>406</v>
      </c>
      <c r="C47" s="1173"/>
      <c r="D47" s="1174"/>
      <c r="E47" s="218">
        <f>(E45-E46)/E46</f>
        <v>-7.0062445745008542E-2</v>
      </c>
      <c r="F47" s="218">
        <f>(F45-F46)/F46</f>
        <v>-5.205124922514643E-2</v>
      </c>
      <c r="G47" s="218">
        <f>(G45-G46)/G46</f>
        <v>-2.4855012427506215E-3</v>
      </c>
      <c r="H47" s="218">
        <f>(H45-H46)/H46</f>
        <v>-1.6895356998762968E-2</v>
      </c>
      <c r="I47" s="1175">
        <f>(I45-I46)/I46</f>
        <v>-6.2014356545548731E-2</v>
      </c>
      <c r="J47" s="1126"/>
      <c r="K47" s="1175">
        <f>(K45-K46)/K46</f>
        <v>-3.890123148455378E-2</v>
      </c>
      <c r="L47" s="1126"/>
      <c r="M47" s="619"/>
      <c r="W47" s="590"/>
    </row>
    <row r="48" spans="2:26" ht="14.25" customHeight="1">
      <c r="B48" s="226" t="s">
        <v>544</v>
      </c>
      <c r="I48" s="638"/>
      <c r="J48" s="638"/>
      <c r="K48" s="638"/>
      <c r="L48" s="638"/>
      <c r="M48" s="619"/>
      <c r="W48" s="590"/>
    </row>
    <row r="49" spans="3:23" ht="14.25" customHeight="1">
      <c r="C49" s="226" t="s">
        <v>407</v>
      </c>
      <c r="M49" s="626"/>
      <c r="W49" s="590"/>
    </row>
    <row r="50" spans="3:23" ht="14.25" customHeight="1">
      <c r="C50" s="226" t="s">
        <v>408</v>
      </c>
      <c r="M50" s="626"/>
      <c r="W50" s="590"/>
    </row>
    <row r="51" spans="3:23" ht="14.25" customHeight="1">
      <c r="C51" s="226" t="s">
        <v>409</v>
      </c>
      <c r="M51" s="619"/>
      <c r="W51" s="590"/>
    </row>
    <row r="52" spans="3:23" ht="14.25" customHeight="1">
      <c r="M52" s="619"/>
      <c r="W52" s="590"/>
    </row>
    <row r="53" spans="3:23" ht="14.25" customHeight="1">
      <c r="K53" s="628"/>
      <c r="L53" s="628"/>
      <c r="M53" s="619"/>
      <c r="W53" s="590"/>
    </row>
    <row r="54" spans="3:23" ht="14.25" customHeight="1">
      <c r="M54" s="626"/>
      <c r="W54" s="590"/>
    </row>
    <row r="55" spans="3:23" ht="14.25" customHeight="1">
      <c r="E55" s="233"/>
      <c r="F55" s="233"/>
      <c r="G55" s="233"/>
      <c r="H55" s="233"/>
      <c r="M55" s="626"/>
      <c r="W55" s="590"/>
    </row>
    <row r="56" spans="3:23" ht="14.25" customHeight="1">
      <c r="E56" s="233"/>
      <c r="F56" s="233"/>
      <c r="G56" s="233"/>
      <c r="H56" s="233"/>
      <c r="M56" s="619"/>
      <c r="W56" s="590"/>
    </row>
    <row r="57" spans="3:23" ht="14.25" customHeight="1">
      <c r="E57" s="233"/>
      <c r="F57" s="233"/>
      <c r="G57" s="233"/>
      <c r="H57" s="233"/>
      <c r="M57" s="619"/>
      <c r="W57" s="590"/>
    </row>
  </sheetData>
  <mergeCells count="16">
    <mergeCell ref="I13:L13"/>
    <mergeCell ref="B13:B14"/>
    <mergeCell ref="C13:C14"/>
    <mergeCell ref="D13:D14"/>
    <mergeCell ref="E13:F13"/>
    <mergeCell ref="G13:H13"/>
    <mergeCell ref="B46:D46"/>
    <mergeCell ref="B47:D47"/>
    <mergeCell ref="I47:J47"/>
    <mergeCell ref="K47:L47"/>
    <mergeCell ref="B40:C40"/>
    <mergeCell ref="B41:C41"/>
    <mergeCell ref="B42:C42"/>
    <mergeCell ref="B43:C43"/>
    <mergeCell ref="B44:C44"/>
    <mergeCell ref="B45:D45"/>
  </mergeCells>
  <conditionalFormatting sqref="O21">
    <cfRule type="iconSet" priority="6">
      <iconSet iconSet="4RedToBlack" showValue="0">
        <cfvo type="percent" val="0"/>
        <cfvo type="num" val="1"/>
        <cfvo type="num" val="3"/>
        <cfvo type="num" val="4"/>
      </iconSet>
    </cfRule>
  </conditionalFormatting>
  <conditionalFormatting sqref="N21">
    <cfRule type="iconSet" priority="5">
      <iconSet iconSet="4RedToBlack" showValue="0">
        <cfvo type="percent" val="0"/>
        <cfvo type="num" val="1"/>
        <cfvo type="num" val="3"/>
        <cfvo type="num" val="4"/>
      </iconSet>
    </cfRule>
  </conditionalFormatting>
  <conditionalFormatting sqref="K53:L53">
    <cfRule type="iconSet" priority="4">
      <iconSet iconSet="4RedToBlack" showValue="0">
        <cfvo type="percent" val="0"/>
        <cfvo type="num" val="1"/>
        <cfvo type="num" val="2"/>
        <cfvo type="num" val="3"/>
      </iconSet>
    </cfRule>
  </conditionalFormatting>
  <conditionalFormatting sqref="D15:D44">
    <cfRule type="iconSet" priority="3">
      <iconSet iconSet="4RedToBlack" showValue="0">
        <cfvo type="percent" val="0"/>
        <cfvo type="num" val="1"/>
        <cfvo type="num" val="2"/>
        <cfvo type="num" val="3"/>
      </iconSet>
    </cfRule>
  </conditionalFormatting>
  <conditionalFormatting sqref="J15:J44">
    <cfRule type="iconSet" priority="2">
      <iconSet iconSet="3Arrows" showValue="0">
        <cfvo type="percent" val="0"/>
        <cfvo type="num" val="0"/>
        <cfvo type="num" val="0" gte="0"/>
      </iconSet>
    </cfRule>
  </conditionalFormatting>
  <conditionalFormatting sqref="L15:L44">
    <cfRule type="iconSet" priority="1">
      <iconSet iconSet="3Arrows" showValue="0">
        <cfvo type="percent" val="0"/>
        <cfvo type="num" val="0"/>
        <cfvo type="num" val="0" gte="0"/>
      </iconSet>
    </cfRule>
  </conditionalFormatting>
  <pageMargins left="0" right="0" top="0" bottom="0" header="0" footer="0"/>
  <pageSetup paperSize="8" scale="85" orientation="landscape" r:id="rId1"/>
  <drawing r:id="rId2"/>
</worksheet>
</file>

<file path=xl/worksheets/sheet21.xml><?xml version="1.0" encoding="utf-8"?>
<worksheet xmlns="http://schemas.openxmlformats.org/spreadsheetml/2006/main" xmlns:r="http://schemas.openxmlformats.org/officeDocument/2006/relationships">
  <dimension ref="B2:B3"/>
  <sheetViews>
    <sheetView showGridLines="0" workbookViewId="0">
      <selection activeCell="N34" sqref="N34"/>
    </sheetView>
  </sheetViews>
  <sheetFormatPr baseColWidth="10" defaultRowHeight="15"/>
  <cols>
    <col min="1" max="1" width="4" customWidth="1"/>
    <col min="7" max="7" width="11.42578125" customWidth="1"/>
    <col min="257" max="257" width="4" customWidth="1"/>
    <col min="263" max="263" width="11.42578125" customWidth="1"/>
    <col min="513" max="513" width="4" customWidth="1"/>
    <col min="519" max="519" width="11.42578125" customWidth="1"/>
    <col min="769" max="769" width="4" customWidth="1"/>
    <col min="775" max="775" width="11.42578125" customWidth="1"/>
    <col min="1025" max="1025" width="4" customWidth="1"/>
    <col min="1031" max="1031" width="11.42578125" customWidth="1"/>
    <col min="1281" max="1281" width="4" customWidth="1"/>
    <col min="1287" max="1287" width="11.42578125" customWidth="1"/>
    <col min="1537" max="1537" width="4" customWidth="1"/>
    <col min="1543" max="1543" width="11.42578125" customWidth="1"/>
    <col min="1793" max="1793" width="4" customWidth="1"/>
    <col min="1799" max="1799" width="11.42578125" customWidth="1"/>
    <col min="2049" max="2049" width="4" customWidth="1"/>
    <col min="2055" max="2055" width="11.42578125" customWidth="1"/>
    <col min="2305" max="2305" width="4" customWidth="1"/>
    <col min="2311" max="2311" width="11.42578125" customWidth="1"/>
    <col min="2561" max="2561" width="4" customWidth="1"/>
    <col min="2567" max="2567" width="11.42578125" customWidth="1"/>
    <col min="2817" max="2817" width="4" customWidth="1"/>
    <col min="2823" max="2823" width="11.42578125" customWidth="1"/>
    <col min="3073" max="3073" width="4" customWidth="1"/>
    <col min="3079" max="3079" width="11.42578125" customWidth="1"/>
    <col min="3329" max="3329" width="4" customWidth="1"/>
    <col min="3335" max="3335" width="11.42578125" customWidth="1"/>
    <col min="3585" max="3585" width="4" customWidth="1"/>
    <col min="3591" max="3591" width="11.42578125" customWidth="1"/>
    <col min="3841" max="3841" width="4" customWidth="1"/>
    <col min="3847" max="3847" width="11.42578125" customWidth="1"/>
    <col min="4097" max="4097" width="4" customWidth="1"/>
    <col min="4103" max="4103" width="11.42578125" customWidth="1"/>
    <col min="4353" max="4353" width="4" customWidth="1"/>
    <col min="4359" max="4359" width="11.42578125" customWidth="1"/>
    <col min="4609" max="4609" width="4" customWidth="1"/>
    <col min="4615" max="4615" width="11.42578125" customWidth="1"/>
    <col min="4865" max="4865" width="4" customWidth="1"/>
    <col min="4871" max="4871" width="11.42578125" customWidth="1"/>
    <col min="5121" max="5121" width="4" customWidth="1"/>
    <col min="5127" max="5127" width="11.42578125" customWidth="1"/>
    <col min="5377" max="5377" width="4" customWidth="1"/>
    <col min="5383" max="5383" width="11.42578125" customWidth="1"/>
    <col min="5633" max="5633" width="4" customWidth="1"/>
    <col min="5639" max="5639" width="11.42578125" customWidth="1"/>
    <col min="5889" max="5889" width="4" customWidth="1"/>
    <col min="5895" max="5895" width="11.42578125" customWidth="1"/>
    <col min="6145" max="6145" width="4" customWidth="1"/>
    <col min="6151" max="6151" width="11.42578125" customWidth="1"/>
    <col min="6401" max="6401" width="4" customWidth="1"/>
    <col min="6407" max="6407" width="11.42578125" customWidth="1"/>
    <col min="6657" max="6657" width="4" customWidth="1"/>
    <col min="6663" max="6663" width="11.42578125" customWidth="1"/>
    <col min="6913" max="6913" width="4" customWidth="1"/>
    <col min="6919" max="6919" width="11.42578125" customWidth="1"/>
    <col min="7169" max="7169" width="4" customWidth="1"/>
    <col min="7175" max="7175" width="11.42578125" customWidth="1"/>
    <col min="7425" max="7425" width="4" customWidth="1"/>
    <col min="7431" max="7431" width="11.42578125" customWidth="1"/>
    <col min="7681" max="7681" width="4" customWidth="1"/>
    <col min="7687" max="7687" width="11.42578125" customWidth="1"/>
    <col min="7937" max="7937" width="4" customWidth="1"/>
    <col min="7943" max="7943" width="11.42578125" customWidth="1"/>
    <col min="8193" max="8193" width="4" customWidth="1"/>
    <col min="8199" max="8199" width="11.42578125" customWidth="1"/>
    <col min="8449" max="8449" width="4" customWidth="1"/>
    <col min="8455" max="8455" width="11.42578125" customWidth="1"/>
    <col min="8705" max="8705" width="4" customWidth="1"/>
    <col min="8711" max="8711" width="11.42578125" customWidth="1"/>
    <col min="8961" max="8961" width="4" customWidth="1"/>
    <col min="8967" max="8967" width="11.42578125" customWidth="1"/>
    <col min="9217" max="9217" width="4" customWidth="1"/>
    <col min="9223" max="9223" width="11.42578125" customWidth="1"/>
    <col min="9473" max="9473" width="4" customWidth="1"/>
    <col min="9479" max="9479" width="11.42578125" customWidth="1"/>
    <col min="9729" max="9729" width="4" customWidth="1"/>
    <col min="9735" max="9735" width="11.42578125" customWidth="1"/>
    <col min="9985" max="9985" width="4" customWidth="1"/>
    <col min="9991" max="9991" width="11.42578125" customWidth="1"/>
    <col min="10241" max="10241" width="4" customWidth="1"/>
    <col min="10247" max="10247" width="11.42578125" customWidth="1"/>
    <col min="10497" max="10497" width="4" customWidth="1"/>
    <col min="10503" max="10503" width="11.42578125" customWidth="1"/>
    <col min="10753" max="10753" width="4" customWidth="1"/>
    <col min="10759" max="10759" width="11.42578125" customWidth="1"/>
    <col min="11009" max="11009" width="4" customWidth="1"/>
    <col min="11015" max="11015" width="11.42578125" customWidth="1"/>
    <col min="11265" max="11265" width="4" customWidth="1"/>
    <col min="11271" max="11271" width="11.42578125" customWidth="1"/>
    <col min="11521" max="11521" width="4" customWidth="1"/>
    <col min="11527" max="11527" width="11.42578125" customWidth="1"/>
    <col min="11777" max="11777" width="4" customWidth="1"/>
    <col min="11783" max="11783" width="11.42578125" customWidth="1"/>
    <col min="12033" max="12033" width="4" customWidth="1"/>
    <col min="12039" max="12039" width="11.42578125" customWidth="1"/>
    <col min="12289" max="12289" width="4" customWidth="1"/>
    <col min="12295" max="12295" width="11.42578125" customWidth="1"/>
    <col min="12545" max="12545" width="4" customWidth="1"/>
    <col min="12551" max="12551" width="11.42578125" customWidth="1"/>
    <col min="12801" max="12801" width="4" customWidth="1"/>
    <col min="12807" max="12807" width="11.42578125" customWidth="1"/>
    <col min="13057" max="13057" width="4" customWidth="1"/>
    <col min="13063" max="13063" width="11.42578125" customWidth="1"/>
    <col min="13313" max="13313" width="4" customWidth="1"/>
    <col min="13319" max="13319" width="11.42578125" customWidth="1"/>
    <col min="13569" max="13569" width="4" customWidth="1"/>
    <col min="13575" max="13575" width="11.42578125" customWidth="1"/>
    <col min="13825" max="13825" width="4" customWidth="1"/>
    <col min="13831" max="13831" width="11.42578125" customWidth="1"/>
    <col min="14081" max="14081" width="4" customWidth="1"/>
    <col min="14087" max="14087" width="11.42578125" customWidth="1"/>
    <col min="14337" max="14337" width="4" customWidth="1"/>
    <col min="14343" max="14343" width="11.42578125" customWidth="1"/>
    <col min="14593" max="14593" width="4" customWidth="1"/>
    <col min="14599" max="14599" width="11.42578125" customWidth="1"/>
    <col min="14849" max="14849" width="4" customWidth="1"/>
    <col min="14855" max="14855" width="11.42578125" customWidth="1"/>
    <col min="15105" max="15105" width="4" customWidth="1"/>
    <col min="15111" max="15111" width="11.42578125" customWidth="1"/>
    <col min="15361" max="15361" width="4" customWidth="1"/>
    <col min="15367" max="15367" width="11.42578125" customWidth="1"/>
    <col min="15617" max="15617" width="4" customWidth="1"/>
    <col min="15623" max="15623" width="11.42578125" customWidth="1"/>
    <col min="15873" max="15873" width="4" customWidth="1"/>
    <col min="15879" max="15879" width="11.42578125" customWidth="1"/>
    <col min="16129" max="16129" width="4" customWidth="1"/>
    <col min="16135" max="16135" width="11.42578125" customWidth="1"/>
  </cols>
  <sheetData>
    <row r="2" spans="2:2" ht="16.5">
      <c r="B2" s="182" t="s">
        <v>554</v>
      </c>
    </row>
    <row r="3" spans="2:2" ht="15.75">
      <c r="B3" s="234" t="s">
        <v>355</v>
      </c>
    </row>
  </sheetData>
  <pageMargins left="0" right="0" top="0" bottom="0" header="0" footer="0"/>
  <pageSetup paperSize="9" scale="85" orientation="landscape" r:id="rId1"/>
  <drawing r:id="rId2"/>
</worksheet>
</file>

<file path=xl/worksheets/sheet22.xml><?xml version="1.0" encoding="utf-8"?>
<worksheet xmlns="http://schemas.openxmlformats.org/spreadsheetml/2006/main" xmlns:r="http://schemas.openxmlformats.org/officeDocument/2006/relationships">
  <dimension ref="B2:Z56"/>
  <sheetViews>
    <sheetView showGridLines="0" topLeftCell="A7" workbookViewId="0">
      <selection activeCell="V6" sqref="V6"/>
    </sheetView>
  </sheetViews>
  <sheetFormatPr baseColWidth="10" defaultRowHeight="15"/>
  <cols>
    <col min="1" max="1" width="2.42578125" customWidth="1"/>
    <col min="2" max="2" width="5" customWidth="1"/>
    <col min="3" max="3" width="22.42578125" customWidth="1"/>
    <col min="4" max="4" width="8.5703125" customWidth="1"/>
    <col min="5" max="5" width="9.5703125" bestFit="1" customWidth="1"/>
    <col min="6" max="6" width="11.42578125" bestFit="1" customWidth="1"/>
    <col min="7" max="7" width="9.5703125" bestFit="1" customWidth="1"/>
    <col min="8" max="8" width="13.7109375" customWidth="1"/>
    <col min="9" max="9" width="8.28515625" bestFit="1" customWidth="1"/>
    <col min="10" max="10" width="4.28515625" customWidth="1"/>
    <col min="11" max="11" width="11.28515625" bestFit="1" customWidth="1"/>
    <col min="12" max="12" width="4.28515625" customWidth="1"/>
    <col min="13" max="13" width="0.85546875" customWidth="1"/>
    <col min="14" max="16" width="2.5703125" customWidth="1"/>
    <col min="17" max="17" width="7" bestFit="1" customWidth="1"/>
    <col min="18" max="18" width="9.140625" bestFit="1" customWidth="1"/>
    <col min="257" max="257" width="2.42578125" customWidth="1"/>
    <col min="258" max="258" width="5" customWidth="1"/>
    <col min="259" max="259" width="22.42578125" customWidth="1"/>
    <col min="260" max="260" width="8.5703125" customWidth="1"/>
    <col min="261" max="261" width="9.5703125" bestFit="1" customWidth="1"/>
    <col min="262" max="262" width="11.42578125" bestFit="1" customWidth="1"/>
    <col min="263" max="263" width="9.5703125" bestFit="1" customWidth="1"/>
    <col min="264" max="264" width="13.7109375" customWidth="1"/>
    <col min="265" max="265" width="8.28515625" bestFit="1" customWidth="1"/>
    <col min="266" max="266" width="4.28515625" customWidth="1"/>
    <col min="267" max="267" width="11.28515625" bestFit="1" customWidth="1"/>
    <col min="268" max="268" width="4.28515625" customWidth="1"/>
    <col min="269" max="269" width="0.85546875" customWidth="1"/>
    <col min="270" max="272" width="2.5703125" customWidth="1"/>
    <col min="273" max="273" width="7" bestFit="1" customWidth="1"/>
    <col min="274" max="274" width="9.140625" bestFit="1" customWidth="1"/>
    <col min="513" max="513" width="2.42578125" customWidth="1"/>
    <col min="514" max="514" width="5" customWidth="1"/>
    <col min="515" max="515" width="22.42578125" customWidth="1"/>
    <col min="516" max="516" width="8.5703125" customWidth="1"/>
    <col min="517" max="517" width="9.5703125" bestFit="1" customWidth="1"/>
    <col min="518" max="518" width="11.42578125" bestFit="1" customWidth="1"/>
    <col min="519" max="519" width="9.5703125" bestFit="1" customWidth="1"/>
    <col min="520" max="520" width="13.7109375" customWidth="1"/>
    <col min="521" max="521" width="8.28515625" bestFit="1" customWidth="1"/>
    <col min="522" max="522" width="4.28515625" customWidth="1"/>
    <col min="523" max="523" width="11.28515625" bestFit="1" customWidth="1"/>
    <col min="524" max="524" width="4.28515625" customWidth="1"/>
    <col min="525" max="525" width="0.85546875" customWidth="1"/>
    <col min="526" max="528" width="2.5703125" customWidth="1"/>
    <col min="529" max="529" width="7" bestFit="1" customWidth="1"/>
    <col min="530" max="530" width="9.140625" bestFit="1" customWidth="1"/>
    <col min="769" max="769" width="2.42578125" customWidth="1"/>
    <col min="770" max="770" width="5" customWidth="1"/>
    <col min="771" max="771" width="22.42578125" customWidth="1"/>
    <col min="772" max="772" width="8.5703125" customWidth="1"/>
    <col min="773" max="773" width="9.5703125" bestFit="1" customWidth="1"/>
    <col min="774" max="774" width="11.42578125" bestFit="1" customWidth="1"/>
    <col min="775" max="775" width="9.5703125" bestFit="1" customWidth="1"/>
    <col min="776" max="776" width="13.7109375" customWidth="1"/>
    <col min="777" max="777" width="8.28515625" bestFit="1" customWidth="1"/>
    <col min="778" max="778" width="4.28515625" customWidth="1"/>
    <col min="779" max="779" width="11.28515625" bestFit="1" customWidth="1"/>
    <col min="780" max="780" width="4.28515625" customWidth="1"/>
    <col min="781" max="781" width="0.85546875" customWidth="1"/>
    <col min="782" max="784" width="2.5703125" customWidth="1"/>
    <col min="785" max="785" width="7" bestFit="1" customWidth="1"/>
    <col min="786" max="786" width="9.140625" bestFit="1" customWidth="1"/>
    <col min="1025" max="1025" width="2.42578125" customWidth="1"/>
    <col min="1026" max="1026" width="5" customWidth="1"/>
    <col min="1027" max="1027" width="22.42578125" customWidth="1"/>
    <col min="1028" max="1028" width="8.5703125" customWidth="1"/>
    <col min="1029" max="1029" width="9.5703125" bestFit="1" customWidth="1"/>
    <col min="1030" max="1030" width="11.42578125" bestFit="1" customWidth="1"/>
    <col min="1031" max="1031" width="9.5703125" bestFit="1" customWidth="1"/>
    <col min="1032" max="1032" width="13.7109375" customWidth="1"/>
    <col min="1033" max="1033" width="8.28515625" bestFit="1" customWidth="1"/>
    <col min="1034" max="1034" width="4.28515625" customWidth="1"/>
    <col min="1035" max="1035" width="11.28515625" bestFit="1" customWidth="1"/>
    <col min="1036" max="1036" width="4.28515625" customWidth="1"/>
    <col min="1037" max="1037" width="0.85546875" customWidth="1"/>
    <col min="1038" max="1040" width="2.5703125" customWidth="1"/>
    <col min="1041" max="1041" width="7" bestFit="1" customWidth="1"/>
    <col min="1042" max="1042" width="9.140625" bestFit="1" customWidth="1"/>
    <col min="1281" max="1281" width="2.42578125" customWidth="1"/>
    <col min="1282" max="1282" width="5" customWidth="1"/>
    <col min="1283" max="1283" width="22.42578125" customWidth="1"/>
    <col min="1284" max="1284" width="8.5703125" customWidth="1"/>
    <col min="1285" max="1285" width="9.5703125" bestFit="1" customWidth="1"/>
    <col min="1286" max="1286" width="11.42578125" bestFit="1" customWidth="1"/>
    <col min="1287" max="1287" width="9.5703125" bestFit="1" customWidth="1"/>
    <col min="1288" max="1288" width="13.7109375" customWidth="1"/>
    <col min="1289" max="1289" width="8.28515625" bestFit="1" customWidth="1"/>
    <col min="1290" max="1290" width="4.28515625" customWidth="1"/>
    <col min="1291" max="1291" width="11.28515625" bestFit="1" customWidth="1"/>
    <col min="1292" max="1292" width="4.28515625" customWidth="1"/>
    <col min="1293" max="1293" width="0.85546875" customWidth="1"/>
    <col min="1294" max="1296" width="2.5703125" customWidth="1"/>
    <col min="1297" max="1297" width="7" bestFit="1" customWidth="1"/>
    <col min="1298" max="1298" width="9.140625" bestFit="1" customWidth="1"/>
    <col min="1537" max="1537" width="2.42578125" customWidth="1"/>
    <col min="1538" max="1538" width="5" customWidth="1"/>
    <col min="1539" max="1539" width="22.42578125" customWidth="1"/>
    <col min="1540" max="1540" width="8.5703125" customWidth="1"/>
    <col min="1541" max="1541" width="9.5703125" bestFit="1" customWidth="1"/>
    <col min="1542" max="1542" width="11.42578125" bestFit="1" customWidth="1"/>
    <col min="1543" max="1543" width="9.5703125" bestFit="1" customWidth="1"/>
    <col min="1544" max="1544" width="13.7109375" customWidth="1"/>
    <col min="1545" max="1545" width="8.28515625" bestFit="1" customWidth="1"/>
    <col min="1546" max="1546" width="4.28515625" customWidth="1"/>
    <col min="1547" max="1547" width="11.28515625" bestFit="1" customWidth="1"/>
    <col min="1548" max="1548" width="4.28515625" customWidth="1"/>
    <col min="1549" max="1549" width="0.85546875" customWidth="1"/>
    <col min="1550" max="1552" width="2.5703125" customWidth="1"/>
    <col min="1553" max="1553" width="7" bestFit="1" customWidth="1"/>
    <col min="1554" max="1554" width="9.140625" bestFit="1" customWidth="1"/>
    <col min="1793" max="1793" width="2.42578125" customWidth="1"/>
    <col min="1794" max="1794" width="5" customWidth="1"/>
    <col min="1795" max="1795" width="22.42578125" customWidth="1"/>
    <col min="1796" max="1796" width="8.5703125" customWidth="1"/>
    <col min="1797" max="1797" width="9.5703125" bestFit="1" customWidth="1"/>
    <col min="1798" max="1798" width="11.42578125" bestFit="1" customWidth="1"/>
    <col min="1799" max="1799" width="9.5703125" bestFit="1" customWidth="1"/>
    <col min="1800" max="1800" width="13.7109375" customWidth="1"/>
    <col min="1801" max="1801" width="8.28515625" bestFit="1" customWidth="1"/>
    <col min="1802" max="1802" width="4.28515625" customWidth="1"/>
    <col min="1803" max="1803" width="11.28515625" bestFit="1" customWidth="1"/>
    <col min="1804" max="1804" width="4.28515625" customWidth="1"/>
    <col min="1805" max="1805" width="0.85546875" customWidth="1"/>
    <col min="1806" max="1808" width="2.5703125" customWidth="1"/>
    <col min="1809" max="1809" width="7" bestFit="1" customWidth="1"/>
    <col min="1810" max="1810" width="9.140625" bestFit="1" customWidth="1"/>
    <col min="2049" max="2049" width="2.42578125" customWidth="1"/>
    <col min="2050" max="2050" width="5" customWidth="1"/>
    <col min="2051" max="2051" width="22.42578125" customWidth="1"/>
    <col min="2052" max="2052" width="8.5703125" customWidth="1"/>
    <col min="2053" max="2053" width="9.5703125" bestFit="1" customWidth="1"/>
    <col min="2054" max="2054" width="11.42578125" bestFit="1" customWidth="1"/>
    <col min="2055" max="2055" width="9.5703125" bestFit="1" customWidth="1"/>
    <col min="2056" max="2056" width="13.7109375" customWidth="1"/>
    <col min="2057" max="2057" width="8.28515625" bestFit="1" customWidth="1"/>
    <col min="2058" max="2058" width="4.28515625" customWidth="1"/>
    <col min="2059" max="2059" width="11.28515625" bestFit="1" customWidth="1"/>
    <col min="2060" max="2060" width="4.28515625" customWidth="1"/>
    <col min="2061" max="2061" width="0.85546875" customWidth="1"/>
    <col min="2062" max="2064" width="2.5703125" customWidth="1"/>
    <col min="2065" max="2065" width="7" bestFit="1" customWidth="1"/>
    <col min="2066" max="2066" width="9.140625" bestFit="1" customWidth="1"/>
    <col min="2305" max="2305" width="2.42578125" customWidth="1"/>
    <col min="2306" max="2306" width="5" customWidth="1"/>
    <col min="2307" max="2307" width="22.42578125" customWidth="1"/>
    <col min="2308" max="2308" width="8.5703125" customWidth="1"/>
    <col min="2309" max="2309" width="9.5703125" bestFit="1" customWidth="1"/>
    <col min="2310" max="2310" width="11.42578125" bestFit="1" customWidth="1"/>
    <col min="2311" max="2311" width="9.5703125" bestFit="1" customWidth="1"/>
    <col min="2312" max="2312" width="13.7109375" customWidth="1"/>
    <col min="2313" max="2313" width="8.28515625" bestFit="1" customWidth="1"/>
    <col min="2314" max="2314" width="4.28515625" customWidth="1"/>
    <col min="2315" max="2315" width="11.28515625" bestFit="1" customWidth="1"/>
    <col min="2316" max="2316" width="4.28515625" customWidth="1"/>
    <col min="2317" max="2317" width="0.85546875" customWidth="1"/>
    <col min="2318" max="2320" width="2.5703125" customWidth="1"/>
    <col min="2321" max="2321" width="7" bestFit="1" customWidth="1"/>
    <col min="2322" max="2322" width="9.140625" bestFit="1" customWidth="1"/>
    <col min="2561" max="2561" width="2.42578125" customWidth="1"/>
    <col min="2562" max="2562" width="5" customWidth="1"/>
    <col min="2563" max="2563" width="22.42578125" customWidth="1"/>
    <col min="2564" max="2564" width="8.5703125" customWidth="1"/>
    <col min="2565" max="2565" width="9.5703125" bestFit="1" customWidth="1"/>
    <col min="2566" max="2566" width="11.42578125" bestFit="1" customWidth="1"/>
    <col min="2567" max="2567" width="9.5703125" bestFit="1" customWidth="1"/>
    <col min="2568" max="2568" width="13.7109375" customWidth="1"/>
    <col min="2569" max="2569" width="8.28515625" bestFit="1" customWidth="1"/>
    <col min="2570" max="2570" width="4.28515625" customWidth="1"/>
    <col min="2571" max="2571" width="11.28515625" bestFit="1" customWidth="1"/>
    <col min="2572" max="2572" width="4.28515625" customWidth="1"/>
    <col min="2573" max="2573" width="0.85546875" customWidth="1"/>
    <col min="2574" max="2576" width="2.5703125" customWidth="1"/>
    <col min="2577" max="2577" width="7" bestFit="1" customWidth="1"/>
    <col min="2578" max="2578" width="9.140625" bestFit="1" customWidth="1"/>
    <col min="2817" max="2817" width="2.42578125" customWidth="1"/>
    <col min="2818" max="2818" width="5" customWidth="1"/>
    <col min="2819" max="2819" width="22.42578125" customWidth="1"/>
    <col min="2820" max="2820" width="8.5703125" customWidth="1"/>
    <col min="2821" max="2821" width="9.5703125" bestFit="1" customWidth="1"/>
    <col min="2822" max="2822" width="11.42578125" bestFit="1" customWidth="1"/>
    <col min="2823" max="2823" width="9.5703125" bestFit="1" customWidth="1"/>
    <col min="2824" max="2824" width="13.7109375" customWidth="1"/>
    <col min="2825" max="2825" width="8.28515625" bestFit="1" customWidth="1"/>
    <col min="2826" max="2826" width="4.28515625" customWidth="1"/>
    <col min="2827" max="2827" width="11.28515625" bestFit="1" customWidth="1"/>
    <col min="2828" max="2828" width="4.28515625" customWidth="1"/>
    <col min="2829" max="2829" width="0.85546875" customWidth="1"/>
    <col min="2830" max="2832" width="2.5703125" customWidth="1"/>
    <col min="2833" max="2833" width="7" bestFit="1" customWidth="1"/>
    <col min="2834" max="2834" width="9.140625" bestFit="1" customWidth="1"/>
    <col min="3073" max="3073" width="2.42578125" customWidth="1"/>
    <col min="3074" max="3074" width="5" customWidth="1"/>
    <col min="3075" max="3075" width="22.42578125" customWidth="1"/>
    <col min="3076" max="3076" width="8.5703125" customWidth="1"/>
    <col min="3077" max="3077" width="9.5703125" bestFit="1" customWidth="1"/>
    <col min="3078" max="3078" width="11.42578125" bestFit="1" customWidth="1"/>
    <col min="3079" max="3079" width="9.5703125" bestFit="1" customWidth="1"/>
    <col min="3080" max="3080" width="13.7109375" customWidth="1"/>
    <col min="3081" max="3081" width="8.28515625" bestFit="1" customWidth="1"/>
    <col min="3082" max="3082" width="4.28515625" customWidth="1"/>
    <col min="3083" max="3083" width="11.28515625" bestFit="1" customWidth="1"/>
    <col min="3084" max="3084" width="4.28515625" customWidth="1"/>
    <col min="3085" max="3085" width="0.85546875" customWidth="1"/>
    <col min="3086" max="3088" width="2.5703125" customWidth="1"/>
    <col min="3089" max="3089" width="7" bestFit="1" customWidth="1"/>
    <col min="3090" max="3090" width="9.140625" bestFit="1" customWidth="1"/>
    <col min="3329" max="3329" width="2.42578125" customWidth="1"/>
    <col min="3330" max="3330" width="5" customWidth="1"/>
    <col min="3331" max="3331" width="22.42578125" customWidth="1"/>
    <col min="3332" max="3332" width="8.5703125" customWidth="1"/>
    <col min="3333" max="3333" width="9.5703125" bestFit="1" customWidth="1"/>
    <col min="3334" max="3334" width="11.42578125" bestFit="1" customWidth="1"/>
    <col min="3335" max="3335" width="9.5703125" bestFit="1" customWidth="1"/>
    <col min="3336" max="3336" width="13.7109375" customWidth="1"/>
    <col min="3337" max="3337" width="8.28515625" bestFit="1" customWidth="1"/>
    <col min="3338" max="3338" width="4.28515625" customWidth="1"/>
    <col min="3339" max="3339" width="11.28515625" bestFit="1" customWidth="1"/>
    <col min="3340" max="3340" width="4.28515625" customWidth="1"/>
    <col min="3341" max="3341" width="0.85546875" customWidth="1"/>
    <col min="3342" max="3344" width="2.5703125" customWidth="1"/>
    <col min="3345" max="3345" width="7" bestFit="1" customWidth="1"/>
    <col min="3346" max="3346" width="9.140625" bestFit="1" customWidth="1"/>
    <col min="3585" max="3585" width="2.42578125" customWidth="1"/>
    <col min="3586" max="3586" width="5" customWidth="1"/>
    <col min="3587" max="3587" width="22.42578125" customWidth="1"/>
    <col min="3588" max="3588" width="8.5703125" customWidth="1"/>
    <col min="3589" max="3589" width="9.5703125" bestFit="1" customWidth="1"/>
    <col min="3590" max="3590" width="11.42578125" bestFit="1" customWidth="1"/>
    <col min="3591" max="3591" width="9.5703125" bestFit="1" customWidth="1"/>
    <col min="3592" max="3592" width="13.7109375" customWidth="1"/>
    <col min="3593" max="3593" width="8.28515625" bestFit="1" customWidth="1"/>
    <col min="3594" max="3594" width="4.28515625" customWidth="1"/>
    <col min="3595" max="3595" width="11.28515625" bestFit="1" customWidth="1"/>
    <col min="3596" max="3596" width="4.28515625" customWidth="1"/>
    <col min="3597" max="3597" width="0.85546875" customWidth="1"/>
    <col min="3598" max="3600" width="2.5703125" customWidth="1"/>
    <col min="3601" max="3601" width="7" bestFit="1" customWidth="1"/>
    <col min="3602" max="3602" width="9.140625" bestFit="1" customWidth="1"/>
    <col min="3841" max="3841" width="2.42578125" customWidth="1"/>
    <col min="3842" max="3842" width="5" customWidth="1"/>
    <col min="3843" max="3843" width="22.42578125" customWidth="1"/>
    <col min="3844" max="3844" width="8.5703125" customWidth="1"/>
    <col min="3845" max="3845" width="9.5703125" bestFit="1" customWidth="1"/>
    <col min="3846" max="3846" width="11.42578125" bestFit="1" customWidth="1"/>
    <col min="3847" max="3847" width="9.5703125" bestFit="1" customWidth="1"/>
    <col min="3848" max="3848" width="13.7109375" customWidth="1"/>
    <col min="3849" max="3849" width="8.28515625" bestFit="1" customWidth="1"/>
    <col min="3850" max="3850" width="4.28515625" customWidth="1"/>
    <col min="3851" max="3851" width="11.28515625" bestFit="1" customWidth="1"/>
    <col min="3852" max="3852" width="4.28515625" customWidth="1"/>
    <col min="3853" max="3853" width="0.85546875" customWidth="1"/>
    <col min="3854" max="3856" width="2.5703125" customWidth="1"/>
    <col min="3857" max="3857" width="7" bestFit="1" customWidth="1"/>
    <col min="3858" max="3858" width="9.140625" bestFit="1" customWidth="1"/>
    <col min="4097" max="4097" width="2.42578125" customWidth="1"/>
    <col min="4098" max="4098" width="5" customWidth="1"/>
    <col min="4099" max="4099" width="22.42578125" customWidth="1"/>
    <col min="4100" max="4100" width="8.5703125" customWidth="1"/>
    <col min="4101" max="4101" width="9.5703125" bestFit="1" customWidth="1"/>
    <col min="4102" max="4102" width="11.42578125" bestFit="1" customWidth="1"/>
    <col min="4103" max="4103" width="9.5703125" bestFit="1" customWidth="1"/>
    <col min="4104" max="4104" width="13.7109375" customWidth="1"/>
    <col min="4105" max="4105" width="8.28515625" bestFit="1" customWidth="1"/>
    <col min="4106" max="4106" width="4.28515625" customWidth="1"/>
    <col min="4107" max="4107" width="11.28515625" bestFit="1" customWidth="1"/>
    <col min="4108" max="4108" width="4.28515625" customWidth="1"/>
    <col min="4109" max="4109" width="0.85546875" customWidth="1"/>
    <col min="4110" max="4112" width="2.5703125" customWidth="1"/>
    <col min="4113" max="4113" width="7" bestFit="1" customWidth="1"/>
    <col min="4114" max="4114" width="9.140625" bestFit="1" customWidth="1"/>
    <col min="4353" max="4353" width="2.42578125" customWidth="1"/>
    <col min="4354" max="4354" width="5" customWidth="1"/>
    <col min="4355" max="4355" width="22.42578125" customWidth="1"/>
    <col min="4356" max="4356" width="8.5703125" customWidth="1"/>
    <col min="4357" max="4357" width="9.5703125" bestFit="1" customWidth="1"/>
    <col min="4358" max="4358" width="11.42578125" bestFit="1" customWidth="1"/>
    <col min="4359" max="4359" width="9.5703125" bestFit="1" customWidth="1"/>
    <col min="4360" max="4360" width="13.7109375" customWidth="1"/>
    <col min="4361" max="4361" width="8.28515625" bestFit="1" customWidth="1"/>
    <col min="4362" max="4362" width="4.28515625" customWidth="1"/>
    <col min="4363" max="4363" width="11.28515625" bestFit="1" customWidth="1"/>
    <col min="4364" max="4364" width="4.28515625" customWidth="1"/>
    <col min="4365" max="4365" width="0.85546875" customWidth="1"/>
    <col min="4366" max="4368" width="2.5703125" customWidth="1"/>
    <col min="4369" max="4369" width="7" bestFit="1" customWidth="1"/>
    <col min="4370" max="4370" width="9.140625" bestFit="1" customWidth="1"/>
    <col min="4609" max="4609" width="2.42578125" customWidth="1"/>
    <col min="4610" max="4610" width="5" customWidth="1"/>
    <col min="4611" max="4611" width="22.42578125" customWidth="1"/>
    <col min="4612" max="4612" width="8.5703125" customWidth="1"/>
    <col min="4613" max="4613" width="9.5703125" bestFit="1" customWidth="1"/>
    <col min="4614" max="4614" width="11.42578125" bestFit="1" customWidth="1"/>
    <col min="4615" max="4615" width="9.5703125" bestFit="1" customWidth="1"/>
    <col min="4616" max="4616" width="13.7109375" customWidth="1"/>
    <col min="4617" max="4617" width="8.28515625" bestFit="1" customWidth="1"/>
    <col min="4618" max="4618" width="4.28515625" customWidth="1"/>
    <col min="4619" max="4619" width="11.28515625" bestFit="1" customWidth="1"/>
    <col min="4620" max="4620" width="4.28515625" customWidth="1"/>
    <col min="4621" max="4621" width="0.85546875" customWidth="1"/>
    <col min="4622" max="4624" width="2.5703125" customWidth="1"/>
    <col min="4625" max="4625" width="7" bestFit="1" customWidth="1"/>
    <col min="4626" max="4626" width="9.140625" bestFit="1" customWidth="1"/>
    <col min="4865" max="4865" width="2.42578125" customWidth="1"/>
    <col min="4866" max="4866" width="5" customWidth="1"/>
    <col min="4867" max="4867" width="22.42578125" customWidth="1"/>
    <col min="4868" max="4868" width="8.5703125" customWidth="1"/>
    <col min="4869" max="4869" width="9.5703125" bestFit="1" customWidth="1"/>
    <col min="4870" max="4870" width="11.42578125" bestFit="1" customWidth="1"/>
    <col min="4871" max="4871" width="9.5703125" bestFit="1" customWidth="1"/>
    <col min="4872" max="4872" width="13.7109375" customWidth="1"/>
    <col min="4873" max="4873" width="8.28515625" bestFit="1" customWidth="1"/>
    <col min="4874" max="4874" width="4.28515625" customWidth="1"/>
    <col min="4875" max="4875" width="11.28515625" bestFit="1" customWidth="1"/>
    <col min="4876" max="4876" width="4.28515625" customWidth="1"/>
    <col min="4877" max="4877" width="0.85546875" customWidth="1"/>
    <col min="4878" max="4880" width="2.5703125" customWidth="1"/>
    <col min="4881" max="4881" width="7" bestFit="1" customWidth="1"/>
    <col min="4882" max="4882" width="9.140625" bestFit="1" customWidth="1"/>
    <col min="5121" max="5121" width="2.42578125" customWidth="1"/>
    <col min="5122" max="5122" width="5" customWidth="1"/>
    <col min="5123" max="5123" width="22.42578125" customWidth="1"/>
    <col min="5124" max="5124" width="8.5703125" customWidth="1"/>
    <col min="5125" max="5125" width="9.5703125" bestFit="1" customWidth="1"/>
    <col min="5126" max="5126" width="11.42578125" bestFit="1" customWidth="1"/>
    <col min="5127" max="5127" width="9.5703125" bestFit="1" customWidth="1"/>
    <col min="5128" max="5128" width="13.7109375" customWidth="1"/>
    <col min="5129" max="5129" width="8.28515625" bestFit="1" customWidth="1"/>
    <col min="5130" max="5130" width="4.28515625" customWidth="1"/>
    <col min="5131" max="5131" width="11.28515625" bestFit="1" customWidth="1"/>
    <col min="5132" max="5132" width="4.28515625" customWidth="1"/>
    <col min="5133" max="5133" width="0.85546875" customWidth="1"/>
    <col min="5134" max="5136" width="2.5703125" customWidth="1"/>
    <col min="5137" max="5137" width="7" bestFit="1" customWidth="1"/>
    <col min="5138" max="5138" width="9.140625" bestFit="1" customWidth="1"/>
    <col min="5377" max="5377" width="2.42578125" customWidth="1"/>
    <col min="5378" max="5378" width="5" customWidth="1"/>
    <col min="5379" max="5379" width="22.42578125" customWidth="1"/>
    <col min="5380" max="5380" width="8.5703125" customWidth="1"/>
    <col min="5381" max="5381" width="9.5703125" bestFit="1" customWidth="1"/>
    <col min="5382" max="5382" width="11.42578125" bestFit="1" customWidth="1"/>
    <col min="5383" max="5383" width="9.5703125" bestFit="1" customWidth="1"/>
    <col min="5384" max="5384" width="13.7109375" customWidth="1"/>
    <col min="5385" max="5385" width="8.28515625" bestFit="1" customWidth="1"/>
    <col min="5386" max="5386" width="4.28515625" customWidth="1"/>
    <col min="5387" max="5387" width="11.28515625" bestFit="1" customWidth="1"/>
    <col min="5388" max="5388" width="4.28515625" customWidth="1"/>
    <col min="5389" max="5389" width="0.85546875" customWidth="1"/>
    <col min="5390" max="5392" width="2.5703125" customWidth="1"/>
    <col min="5393" max="5393" width="7" bestFit="1" customWidth="1"/>
    <col min="5394" max="5394" width="9.140625" bestFit="1" customWidth="1"/>
    <col min="5633" max="5633" width="2.42578125" customWidth="1"/>
    <col min="5634" max="5634" width="5" customWidth="1"/>
    <col min="5635" max="5635" width="22.42578125" customWidth="1"/>
    <col min="5636" max="5636" width="8.5703125" customWidth="1"/>
    <col min="5637" max="5637" width="9.5703125" bestFit="1" customWidth="1"/>
    <col min="5638" max="5638" width="11.42578125" bestFit="1" customWidth="1"/>
    <col min="5639" max="5639" width="9.5703125" bestFit="1" customWidth="1"/>
    <col min="5640" max="5640" width="13.7109375" customWidth="1"/>
    <col min="5641" max="5641" width="8.28515625" bestFit="1" customWidth="1"/>
    <col min="5642" max="5642" width="4.28515625" customWidth="1"/>
    <col min="5643" max="5643" width="11.28515625" bestFit="1" customWidth="1"/>
    <col min="5644" max="5644" width="4.28515625" customWidth="1"/>
    <col min="5645" max="5645" width="0.85546875" customWidth="1"/>
    <col min="5646" max="5648" width="2.5703125" customWidth="1"/>
    <col min="5649" max="5649" width="7" bestFit="1" customWidth="1"/>
    <col min="5650" max="5650" width="9.140625" bestFit="1" customWidth="1"/>
    <col min="5889" max="5889" width="2.42578125" customWidth="1"/>
    <col min="5890" max="5890" width="5" customWidth="1"/>
    <col min="5891" max="5891" width="22.42578125" customWidth="1"/>
    <col min="5892" max="5892" width="8.5703125" customWidth="1"/>
    <col min="5893" max="5893" width="9.5703125" bestFit="1" customWidth="1"/>
    <col min="5894" max="5894" width="11.42578125" bestFit="1" customWidth="1"/>
    <col min="5895" max="5895" width="9.5703125" bestFit="1" customWidth="1"/>
    <col min="5896" max="5896" width="13.7109375" customWidth="1"/>
    <col min="5897" max="5897" width="8.28515625" bestFit="1" customWidth="1"/>
    <col min="5898" max="5898" width="4.28515625" customWidth="1"/>
    <col min="5899" max="5899" width="11.28515625" bestFit="1" customWidth="1"/>
    <col min="5900" max="5900" width="4.28515625" customWidth="1"/>
    <col min="5901" max="5901" width="0.85546875" customWidth="1"/>
    <col min="5902" max="5904" width="2.5703125" customWidth="1"/>
    <col min="5905" max="5905" width="7" bestFit="1" customWidth="1"/>
    <col min="5906" max="5906" width="9.140625" bestFit="1" customWidth="1"/>
    <col min="6145" max="6145" width="2.42578125" customWidth="1"/>
    <col min="6146" max="6146" width="5" customWidth="1"/>
    <col min="6147" max="6147" width="22.42578125" customWidth="1"/>
    <col min="6148" max="6148" width="8.5703125" customWidth="1"/>
    <col min="6149" max="6149" width="9.5703125" bestFit="1" customWidth="1"/>
    <col min="6150" max="6150" width="11.42578125" bestFit="1" customWidth="1"/>
    <col min="6151" max="6151" width="9.5703125" bestFit="1" customWidth="1"/>
    <col min="6152" max="6152" width="13.7109375" customWidth="1"/>
    <col min="6153" max="6153" width="8.28515625" bestFit="1" customWidth="1"/>
    <col min="6154" max="6154" width="4.28515625" customWidth="1"/>
    <col min="6155" max="6155" width="11.28515625" bestFit="1" customWidth="1"/>
    <col min="6156" max="6156" width="4.28515625" customWidth="1"/>
    <col min="6157" max="6157" width="0.85546875" customWidth="1"/>
    <col min="6158" max="6160" width="2.5703125" customWidth="1"/>
    <col min="6161" max="6161" width="7" bestFit="1" customWidth="1"/>
    <col min="6162" max="6162" width="9.140625" bestFit="1" customWidth="1"/>
    <col min="6401" max="6401" width="2.42578125" customWidth="1"/>
    <col min="6402" max="6402" width="5" customWidth="1"/>
    <col min="6403" max="6403" width="22.42578125" customWidth="1"/>
    <col min="6404" max="6404" width="8.5703125" customWidth="1"/>
    <col min="6405" max="6405" width="9.5703125" bestFit="1" customWidth="1"/>
    <col min="6406" max="6406" width="11.42578125" bestFit="1" customWidth="1"/>
    <col min="6407" max="6407" width="9.5703125" bestFit="1" customWidth="1"/>
    <col min="6408" max="6408" width="13.7109375" customWidth="1"/>
    <col min="6409" max="6409" width="8.28515625" bestFit="1" customWidth="1"/>
    <col min="6410" max="6410" width="4.28515625" customWidth="1"/>
    <col min="6411" max="6411" width="11.28515625" bestFit="1" customWidth="1"/>
    <col min="6412" max="6412" width="4.28515625" customWidth="1"/>
    <col min="6413" max="6413" width="0.85546875" customWidth="1"/>
    <col min="6414" max="6416" width="2.5703125" customWidth="1"/>
    <col min="6417" max="6417" width="7" bestFit="1" customWidth="1"/>
    <col min="6418" max="6418" width="9.140625" bestFit="1" customWidth="1"/>
    <col min="6657" max="6657" width="2.42578125" customWidth="1"/>
    <col min="6658" max="6658" width="5" customWidth="1"/>
    <col min="6659" max="6659" width="22.42578125" customWidth="1"/>
    <col min="6660" max="6660" width="8.5703125" customWidth="1"/>
    <col min="6661" max="6661" width="9.5703125" bestFit="1" customWidth="1"/>
    <col min="6662" max="6662" width="11.42578125" bestFit="1" customWidth="1"/>
    <col min="6663" max="6663" width="9.5703125" bestFit="1" customWidth="1"/>
    <col min="6664" max="6664" width="13.7109375" customWidth="1"/>
    <col min="6665" max="6665" width="8.28515625" bestFit="1" customWidth="1"/>
    <col min="6666" max="6666" width="4.28515625" customWidth="1"/>
    <col min="6667" max="6667" width="11.28515625" bestFit="1" customWidth="1"/>
    <col min="6668" max="6668" width="4.28515625" customWidth="1"/>
    <col min="6669" max="6669" width="0.85546875" customWidth="1"/>
    <col min="6670" max="6672" width="2.5703125" customWidth="1"/>
    <col min="6673" max="6673" width="7" bestFit="1" customWidth="1"/>
    <col min="6674" max="6674" width="9.140625" bestFit="1" customWidth="1"/>
    <col min="6913" max="6913" width="2.42578125" customWidth="1"/>
    <col min="6914" max="6914" width="5" customWidth="1"/>
    <col min="6915" max="6915" width="22.42578125" customWidth="1"/>
    <col min="6916" max="6916" width="8.5703125" customWidth="1"/>
    <col min="6917" max="6917" width="9.5703125" bestFit="1" customWidth="1"/>
    <col min="6918" max="6918" width="11.42578125" bestFit="1" customWidth="1"/>
    <col min="6919" max="6919" width="9.5703125" bestFit="1" customWidth="1"/>
    <col min="6920" max="6920" width="13.7109375" customWidth="1"/>
    <col min="6921" max="6921" width="8.28515625" bestFit="1" customWidth="1"/>
    <col min="6922" max="6922" width="4.28515625" customWidth="1"/>
    <col min="6923" max="6923" width="11.28515625" bestFit="1" customWidth="1"/>
    <col min="6924" max="6924" width="4.28515625" customWidth="1"/>
    <col min="6925" max="6925" width="0.85546875" customWidth="1"/>
    <col min="6926" max="6928" width="2.5703125" customWidth="1"/>
    <col min="6929" max="6929" width="7" bestFit="1" customWidth="1"/>
    <col min="6930" max="6930" width="9.140625" bestFit="1" customWidth="1"/>
    <col min="7169" max="7169" width="2.42578125" customWidth="1"/>
    <col min="7170" max="7170" width="5" customWidth="1"/>
    <col min="7171" max="7171" width="22.42578125" customWidth="1"/>
    <col min="7172" max="7172" width="8.5703125" customWidth="1"/>
    <col min="7173" max="7173" width="9.5703125" bestFit="1" customWidth="1"/>
    <col min="7174" max="7174" width="11.42578125" bestFit="1" customWidth="1"/>
    <col min="7175" max="7175" width="9.5703125" bestFit="1" customWidth="1"/>
    <col min="7176" max="7176" width="13.7109375" customWidth="1"/>
    <col min="7177" max="7177" width="8.28515625" bestFit="1" customWidth="1"/>
    <col min="7178" max="7178" width="4.28515625" customWidth="1"/>
    <col min="7179" max="7179" width="11.28515625" bestFit="1" customWidth="1"/>
    <col min="7180" max="7180" width="4.28515625" customWidth="1"/>
    <col min="7181" max="7181" width="0.85546875" customWidth="1"/>
    <col min="7182" max="7184" width="2.5703125" customWidth="1"/>
    <col min="7185" max="7185" width="7" bestFit="1" customWidth="1"/>
    <col min="7186" max="7186" width="9.140625" bestFit="1" customWidth="1"/>
    <col min="7425" max="7425" width="2.42578125" customWidth="1"/>
    <col min="7426" max="7426" width="5" customWidth="1"/>
    <col min="7427" max="7427" width="22.42578125" customWidth="1"/>
    <col min="7428" max="7428" width="8.5703125" customWidth="1"/>
    <col min="7429" max="7429" width="9.5703125" bestFit="1" customWidth="1"/>
    <col min="7430" max="7430" width="11.42578125" bestFit="1" customWidth="1"/>
    <col min="7431" max="7431" width="9.5703125" bestFit="1" customWidth="1"/>
    <col min="7432" max="7432" width="13.7109375" customWidth="1"/>
    <col min="7433" max="7433" width="8.28515625" bestFit="1" customWidth="1"/>
    <col min="7434" max="7434" width="4.28515625" customWidth="1"/>
    <col min="7435" max="7435" width="11.28515625" bestFit="1" customWidth="1"/>
    <col min="7436" max="7436" width="4.28515625" customWidth="1"/>
    <col min="7437" max="7437" width="0.85546875" customWidth="1"/>
    <col min="7438" max="7440" width="2.5703125" customWidth="1"/>
    <col min="7441" max="7441" width="7" bestFit="1" customWidth="1"/>
    <col min="7442" max="7442" width="9.140625" bestFit="1" customWidth="1"/>
    <col min="7681" max="7681" width="2.42578125" customWidth="1"/>
    <col min="7682" max="7682" width="5" customWidth="1"/>
    <col min="7683" max="7683" width="22.42578125" customWidth="1"/>
    <col min="7684" max="7684" width="8.5703125" customWidth="1"/>
    <col min="7685" max="7685" width="9.5703125" bestFit="1" customWidth="1"/>
    <col min="7686" max="7686" width="11.42578125" bestFit="1" customWidth="1"/>
    <col min="7687" max="7687" width="9.5703125" bestFit="1" customWidth="1"/>
    <col min="7688" max="7688" width="13.7109375" customWidth="1"/>
    <col min="7689" max="7689" width="8.28515625" bestFit="1" customWidth="1"/>
    <col min="7690" max="7690" width="4.28515625" customWidth="1"/>
    <col min="7691" max="7691" width="11.28515625" bestFit="1" customWidth="1"/>
    <col min="7692" max="7692" width="4.28515625" customWidth="1"/>
    <col min="7693" max="7693" width="0.85546875" customWidth="1"/>
    <col min="7694" max="7696" width="2.5703125" customWidth="1"/>
    <col min="7697" max="7697" width="7" bestFit="1" customWidth="1"/>
    <col min="7698" max="7698" width="9.140625" bestFit="1" customWidth="1"/>
    <col min="7937" max="7937" width="2.42578125" customWidth="1"/>
    <col min="7938" max="7938" width="5" customWidth="1"/>
    <col min="7939" max="7939" width="22.42578125" customWidth="1"/>
    <col min="7940" max="7940" width="8.5703125" customWidth="1"/>
    <col min="7941" max="7941" width="9.5703125" bestFit="1" customWidth="1"/>
    <col min="7942" max="7942" width="11.42578125" bestFit="1" customWidth="1"/>
    <col min="7943" max="7943" width="9.5703125" bestFit="1" customWidth="1"/>
    <col min="7944" max="7944" width="13.7109375" customWidth="1"/>
    <col min="7945" max="7945" width="8.28515625" bestFit="1" customWidth="1"/>
    <col min="7946" max="7946" width="4.28515625" customWidth="1"/>
    <col min="7947" max="7947" width="11.28515625" bestFit="1" customWidth="1"/>
    <col min="7948" max="7948" width="4.28515625" customWidth="1"/>
    <col min="7949" max="7949" width="0.85546875" customWidth="1"/>
    <col min="7950" max="7952" width="2.5703125" customWidth="1"/>
    <col min="7953" max="7953" width="7" bestFit="1" customWidth="1"/>
    <col min="7954" max="7954" width="9.140625" bestFit="1" customWidth="1"/>
    <col min="8193" max="8193" width="2.42578125" customWidth="1"/>
    <col min="8194" max="8194" width="5" customWidth="1"/>
    <col min="8195" max="8195" width="22.42578125" customWidth="1"/>
    <col min="8196" max="8196" width="8.5703125" customWidth="1"/>
    <col min="8197" max="8197" width="9.5703125" bestFit="1" customWidth="1"/>
    <col min="8198" max="8198" width="11.42578125" bestFit="1" customWidth="1"/>
    <col min="8199" max="8199" width="9.5703125" bestFit="1" customWidth="1"/>
    <col min="8200" max="8200" width="13.7109375" customWidth="1"/>
    <col min="8201" max="8201" width="8.28515625" bestFit="1" customWidth="1"/>
    <col min="8202" max="8202" width="4.28515625" customWidth="1"/>
    <col min="8203" max="8203" width="11.28515625" bestFit="1" customWidth="1"/>
    <col min="8204" max="8204" width="4.28515625" customWidth="1"/>
    <col min="8205" max="8205" width="0.85546875" customWidth="1"/>
    <col min="8206" max="8208" width="2.5703125" customWidth="1"/>
    <col min="8209" max="8209" width="7" bestFit="1" customWidth="1"/>
    <col min="8210" max="8210" width="9.140625" bestFit="1" customWidth="1"/>
    <col min="8449" max="8449" width="2.42578125" customWidth="1"/>
    <col min="8450" max="8450" width="5" customWidth="1"/>
    <col min="8451" max="8451" width="22.42578125" customWidth="1"/>
    <col min="8452" max="8452" width="8.5703125" customWidth="1"/>
    <col min="8453" max="8453" width="9.5703125" bestFit="1" customWidth="1"/>
    <col min="8454" max="8454" width="11.42578125" bestFit="1" customWidth="1"/>
    <col min="8455" max="8455" width="9.5703125" bestFit="1" customWidth="1"/>
    <col min="8456" max="8456" width="13.7109375" customWidth="1"/>
    <col min="8457" max="8457" width="8.28515625" bestFit="1" customWidth="1"/>
    <col min="8458" max="8458" width="4.28515625" customWidth="1"/>
    <col min="8459" max="8459" width="11.28515625" bestFit="1" customWidth="1"/>
    <col min="8460" max="8460" width="4.28515625" customWidth="1"/>
    <col min="8461" max="8461" width="0.85546875" customWidth="1"/>
    <col min="8462" max="8464" width="2.5703125" customWidth="1"/>
    <col min="8465" max="8465" width="7" bestFit="1" customWidth="1"/>
    <col min="8466" max="8466" width="9.140625" bestFit="1" customWidth="1"/>
    <col min="8705" max="8705" width="2.42578125" customWidth="1"/>
    <col min="8706" max="8706" width="5" customWidth="1"/>
    <col min="8707" max="8707" width="22.42578125" customWidth="1"/>
    <col min="8708" max="8708" width="8.5703125" customWidth="1"/>
    <col min="8709" max="8709" width="9.5703125" bestFit="1" customWidth="1"/>
    <col min="8710" max="8710" width="11.42578125" bestFit="1" customWidth="1"/>
    <col min="8711" max="8711" width="9.5703125" bestFit="1" customWidth="1"/>
    <col min="8712" max="8712" width="13.7109375" customWidth="1"/>
    <col min="8713" max="8713" width="8.28515625" bestFit="1" customWidth="1"/>
    <col min="8714" max="8714" width="4.28515625" customWidth="1"/>
    <col min="8715" max="8715" width="11.28515625" bestFit="1" customWidth="1"/>
    <col min="8716" max="8716" width="4.28515625" customWidth="1"/>
    <col min="8717" max="8717" width="0.85546875" customWidth="1"/>
    <col min="8718" max="8720" width="2.5703125" customWidth="1"/>
    <col min="8721" max="8721" width="7" bestFit="1" customWidth="1"/>
    <col min="8722" max="8722" width="9.140625" bestFit="1" customWidth="1"/>
    <col min="8961" max="8961" width="2.42578125" customWidth="1"/>
    <col min="8962" max="8962" width="5" customWidth="1"/>
    <col min="8963" max="8963" width="22.42578125" customWidth="1"/>
    <col min="8964" max="8964" width="8.5703125" customWidth="1"/>
    <col min="8965" max="8965" width="9.5703125" bestFit="1" customWidth="1"/>
    <col min="8966" max="8966" width="11.42578125" bestFit="1" customWidth="1"/>
    <col min="8967" max="8967" width="9.5703125" bestFit="1" customWidth="1"/>
    <col min="8968" max="8968" width="13.7109375" customWidth="1"/>
    <col min="8969" max="8969" width="8.28515625" bestFit="1" customWidth="1"/>
    <col min="8970" max="8970" width="4.28515625" customWidth="1"/>
    <col min="8971" max="8971" width="11.28515625" bestFit="1" customWidth="1"/>
    <col min="8972" max="8972" width="4.28515625" customWidth="1"/>
    <col min="8973" max="8973" width="0.85546875" customWidth="1"/>
    <col min="8974" max="8976" width="2.5703125" customWidth="1"/>
    <col min="8977" max="8977" width="7" bestFit="1" customWidth="1"/>
    <col min="8978" max="8978" width="9.140625" bestFit="1" customWidth="1"/>
    <col min="9217" max="9217" width="2.42578125" customWidth="1"/>
    <col min="9218" max="9218" width="5" customWidth="1"/>
    <col min="9219" max="9219" width="22.42578125" customWidth="1"/>
    <col min="9220" max="9220" width="8.5703125" customWidth="1"/>
    <col min="9221" max="9221" width="9.5703125" bestFit="1" customWidth="1"/>
    <col min="9222" max="9222" width="11.42578125" bestFit="1" customWidth="1"/>
    <col min="9223" max="9223" width="9.5703125" bestFit="1" customWidth="1"/>
    <col min="9224" max="9224" width="13.7109375" customWidth="1"/>
    <col min="9225" max="9225" width="8.28515625" bestFit="1" customWidth="1"/>
    <col min="9226" max="9226" width="4.28515625" customWidth="1"/>
    <col min="9227" max="9227" width="11.28515625" bestFit="1" customWidth="1"/>
    <col min="9228" max="9228" width="4.28515625" customWidth="1"/>
    <col min="9229" max="9229" width="0.85546875" customWidth="1"/>
    <col min="9230" max="9232" width="2.5703125" customWidth="1"/>
    <col min="9233" max="9233" width="7" bestFit="1" customWidth="1"/>
    <col min="9234" max="9234" width="9.140625" bestFit="1" customWidth="1"/>
    <col min="9473" max="9473" width="2.42578125" customWidth="1"/>
    <col min="9474" max="9474" width="5" customWidth="1"/>
    <col min="9475" max="9475" width="22.42578125" customWidth="1"/>
    <col min="9476" max="9476" width="8.5703125" customWidth="1"/>
    <col min="9477" max="9477" width="9.5703125" bestFit="1" customWidth="1"/>
    <col min="9478" max="9478" width="11.42578125" bestFit="1" customWidth="1"/>
    <col min="9479" max="9479" width="9.5703125" bestFit="1" customWidth="1"/>
    <col min="9480" max="9480" width="13.7109375" customWidth="1"/>
    <col min="9481" max="9481" width="8.28515625" bestFit="1" customWidth="1"/>
    <col min="9482" max="9482" width="4.28515625" customWidth="1"/>
    <col min="9483" max="9483" width="11.28515625" bestFit="1" customWidth="1"/>
    <col min="9484" max="9484" width="4.28515625" customWidth="1"/>
    <col min="9485" max="9485" width="0.85546875" customWidth="1"/>
    <col min="9486" max="9488" width="2.5703125" customWidth="1"/>
    <col min="9489" max="9489" width="7" bestFit="1" customWidth="1"/>
    <col min="9490" max="9490" width="9.140625" bestFit="1" customWidth="1"/>
    <col min="9729" max="9729" width="2.42578125" customWidth="1"/>
    <col min="9730" max="9730" width="5" customWidth="1"/>
    <col min="9731" max="9731" width="22.42578125" customWidth="1"/>
    <col min="9732" max="9732" width="8.5703125" customWidth="1"/>
    <col min="9733" max="9733" width="9.5703125" bestFit="1" customWidth="1"/>
    <col min="9734" max="9734" width="11.42578125" bestFit="1" customWidth="1"/>
    <col min="9735" max="9735" width="9.5703125" bestFit="1" customWidth="1"/>
    <col min="9736" max="9736" width="13.7109375" customWidth="1"/>
    <col min="9737" max="9737" width="8.28515625" bestFit="1" customWidth="1"/>
    <col min="9738" max="9738" width="4.28515625" customWidth="1"/>
    <col min="9739" max="9739" width="11.28515625" bestFit="1" customWidth="1"/>
    <col min="9740" max="9740" width="4.28515625" customWidth="1"/>
    <col min="9741" max="9741" width="0.85546875" customWidth="1"/>
    <col min="9742" max="9744" width="2.5703125" customWidth="1"/>
    <col min="9745" max="9745" width="7" bestFit="1" customWidth="1"/>
    <col min="9746" max="9746" width="9.140625" bestFit="1" customWidth="1"/>
    <col min="9985" max="9985" width="2.42578125" customWidth="1"/>
    <col min="9986" max="9986" width="5" customWidth="1"/>
    <col min="9987" max="9987" width="22.42578125" customWidth="1"/>
    <col min="9988" max="9988" width="8.5703125" customWidth="1"/>
    <col min="9989" max="9989" width="9.5703125" bestFit="1" customWidth="1"/>
    <col min="9990" max="9990" width="11.42578125" bestFit="1" customWidth="1"/>
    <col min="9991" max="9991" width="9.5703125" bestFit="1" customWidth="1"/>
    <col min="9992" max="9992" width="13.7109375" customWidth="1"/>
    <col min="9993" max="9993" width="8.28515625" bestFit="1" customWidth="1"/>
    <col min="9994" max="9994" width="4.28515625" customWidth="1"/>
    <col min="9995" max="9995" width="11.28515625" bestFit="1" customWidth="1"/>
    <col min="9996" max="9996" width="4.28515625" customWidth="1"/>
    <col min="9997" max="9997" width="0.85546875" customWidth="1"/>
    <col min="9998" max="10000" width="2.5703125" customWidth="1"/>
    <col min="10001" max="10001" width="7" bestFit="1" customWidth="1"/>
    <col min="10002" max="10002" width="9.140625" bestFit="1" customWidth="1"/>
    <col min="10241" max="10241" width="2.42578125" customWidth="1"/>
    <col min="10242" max="10242" width="5" customWidth="1"/>
    <col min="10243" max="10243" width="22.42578125" customWidth="1"/>
    <col min="10244" max="10244" width="8.5703125" customWidth="1"/>
    <col min="10245" max="10245" width="9.5703125" bestFit="1" customWidth="1"/>
    <col min="10246" max="10246" width="11.42578125" bestFit="1" customWidth="1"/>
    <col min="10247" max="10247" width="9.5703125" bestFit="1" customWidth="1"/>
    <col min="10248" max="10248" width="13.7109375" customWidth="1"/>
    <col min="10249" max="10249" width="8.28515625" bestFit="1" customWidth="1"/>
    <col min="10250" max="10250" width="4.28515625" customWidth="1"/>
    <col min="10251" max="10251" width="11.28515625" bestFit="1" customWidth="1"/>
    <col min="10252" max="10252" width="4.28515625" customWidth="1"/>
    <col min="10253" max="10253" width="0.85546875" customWidth="1"/>
    <col min="10254" max="10256" width="2.5703125" customWidth="1"/>
    <col min="10257" max="10257" width="7" bestFit="1" customWidth="1"/>
    <col min="10258" max="10258" width="9.140625" bestFit="1" customWidth="1"/>
    <col min="10497" max="10497" width="2.42578125" customWidth="1"/>
    <col min="10498" max="10498" width="5" customWidth="1"/>
    <col min="10499" max="10499" width="22.42578125" customWidth="1"/>
    <col min="10500" max="10500" width="8.5703125" customWidth="1"/>
    <col min="10501" max="10501" width="9.5703125" bestFit="1" customWidth="1"/>
    <col min="10502" max="10502" width="11.42578125" bestFit="1" customWidth="1"/>
    <col min="10503" max="10503" width="9.5703125" bestFit="1" customWidth="1"/>
    <col min="10504" max="10504" width="13.7109375" customWidth="1"/>
    <col min="10505" max="10505" width="8.28515625" bestFit="1" customWidth="1"/>
    <col min="10506" max="10506" width="4.28515625" customWidth="1"/>
    <col min="10507" max="10507" width="11.28515625" bestFit="1" customWidth="1"/>
    <col min="10508" max="10508" width="4.28515625" customWidth="1"/>
    <col min="10509" max="10509" width="0.85546875" customWidth="1"/>
    <col min="10510" max="10512" width="2.5703125" customWidth="1"/>
    <col min="10513" max="10513" width="7" bestFit="1" customWidth="1"/>
    <col min="10514" max="10514" width="9.140625" bestFit="1" customWidth="1"/>
    <col min="10753" max="10753" width="2.42578125" customWidth="1"/>
    <col min="10754" max="10754" width="5" customWidth="1"/>
    <col min="10755" max="10755" width="22.42578125" customWidth="1"/>
    <col min="10756" max="10756" width="8.5703125" customWidth="1"/>
    <col min="10757" max="10757" width="9.5703125" bestFit="1" customWidth="1"/>
    <col min="10758" max="10758" width="11.42578125" bestFit="1" customWidth="1"/>
    <col min="10759" max="10759" width="9.5703125" bestFit="1" customWidth="1"/>
    <col min="10760" max="10760" width="13.7109375" customWidth="1"/>
    <col min="10761" max="10761" width="8.28515625" bestFit="1" customWidth="1"/>
    <col min="10762" max="10762" width="4.28515625" customWidth="1"/>
    <col min="10763" max="10763" width="11.28515625" bestFit="1" customWidth="1"/>
    <col min="10764" max="10764" width="4.28515625" customWidth="1"/>
    <col min="10765" max="10765" width="0.85546875" customWidth="1"/>
    <col min="10766" max="10768" width="2.5703125" customWidth="1"/>
    <col min="10769" max="10769" width="7" bestFit="1" customWidth="1"/>
    <col min="10770" max="10770" width="9.140625" bestFit="1" customWidth="1"/>
    <col min="11009" max="11009" width="2.42578125" customWidth="1"/>
    <col min="11010" max="11010" width="5" customWidth="1"/>
    <col min="11011" max="11011" width="22.42578125" customWidth="1"/>
    <col min="11012" max="11012" width="8.5703125" customWidth="1"/>
    <col min="11013" max="11013" width="9.5703125" bestFit="1" customWidth="1"/>
    <col min="11014" max="11014" width="11.42578125" bestFit="1" customWidth="1"/>
    <col min="11015" max="11015" width="9.5703125" bestFit="1" customWidth="1"/>
    <col min="11016" max="11016" width="13.7109375" customWidth="1"/>
    <col min="11017" max="11017" width="8.28515625" bestFit="1" customWidth="1"/>
    <col min="11018" max="11018" width="4.28515625" customWidth="1"/>
    <col min="11019" max="11019" width="11.28515625" bestFit="1" customWidth="1"/>
    <col min="11020" max="11020" width="4.28515625" customWidth="1"/>
    <col min="11021" max="11021" width="0.85546875" customWidth="1"/>
    <col min="11022" max="11024" width="2.5703125" customWidth="1"/>
    <col min="11025" max="11025" width="7" bestFit="1" customWidth="1"/>
    <col min="11026" max="11026" width="9.140625" bestFit="1" customWidth="1"/>
    <col min="11265" max="11265" width="2.42578125" customWidth="1"/>
    <col min="11266" max="11266" width="5" customWidth="1"/>
    <col min="11267" max="11267" width="22.42578125" customWidth="1"/>
    <col min="11268" max="11268" width="8.5703125" customWidth="1"/>
    <col min="11269" max="11269" width="9.5703125" bestFit="1" customWidth="1"/>
    <col min="11270" max="11270" width="11.42578125" bestFit="1" customWidth="1"/>
    <col min="11271" max="11271" width="9.5703125" bestFit="1" customWidth="1"/>
    <col min="11272" max="11272" width="13.7109375" customWidth="1"/>
    <col min="11273" max="11273" width="8.28515625" bestFit="1" customWidth="1"/>
    <col min="11274" max="11274" width="4.28515625" customWidth="1"/>
    <col min="11275" max="11275" width="11.28515625" bestFit="1" customWidth="1"/>
    <col min="11276" max="11276" width="4.28515625" customWidth="1"/>
    <col min="11277" max="11277" width="0.85546875" customWidth="1"/>
    <col min="11278" max="11280" width="2.5703125" customWidth="1"/>
    <col min="11281" max="11281" width="7" bestFit="1" customWidth="1"/>
    <col min="11282" max="11282" width="9.140625" bestFit="1" customWidth="1"/>
    <col min="11521" max="11521" width="2.42578125" customWidth="1"/>
    <col min="11522" max="11522" width="5" customWidth="1"/>
    <col min="11523" max="11523" width="22.42578125" customWidth="1"/>
    <col min="11524" max="11524" width="8.5703125" customWidth="1"/>
    <col min="11525" max="11525" width="9.5703125" bestFit="1" customWidth="1"/>
    <col min="11526" max="11526" width="11.42578125" bestFit="1" customWidth="1"/>
    <col min="11527" max="11527" width="9.5703125" bestFit="1" customWidth="1"/>
    <col min="11528" max="11528" width="13.7109375" customWidth="1"/>
    <col min="11529" max="11529" width="8.28515625" bestFit="1" customWidth="1"/>
    <col min="11530" max="11530" width="4.28515625" customWidth="1"/>
    <col min="11531" max="11531" width="11.28515625" bestFit="1" customWidth="1"/>
    <col min="11532" max="11532" width="4.28515625" customWidth="1"/>
    <col min="11533" max="11533" width="0.85546875" customWidth="1"/>
    <col min="11534" max="11536" width="2.5703125" customWidth="1"/>
    <col min="11537" max="11537" width="7" bestFit="1" customWidth="1"/>
    <col min="11538" max="11538" width="9.140625" bestFit="1" customWidth="1"/>
    <col min="11777" max="11777" width="2.42578125" customWidth="1"/>
    <col min="11778" max="11778" width="5" customWidth="1"/>
    <col min="11779" max="11779" width="22.42578125" customWidth="1"/>
    <col min="11780" max="11780" width="8.5703125" customWidth="1"/>
    <col min="11781" max="11781" width="9.5703125" bestFit="1" customWidth="1"/>
    <col min="11782" max="11782" width="11.42578125" bestFit="1" customWidth="1"/>
    <col min="11783" max="11783" width="9.5703125" bestFit="1" customWidth="1"/>
    <col min="11784" max="11784" width="13.7109375" customWidth="1"/>
    <col min="11785" max="11785" width="8.28515625" bestFit="1" customWidth="1"/>
    <col min="11786" max="11786" width="4.28515625" customWidth="1"/>
    <col min="11787" max="11787" width="11.28515625" bestFit="1" customWidth="1"/>
    <col min="11788" max="11788" width="4.28515625" customWidth="1"/>
    <col min="11789" max="11789" width="0.85546875" customWidth="1"/>
    <col min="11790" max="11792" width="2.5703125" customWidth="1"/>
    <col min="11793" max="11793" width="7" bestFit="1" customWidth="1"/>
    <col min="11794" max="11794" width="9.140625" bestFit="1" customWidth="1"/>
    <col min="12033" max="12033" width="2.42578125" customWidth="1"/>
    <col min="12034" max="12034" width="5" customWidth="1"/>
    <col min="12035" max="12035" width="22.42578125" customWidth="1"/>
    <col min="12036" max="12036" width="8.5703125" customWidth="1"/>
    <col min="12037" max="12037" width="9.5703125" bestFit="1" customWidth="1"/>
    <col min="12038" max="12038" width="11.42578125" bestFit="1" customWidth="1"/>
    <col min="12039" max="12039" width="9.5703125" bestFit="1" customWidth="1"/>
    <col min="12040" max="12040" width="13.7109375" customWidth="1"/>
    <col min="12041" max="12041" width="8.28515625" bestFit="1" customWidth="1"/>
    <col min="12042" max="12042" width="4.28515625" customWidth="1"/>
    <col min="12043" max="12043" width="11.28515625" bestFit="1" customWidth="1"/>
    <col min="12044" max="12044" width="4.28515625" customWidth="1"/>
    <col min="12045" max="12045" width="0.85546875" customWidth="1"/>
    <col min="12046" max="12048" width="2.5703125" customWidth="1"/>
    <col min="12049" max="12049" width="7" bestFit="1" customWidth="1"/>
    <col min="12050" max="12050" width="9.140625" bestFit="1" customWidth="1"/>
    <col min="12289" max="12289" width="2.42578125" customWidth="1"/>
    <col min="12290" max="12290" width="5" customWidth="1"/>
    <col min="12291" max="12291" width="22.42578125" customWidth="1"/>
    <col min="12292" max="12292" width="8.5703125" customWidth="1"/>
    <col min="12293" max="12293" width="9.5703125" bestFit="1" customWidth="1"/>
    <col min="12294" max="12294" width="11.42578125" bestFit="1" customWidth="1"/>
    <col min="12295" max="12295" width="9.5703125" bestFit="1" customWidth="1"/>
    <col min="12296" max="12296" width="13.7109375" customWidth="1"/>
    <col min="12297" max="12297" width="8.28515625" bestFit="1" customWidth="1"/>
    <col min="12298" max="12298" width="4.28515625" customWidth="1"/>
    <col min="12299" max="12299" width="11.28515625" bestFit="1" customWidth="1"/>
    <col min="12300" max="12300" width="4.28515625" customWidth="1"/>
    <col min="12301" max="12301" width="0.85546875" customWidth="1"/>
    <col min="12302" max="12304" width="2.5703125" customWidth="1"/>
    <col min="12305" max="12305" width="7" bestFit="1" customWidth="1"/>
    <col min="12306" max="12306" width="9.140625" bestFit="1" customWidth="1"/>
    <col min="12545" max="12545" width="2.42578125" customWidth="1"/>
    <col min="12546" max="12546" width="5" customWidth="1"/>
    <col min="12547" max="12547" width="22.42578125" customWidth="1"/>
    <col min="12548" max="12548" width="8.5703125" customWidth="1"/>
    <col min="12549" max="12549" width="9.5703125" bestFit="1" customWidth="1"/>
    <col min="12550" max="12550" width="11.42578125" bestFit="1" customWidth="1"/>
    <col min="12551" max="12551" width="9.5703125" bestFit="1" customWidth="1"/>
    <col min="12552" max="12552" width="13.7109375" customWidth="1"/>
    <col min="12553" max="12553" width="8.28515625" bestFit="1" customWidth="1"/>
    <col min="12554" max="12554" width="4.28515625" customWidth="1"/>
    <col min="12555" max="12555" width="11.28515625" bestFit="1" customWidth="1"/>
    <col min="12556" max="12556" width="4.28515625" customWidth="1"/>
    <col min="12557" max="12557" width="0.85546875" customWidth="1"/>
    <col min="12558" max="12560" width="2.5703125" customWidth="1"/>
    <col min="12561" max="12561" width="7" bestFit="1" customWidth="1"/>
    <col min="12562" max="12562" width="9.140625" bestFit="1" customWidth="1"/>
    <col min="12801" max="12801" width="2.42578125" customWidth="1"/>
    <col min="12802" max="12802" width="5" customWidth="1"/>
    <col min="12803" max="12803" width="22.42578125" customWidth="1"/>
    <col min="12804" max="12804" width="8.5703125" customWidth="1"/>
    <col min="12805" max="12805" width="9.5703125" bestFit="1" customWidth="1"/>
    <col min="12806" max="12806" width="11.42578125" bestFit="1" customWidth="1"/>
    <col min="12807" max="12807" width="9.5703125" bestFit="1" customWidth="1"/>
    <col min="12808" max="12808" width="13.7109375" customWidth="1"/>
    <col min="12809" max="12809" width="8.28515625" bestFit="1" customWidth="1"/>
    <col min="12810" max="12810" width="4.28515625" customWidth="1"/>
    <col min="12811" max="12811" width="11.28515625" bestFit="1" customWidth="1"/>
    <col min="12812" max="12812" width="4.28515625" customWidth="1"/>
    <col min="12813" max="12813" width="0.85546875" customWidth="1"/>
    <col min="12814" max="12816" width="2.5703125" customWidth="1"/>
    <col min="12817" max="12817" width="7" bestFit="1" customWidth="1"/>
    <col min="12818" max="12818" width="9.140625" bestFit="1" customWidth="1"/>
    <col min="13057" max="13057" width="2.42578125" customWidth="1"/>
    <col min="13058" max="13058" width="5" customWidth="1"/>
    <col min="13059" max="13059" width="22.42578125" customWidth="1"/>
    <col min="13060" max="13060" width="8.5703125" customWidth="1"/>
    <col min="13061" max="13061" width="9.5703125" bestFit="1" customWidth="1"/>
    <col min="13062" max="13062" width="11.42578125" bestFit="1" customWidth="1"/>
    <col min="13063" max="13063" width="9.5703125" bestFit="1" customWidth="1"/>
    <col min="13064" max="13064" width="13.7109375" customWidth="1"/>
    <col min="13065" max="13065" width="8.28515625" bestFit="1" customWidth="1"/>
    <col min="13066" max="13066" width="4.28515625" customWidth="1"/>
    <col min="13067" max="13067" width="11.28515625" bestFit="1" customWidth="1"/>
    <col min="13068" max="13068" width="4.28515625" customWidth="1"/>
    <col min="13069" max="13069" width="0.85546875" customWidth="1"/>
    <col min="13070" max="13072" width="2.5703125" customWidth="1"/>
    <col min="13073" max="13073" width="7" bestFit="1" customWidth="1"/>
    <col min="13074" max="13074" width="9.140625" bestFit="1" customWidth="1"/>
    <col min="13313" max="13313" width="2.42578125" customWidth="1"/>
    <col min="13314" max="13314" width="5" customWidth="1"/>
    <col min="13315" max="13315" width="22.42578125" customWidth="1"/>
    <col min="13316" max="13316" width="8.5703125" customWidth="1"/>
    <col min="13317" max="13317" width="9.5703125" bestFit="1" customWidth="1"/>
    <col min="13318" max="13318" width="11.42578125" bestFit="1" customWidth="1"/>
    <col min="13319" max="13319" width="9.5703125" bestFit="1" customWidth="1"/>
    <col min="13320" max="13320" width="13.7109375" customWidth="1"/>
    <col min="13321" max="13321" width="8.28515625" bestFit="1" customWidth="1"/>
    <col min="13322" max="13322" width="4.28515625" customWidth="1"/>
    <col min="13323" max="13323" width="11.28515625" bestFit="1" customWidth="1"/>
    <col min="13324" max="13324" width="4.28515625" customWidth="1"/>
    <col min="13325" max="13325" width="0.85546875" customWidth="1"/>
    <col min="13326" max="13328" width="2.5703125" customWidth="1"/>
    <col min="13329" max="13329" width="7" bestFit="1" customWidth="1"/>
    <col min="13330" max="13330" width="9.140625" bestFit="1" customWidth="1"/>
    <col min="13569" max="13569" width="2.42578125" customWidth="1"/>
    <col min="13570" max="13570" width="5" customWidth="1"/>
    <col min="13571" max="13571" width="22.42578125" customWidth="1"/>
    <col min="13572" max="13572" width="8.5703125" customWidth="1"/>
    <col min="13573" max="13573" width="9.5703125" bestFit="1" customWidth="1"/>
    <col min="13574" max="13574" width="11.42578125" bestFit="1" customWidth="1"/>
    <col min="13575" max="13575" width="9.5703125" bestFit="1" customWidth="1"/>
    <col min="13576" max="13576" width="13.7109375" customWidth="1"/>
    <col min="13577" max="13577" width="8.28515625" bestFit="1" customWidth="1"/>
    <col min="13578" max="13578" width="4.28515625" customWidth="1"/>
    <col min="13579" max="13579" width="11.28515625" bestFit="1" customWidth="1"/>
    <col min="13580" max="13580" width="4.28515625" customWidth="1"/>
    <col min="13581" max="13581" width="0.85546875" customWidth="1"/>
    <col min="13582" max="13584" width="2.5703125" customWidth="1"/>
    <col min="13585" max="13585" width="7" bestFit="1" customWidth="1"/>
    <col min="13586" max="13586" width="9.140625" bestFit="1" customWidth="1"/>
    <col min="13825" max="13825" width="2.42578125" customWidth="1"/>
    <col min="13826" max="13826" width="5" customWidth="1"/>
    <col min="13827" max="13827" width="22.42578125" customWidth="1"/>
    <col min="13828" max="13828" width="8.5703125" customWidth="1"/>
    <col min="13829" max="13829" width="9.5703125" bestFit="1" customWidth="1"/>
    <col min="13830" max="13830" width="11.42578125" bestFit="1" customWidth="1"/>
    <col min="13831" max="13831" width="9.5703125" bestFit="1" customWidth="1"/>
    <col min="13832" max="13832" width="13.7109375" customWidth="1"/>
    <col min="13833" max="13833" width="8.28515625" bestFit="1" customWidth="1"/>
    <col min="13834" max="13834" width="4.28515625" customWidth="1"/>
    <col min="13835" max="13835" width="11.28515625" bestFit="1" customWidth="1"/>
    <col min="13836" max="13836" width="4.28515625" customWidth="1"/>
    <col min="13837" max="13837" width="0.85546875" customWidth="1"/>
    <col min="13838" max="13840" width="2.5703125" customWidth="1"/>
    <col min="13841" max="13841" width="7" bestFit="1" customWidth="1"/>
    <col min="13842" max="13842" width="9.140625" bestFit="1" customWidth="1"/>
    <col min="14081" max="14081" width="2.42578125" customWidth="1"/>
    <col min="14082" max="14082" width="5" customWidth="1"/>
    <col min="14083" max="14083" width="22.42578125" customWidth="1"/>
    <col min="14084" max="14084" width="8.5703125" customWidth="1"/>
    <col min="14085" max="14085" width="9.5703125" bestFit="1" customWidth="1"/>
    <col min="14086" max="14086" width="11.42578125" bestFit="1" customWidth="1"/>
    <col min="14087" max="14087" width="9.5703125" bestFit="1" customWidth="1"/>
    <col min="14088" max="14088" width="13.7109375" customWidth="1"/>
    <col min="14089" max="14089" width="8.28515625" bestFit="1" customWidth="1"/>
    <col min="14090" max="14090" width="4.28515625" customWidth="1"/>
    <col min="14091" max="14091" width="11.28515625" bestFit="1" customWidth="1"/>
    <col min="14092" max="14092" width="4.28515625" customWidth="1"/>
    <col min="14093" max="14093" width="0.85546875" customWidth="1"/>
    <col min="14094" max="14096" width="2.5703125" customWidth="1"/>
    <col min="14097" max="14097" width="7" bestFit="1" customWidth="1"/>
    <col min="14098" max="14098" width="9.140625" bestFit="1" customWidth="1"/>
    <col min="14337" max="14337" width="2.42578125" customWidth="1"/>
    <col min="14338" max="14338" width="5" customWidth="1"/>
    <col min="14339" max="14339" width="22.42578125" customWidth="1"/>
    <col min="14340" max="14340" width="8.5703125" customWidth="1"/>
    <col min="14341" max="14341" width="9.5703125" bestFit="1" customWidth="1"/>
    <col min="14342" max="14342" width="11.42578125" bestFit="1" customWidth="1"/>
    <col min="14343" max="14343" width="9.5703125" bestFit="1" customWidth="1"/>
    <col min="14344" max="14344" width="13.7109375" customWidth="1"/>
    <col min="14345" max="14345" width="8.28515625" bestFit="1" customWidth="1"/>
    <col min="14346" max="14346" width="4.28515625" customWidth="1"/>
    <col min="14347" max="14347" width="11.28515625" bestFit="1" customWidth="1"/>
    <col min="14348" max="14348" width="4.28515625" customWidth="1"/>
    <col min="14349" max="14349" width="0.85546875" customWidth="1"/>
    <col min="14350" max="14352" width="2.5703125" customWidth="1"/>
    <col min="14353" max="14353" width="7" bestFit="1" customWidth="1"/>
    <col min="14354" max="14354" width="9.140625" bestFit="1" customWidth="1"/>
    <col min="14593" max="14593" width="2.42578125" customWidth="1"/>
    <col min="14594" max="14594" width="5" customWidth="1"/>
    <col min="14595" max="14595" width="22.42578125" customWidth="1"/>
    <col min="14596" max="14596" width="8.5703125" customWidth="1"/>
    <col min="14597" max="14597" width="9.5703125" bestFit="1" customWidth="1"/>
    <col min="14598" max="14598" width="11.42578125" bestFit="1" customWidth="1"/>
    <col min="14599" max="14599" width="9.5703125" bestFit="1" customWidth="1"/>
    <col min="14600" max="14600" width="13.7109375" customWidth="1"/>
    <col min="14601" max="14601" width="8.28515625" bestFit="1" customWidth="1"/>
    <col min="14602" max="14602" width="4.28515625" customWidth="1"/>
    <col min="14603" max="14603" width="11.28515625" bestFit="1" customWidth="1"/>
    <col min="14604" max="14604" width="4.28515625" customWidth="1"/>
    <col min="14605" max="14605" width="0.85546875" customWidth="1"/>
    <col min="14606" max="14608" width="2.5703125" customWidth="1"/>
    <col min="14609" max="14609" width="7" bestFit="1" customWidth="1"/>
    <col min="14610" max="14610" width="9.140625" bestFit="1" customWidth="1"/>
    <col min="14849" max="14849" width="2.42578125" customWidth="1"/>
    <col min="14850" max="14850" width="5" customWidth="1"/>
    <col min="14851" max="14851" width="22.42578125" customWidth="1"/>
    <col min="14852" max="14852" width="8.5703125" customWidth="1"/>
    <col min="14853" max="14853" width="9.5703125" bestFit="1" customWidth="1"/>
    <col min="14854" max="14854" width="11.42578125" bestFit="1" customWidth="1"/>
    <col min="14855" max="14855" width="9.5703125" bestFit="1" customWidth="1"/>
    <col min="14856" max="14856" width="13.7109375" customWidth="1"/>
    <col min="14857" max="14857" width="8.28515625" bestFit="1" customWidth="1"/>
    <col min="14858" max="14858" width="4.28515625" customWidth="1"/>
    <col min="14859" max="14859" width="11.28515625" bestFit="1" customWidth="1"/>
    <col min="14860" max="14860" width="4.28515625" customWidth="1"/>
    <col min="14861" max="14861" width="0.85546875" customWidth="1"/>
    <col min="14862" max="14864" width="2.5703125" customWidth="1"/>
    <col min="14865" max="14865" width="7" bestFit="1" customWidth="1"/>
    <col min="14866" max="14866" width="9.140625" bestFit="1" customWidth="1"/>
    <col min="15105" max="15105" width="2.42578125" customWidth="1"/>
    <col min="15106" max="15106" width="5" customWidth="1"/>
    <col min="15107" max="15107" width="22.42578125" customWidth="1"/>
    <col min="15108" max="15108" width="8.5703125" customWidth="1"/>
    <col min="15109" max="15109" width="9.5703125" bestFit="1" customWidth="1"/>
    <col min="15110" max="15110" width="11.42578125" bestFit="1" customWidth="1"/>
    <col min="15111" max="15111" width="9.5703125" bestFit="1" customWidth="1"/>
    <col min="15112" max="15112" width="13.7109375" customWidth="1"/>
    <col min="15113" max="15113" width="8.28515625" bestFit="1" customWidth="1"/>
    <col min="15114" max="15114" width="4.28515625" customWidth="1"/>
    <col min="15115" max="15115" width="11.28515625" bestFit="1" customWidth="1"/>
    <col min="15116" max="15116" width="4.28515625" customWidth="1"/>
    <col min="15117" max="15117" width="0.85546875" customWidth="1"/>
    <col min="15118" max="15120" width="2.5703125" customWidth="1"/>
    <col min="15121" max="15121" width="7" bestFit="1" customWidth="1"/>
    <col min="15122" max="15122" width="9.140625" bestFit="1" customWidth="1"/>
    <col min="15361" max="15361" width="2.42578125" customWidth="1"/>
    <col min="15362" max="15362" width="5" customWidth="1"/>
    <col min="15363" max="15363" width="22.42578125" customWidth="1"/>
    <col min="15364" max="15364" width="8.5703125" customWidth="1"/>
    <col min="15365" max="15365" width="9.5703125" bestFit="1" customWidth="1"/>
    <col min="15366" max="15366" width="11.42578125" bestFit="1" customWidth="1"/>
    <col min="15367" max="15367" width="9.5703125" bestFit="1" customWidth="1"/>
    <col min="15368" max="15368" width="13.7109375" customWidth="1"/>
    <col min="15369" max="15369" width="8.28515625" bestFit="1" customWidth="1"/>
    <col min="15370" max="15370" width="4.28515625" customWidth="1"/>
    <col min="15371" max="15371" width="11.28515625" bestFit="1" customWidth="1"/>
    <col min="15372" max="15372" width="4.28515625" customWidth="1"/>
    <col min="15373" max="15373" width="0.85546875" customWidth="1"/>
    <col min="15374" max="15376" width="2.5703125" customWidth="1"/>
    <col min="15377" max="15377" width="7" bestFit="1" customWidth="1"/>
    <col min="15378" max="15378" width="9.140625" bestFit="1" customWidth="1"/>
    <col min="15617" max="15617" width="2.42578125" customWidth="1"/>
    <col min="15618" max="15618" width="5" customWidth="1"/>
    <col min="15619" max="15619" width="22.42578125" customWidth="1"/>
    <col min="15620" max="15620" width="8.5703125" customWidth="1"/>
    <col min="15621" max="15621" width="9.5703125" bestFit="1" customWidth="1"/>
    <col min="15622" max="15622" width="11.42578125" bestFit="1" customWidth="1"/>
    <col min="15623" max="15623" width="9.5703125" bestFit="1" customWidth="1"/>
    <col min="15624" max="15624" width="13.7109375" customWidth="1"/>
    <col min="15625" max="15625" width="8.28515625" bestFit="1" customWidth="1"/>
    <col min="15626" max="15626" width="4.28515625" customWidth="1"/>
    <col min="15627" max="15627" width="11.28515625" bestFit="1" customWidth="1"/>
    <col min="15628" max="15628" width="4.28515625" customWidth="1"/>
    <col min="15629" max="15629" width="0.85546875" customWidth="1"/>
    <col min="15630" max="15632" width="2.5703125" customWidth="1"/>
    <col min="15633" max="15633" width="7" bestFit="1" customWidth="1"/>
    <col min="15634" max="15634" width="9.140625" bestFit="1" customWidth="1"/>
    <col min="15873" max="15873" width="2.42578125" customWidth="1"/>
    <col min="15874" max="15874" width="5" customWidth="1"/>
    <col min="15875" max="15875" width="22.42578125" customWidth="1"/>
    <col min="15876" max="15876" width="8.5703125" customWidth="1"/>
    <col min="15877" max="15877" width="9.5703125" bestFit="1" customWidth="1"/>
    <col min="15878" max="15878" width="11.42578125" bestFit="1" customWidth="1"/>
    <col min="15879" max="15879" width="9.5703125" bestFit="1" customWidth="1"/>
    <col min="15880" max="15880" width="13.7109375" customWidth="1"/>
    <col min="15881" max="15881" width="8.28515625" bestFit="1" customWidth="1"/>
    <col min="15882" max="15882" width="4.28515625" customWidth="1"/>
    <col min="15883" max="15883" width="11.28515625" bestFit="1" customWidth="1"/>
    <col min="15884" max="15884" width="4.28515625" customWidth="1"/>
    <col min="15885" max="15885" width="0.85546875" customWidth="1"/>
    <col min="15886" max="15888" width="2.5703125" customWidth="1"/>
    <col min="15889" max="15889" width="7" bestFit="1" customWidth="1"/>
    <col min="15890" max="15890" width="9.140625" bestFit="1" customWidth="1"/>
    <col min="16129" max="16129" width="2.42578125" customWidth="1"/>
    <col min="16130" max="16130" width="5" customWidth="1"/>
    <col min="16131" max="16131" width="22.42578125" customWidth="1"/>
    <col min="16132" max="16132" width="8.5703125" customWidth="1"/>
    <col min="16133" max="16133" width="9.5703125" bestFit="1" customWidth="1"/>
    <col min="16134" max="16134" width="11.42578125" bestFit="1" customWidth="1"/>
    <col min="16135" max="16135" width="9.5703125" bestFit="1" customWidth="1"/>
    <col min="16136" max="16136" width="13.7109375" customWidth="1"/>
    <col min="16137" max="16137" width="8.28515625" bestFit="1" customWidth="1"/>
    <col min="16138" max="16138" width="4.28515625" customWidth="1"/>
    <col min="16139" max="16139" width="11.28515625" bestFit="1" customWidth="1"/>
    <col min="16140" max="16140" width="4.28515625" customWidth="1"/>
    <col min="16141" max="16141" width="0.85546875" customWidth="1"/>
    <col min="16142" max="16144" width="2.5703125" customWidth="1"/>
    <col min="16145" max="16145" width="7" bestFit="1" customWidth="1"/>
    <col min="16146" max="16146" width="9.140625" bestFit="1" customWidth="1"/>
  </cols>
  <sheetData>
    <row r="2" spans="2:23" ht="18.75" customHeight="1">
      <c r="B2" s="182" t="s">
        <v>558</v>
      </c>
      <c r="C2" s="183"/>
      <c r="D2" s="183"/>
      <c r="E2" s="183"/>
      <c r="F2" s="183"/>
      <c r="G2" s="183"/>
      <c r="H2" s="610"/>
      <c r="I2" s="610"/>
      <c r="J2" s="610"/>
      <c r="K2" s="610"/>
      <c r="L2" s="610"/>
      <c r="M2" s="284"/>
    </row>
    <row r="3" spans="2:23" ht="18.75" customHeight="1">
      <c r="B3" s="182"/>
      <c r="C3" s="183"/>
      <c r="D3" s="183"/>
      <c r="E3" s="183"/>
      <c r="F3" s="183"/>
      <c r="G3" s="183"/>
      <c r="H3" s="610"/>
      <c r="I3" s="610"/>
      <c r="J3" s="610"/>
      <c r="K3" s="610"/>
      <c r="L3" s="610"/>
      <c r="M3" s="284"/>
    </row>
    <row r="4" spans="2:23" ht="18.75" customHeight="1">
      <c r="B4" s="182"/>
      <c r="C4" s="183"/>
      <c r="D4" s="183"/>
      <c r="E4" s="183"/>
      <c r="F4" s="183"/>
      <c r="G4" s="183"/>
      <c r="H4" s="610"/>
      <c r="I4" s="610"/>
      <c r="J4" s="610"/>
      <c r="K4" s="610"/>
      <c r="L4" s="610"/>
      <c r="M4" s="284"/>
    </row>
    <row r="5" spans="2:23" ht="18.75" customHeight="1">
      <c r="B5" s="182"/>
      <c r="C5" s="183"/>
      <c r="D5" s="183"/>
      <c r="E5" s="183"/>
      <c r="F5" s="183"/>
      <c r="G5" s="183"/>
      <c r="H5" s="610"/>
      <c r="I5" s="610"/>
      <c r="J5" s="610"/>
      <c r="K5" s="610"/>
      <c r="L5" s="610"/>
      <c r="M5" s="284"/>
    </row>
    <row r="6" spans="2:23" ht="18.75" customHeight="1">
      <c r="B6" s="182"/>
      <c r="C6" s="183"/>
      <c r="D6" s="183"/>
      <c r="E6" s="183"/>
      <c r="F6" s="183"/>
      <c r="G6" s="183"/>
      <c r="H6" s="610"/>
      <c r="I6" s="610"/>
      <c r="J6" s="610"/>
      <c r="K6" s="610"/>
      <c r="L6" s="610"/>
      <c r="M6" s="284"/>
    </row>
    <row r="7" spans="2:23" ht="18.75" customHeight="1">
      <c r="B7" s="182"/>
      <c r="C7" s="183"/>
      <c r="D7" s="183"/>
      <c r="E7" s="183"/>
      <c r="F7" s="183"/>
      <c r="G7" s="183"/>
      <c r="H7" s="610"/>
      <c r="I7" s="610"/>
      <c r="J7" s="610"/>
      <c r="K7" s="610"/>
      <c r="L7" s="610"/>
      <c r="M7" s="284"/>
    </row>
    <row r="8" spans="2:23" ht="18.75" customHeight="1">
      <c r="B8" s="182"/>
      <c r="C8" s="183"/>
      <c r="D8" s="183"/>
      <c r="E8" s="183"/>
      <c r="F8" s="183"/>
      <c r="G8" s="183"/>
      <c r="H8" s="610"/>
      <c r="I8" s="610"/>
      <c r="J8" s="610"/>
      <c r="K8" s="610"/>
      <c r="L8" s="610"/>
      <c r="M8" s="284"/>
    </row>
    <row r="9" spans="2:23" ht="15.75">
      <c r="B9" s="235" t="s">
        <v>555</v>
      </c>
      <c r="C9" s="183"/>
      <c r="D9" s="183"/>
      <c r="E9" s="183"/>
      <c r="F9" s="183"/>
      <c r="G9" s="183"/>
      <c r="H9" s="610"/>
      <c r="I9" s="610"/>
      <c r="J9" s="610"/>
      <c r="K9" s="610"/>
      <c r="L9" s="610"/>
      <c r="M9" s="284"/>
    </row>
    <row r="10" spans="2:23" ht="3" customHeight="1">
      <c r="C10" s="185"/>
      <c r="D10" s="185"/>
      <c r="E10" s="185"/>
      <c r="F10" s="185"/>
      <c r="G10" s="185"/>
    </row>
    <row r="11" spans="2:23" s="188" customFormat="1">
      <c r="B11" s="1190" t="s">
        <v>359</v>
      </c>
      <c r="C11" s="1192" t="s">
        <v>484</v>
      </c>
      <c r="D11" s="1098" t="s">
        <v>530</v>
      </c>
      <c r="E11" s="1195" t="s">
        <v>559</v>
      </c>
      <c r="F11" s="1195"/>
      <c r="G11" s="1195" t="s">
        <v>560</v>
      </c>
      <c r="H11" s="1195"/>
      <c r="I11" s="1196" t="s">
        <v>532</v>
      </c>
      <c r="J11" s="1197"/>
      <c r="K11" s="1198"/>
      <c r="L11" s="1199"/>
      <c r="M11" s="611"/>
      <c r="Q11" s="612"/>
      <c r="V11" s="639"/>
    </row>
    <row r="12" spans="2:23" ht="35.25" customHeight="1">
      <c r="B12" s="1191"/>
      <c r="C12" s="1193"/>
      <c r="D12" s="1194"/>
      <c r="E12" s="614" t="s">
        <v>535</v>
      </c>
      <c r="F12" s="614" t="s">
        <v>495</v>
      </c>
      <c r="G12" s="614" t="s">
        <v>535</v>
      </c>
      <c r="H12" s="614" t="s">
        <v>495</v>
      </c>
      <c r="I12" s="615" t="s">
        <v>535</v>
      </c>
      <c r="J12" s="616" t="s">
        <v>373</v>
      </c>
      <c r="K12" s="615" t="s">
        <v>495</v>
      </c>
      <c r="L12" s="616" t="s">
        <v>373</v>
      </c>
      <c r="M12" s="511"/>
    </row>
    <row r="13" spans="2:23" ht="14.25" customHeight="1">
      <c r="B13" s="297" t="s">
        <v>374</v>
      </c>
      <c r="C13" s="298" t="s">
        <v>422</v>
      </c>
      <c r="D13" s="258">
        <v>0</v>
      </c>
      <c r="E13" s="245">
        <v>1258</v>
      </c>
      <c r="F13" s="245">
        <v>7444441.7700000005</v>
      </c>
      <c r="G13" s="245">
        <v>17</v>
      </c>
      <c r="H13" s="245">
        <v>148859.31</v>
      </c>
      <c r="I13" s="617">
        <f>G13+E13</f>
        <v>1275</v>
      </c>
      <c r="J13" s="618">
        <v>-5.4602184087363496E-3</v>
      </c>
      <c r="K13" s="617">
        <f>F13+H13</f>
        <v>7593301.0800000001</v>
      </c>
      <c r="L13" s="618">
        <v>2.6262656788247518E-2</v>
      </c>
      <c r="M13" s="619"/>
      <c r="Q13" s="640"/>
      <c r="R13" s="641"/>
      <c r="S13" s="641"/>
      <c r="T13" s="641"/>
      <c r="W13" s="590"/>
    </row>
    <row r="14" spans="2:23" ht="14.25" customHeight="1">
      <c r="B14" s="297" t="s">
        <v>375</v>
      </c>
      <c r="C14" s="298" t="s">
        <v>423</v>
      </c>
      <c r="D14" s="258">
        <v>0</v>
      </c>
      <c r="E14" s="245">
        <v>889</v>
      </c>
      <c r="F14" s="245">
        <v>4058227.8299999991</v>
      </c>
      <c r="G14" s="245">
        <v>12</v>
      </c>
      <c r="H14" s="245">
        <v>103541.54</v>
      </c>
      <c r="I14" s="617">
        <f t="shared" ref="I14:I42" si="0">G14+E14</f>
        <v>901</v>
      </c>
      <c r="J14" s="618">
        <v>1.6930022573363433E-2</v>
      </c>
      <c r="K14" s="617">
        <f t="shared" ref="K14:K42" si="1">F14+H14</f>
        <v>4161769.3699999992</v>
      </c>
      <c r="L14" s="618">
        <v>7.8126251072680883E-2</v>
      </c>
      <c r="M14" s="619"/>
      <c r="Q14" s="640"/>
      <c r="R14" s="641"/>
      <c r="S14" s="641"/>
      <c r="T14" s="641"/>
      <c r="W14" s="590"/>
    </row>
    <row r="15" spans="2:23" ht="14.25" customHeight="1">
      <c r="B15" s="297" t="s">
        <v>376</v>
      </c>
      <c r="C15" s="298" t="s">
        <v>421</v>
      </c>
      <c r="D15" s="258">
        <v>0</v>
      </c>
      <c r="E15" s="245">
        <v>687</v>
      </c>
      <c r="F15" s="245">
        <v>5015400.55</v>
      </c>
      <c r="G15" s="245">
        <v>19</v>
      </c>
      <c r="H15" s="245">
        <v>239910.2</v>
      </c>
      <c r="I15" s="617">
        <f t="shared" si="0"/>
        <v>706</v>
      </c>
      <c r="J15" s="618">
        <v>7.29483282674772E-2</v>
      </c>
      <c r="K15" s="617">
        <f t="shared" si="1"/>
        <v>5255310.75</v>
      </c>
      <c r="L15" s="618">
        <v>0.40593358458025602</v>
      </c>
      <c r="M15" s="619"/>
      <c r="Q15" s="640"/>
      <c r="R15" s="641"/>
      <c r="S15" s="641"/>
      <c r="T15" s="641"/>
      <c r="W15" s="590"/>
    </row>
    <row r="16" spans="2:23" ht="14.25" customHeight="1">
      <c r="B16" s="297" t="s">
        <v>377</v>
      </c>
      <c r="C16" s="298" t="s">
        <v>425</v>
      </c>
      <c r="D16" s="258">
        <v>0</v>
      </c>
      <c r="E16" s="245">
        <v>686</v>
      </c>
      <c r="F16" s="245">
        <v>1795717.06</v>
      </c>
      <c r="G16" s="245">
        <v>3</v>
      </c>
      <c r="H16" s="245">
        <v>27748.05</v>
      </c>
      <c r="I16" s="617">
        <f t="shared" si="0"/>
        <v>689</v>
      </c>
      <c r="J16" s="618">
        <v>-7.1428571428571425E-2</v>
      </c>
      <c r="K16" s="617">
        <f t="shared" si="1"/>
        <v>1823465.11</v>
      </c>
      <c r="L16" s="618">
        <v>1.7249245606132793E-2</v>
      </c>
      <c r="M16" s="619"/>
      <c r="Q16" s="640"/>
      <c r="R16" s="641"/>
      <c r="S16" s="641"/>
      <c r="T16" s="641"/>
      <c r="W16" s="590"/>
    </row>
    <row r="17" spans="2:24" ht="14.25" customHeight="1">
      <c r="B17" s="297" t="s">
        <v>378</v>
      </c>
      <c r="C17" s="298" t="s">
        <v>110</v>
      </c>
      <c r="D17" s="258">
        <v>0</v>
      </c>
      <c r="E17" s="245">
        <v>457</v>
      </c>
      <c r="F17" s="245">
        <v>1705550.9</v>
      </c>
      <c r="G17" s="245">
        <v>6</v>
      </c>
      <c r="H17" s="245">
        <v>44478.6</v>
      </c>
      <c r="I17" s="617">
        <f t="shared" si="0"/>
        <v>463</v>
      </c>
      <c r="J17" s="618">
        <v>4.0449438202247189E-2</v>
      </c>
      <c r="K17" s="617">
        <f t="shared" si="1"/>
        <v>1750029.5</v>
      </c>
      <c r="L17" s="618">
        <v>-0.14995398317028577</v>
      </c>
      <c r="M17" s="619"/>
      <c r="Q17" s="640"/>
      <c r="R17" s="641"/>
      <c r="S17" s="641"/>
      <c r="T17" s="641"/>
      <c r="W17" s="590"/>
    </row>
    <row r="18" spans="2:24" ht="14.25" customHeight="1">
      <c r="B18" s="260">
        <v>6</v>
      </c>
      <c r="C18" s="298" t="s">
        <v>429</v>
      </c>
      <c r="D18" s="258">
        <v>0</v>
      </c>
      <c r="E18" s="245">
        <v>159</v>
      </c>
      <c r="F18" s="245">
        <v>664985.02</v>
      </c>
      <c r="G18" s="245">
        <v>0</v>
      </c>
      <c r="H18" s="245">
        <v>0</v>
      </c>
      <c r="I18" s="617">
        <f t="shared" si="0"/>
        <v>159</v>
      </c>
      <c r="J18" s="618">
        <v>2.5806451612903226E-2</v>
      </c>
      <c r="K18" s="617">
        <f t="shared" si="1"/>
        <v>664985.02</v>
      </c>
      <c r="L18" s="618">
        <v>4.4893616355980076E-2</v>
      </c>
      <c r="M18" s="619"/>
      <c r="Q18" s="640"/>
      <c r="R18" s="641"/>
      <c r="S18" s="641"/>
      <c r="T18" s="641"/>
      <c r="W18" s="590"/>
    </row>
    <row r="19" spans="2:24" ht="14.25" customHeight="1">
      <c r="B19" s="260">
        <v>7</v>
      </c>
      <c r="C19" s="298" t="s">
        <v>424</v>
      </c>
      <c r="D19" s="258">
        <v>0</v>
      </c>
      <c r="E19" s="245">
        <v>148</v>
      </c>
      <c r="F19" s="245">
        <v>815878.8600000001</v>
      </c>
      <c r="G19" s="245">
        <v>8</v>
      </c>
      <c r="H19" s="245">
        <v>54477.929999999993</v>
      </c>
      <c r="I19" s="617">
        <f t="shared" si="0"/>
        <v>156</v>
      </c>
      <c r="J19" s="618">
        <v>-0.16129032258064516</v>
      </c>
      <c r="K19" s="617">
        <f t="shared" si="1"/>
        <v>870356.79</v>
      </c>
      <c r="L19" s="618">
        <v>-6.6468460845192381E-2</v>
      </c>
      <c r="M19" s="619"/>
      <c r="N19" s="623"/>
      <c r="O19" s="624"/>
      <c r="Q19" s="640"/>
      <c r="R19" s="641"/>
      <c r="S19" s="641"/>
      <c r="T19" s="641"/>
      <c r="W19" s="590"/>
    </row>
    <row r="20" spans="2:24" ht="14.25" customHeight="1">
      <c r="B20" s="260">
        <v>8</v>
      </c>
      <c r="C20" s="298" t="s">
        <v>123</v>
      </c>
      <c r="D20" s="258">
        <v>1</v>
      </c>
      <c r="E20" s="245">
        <v>22</v>
      </c>
      <c r="F20" s="245">
        <v>184119.36</v>
      </c>
      <c r="G20" s="245">
        <v>102</v>
      </c>
      <c r="H20" s="245">
        <v>398370.69000000012</v>
      </c>
      <c r="I20" s="617">
        <f t="shared" si="0"/>
        <v>124</v>
      </c>
      <c r="J20" s="618">
        <v>-0.21019108280254778</v>
      </c>
      <c r="K20" s="617">
        <f t="shared" si="1"/>
        <v>582490.05000000005</v>
      </c>
      <c r="L20" s="618">
        <v>-0.28938024004864948</v>
      </c>
      <c r="M20" s="619"/>
      <c r="Q20" s="640"/>
      <c r="R20" s="641"/>
      <c r="S20" s="641"/>
      <c r="T20" s="641"/>
      <c r="W20" s="590"/>
      <c r="X20" s="232"/>
    </row>
    <row r="21" spans="2:24" ht="14.25" customHeight="1">
      <c r="B21" s="260">
        <v>9</v>
      </c>
      <c r="C21" s="298" t="s">
        <v>218</v>
      </c>
      <c r="D21" s="258">
        <v>1</v>
      </c>
      <c r="E21" s="245">
        <v>88</v>
      </c>
      <c r="F21" s="245">
        <v>634033.6399999999</v>
      </c>
      <c r="G21" s="245">
        <v>34</v>
      </c>
      <c r="H21" s="245">
        <v>156774.9</v>
      </c>
      <c r="I21" s="617">
        <f t="shared" si="0"/>
        <v>122</v>
      </c>
      <c r="J21" s="618">
        <v>-0.11594202898550725</v>
      </c>
      <c r="K21" s="617">
        <f t="shared" si="1"/>
        <v>790808.53999999992</v>
      </c>
      <c r="L21" s="618">
        <v>-0.13801175489439296</v>
      </c>
      <c r="M21" s="619"/>
      <c r="Q21" s="640"/>
      <c r="R21" s="641"/>
      <c r="S21" s="641"/>
      <c r="T21" s="641"/>
      <c r="W21" s="590"/>
      <c r="X21" s="232"/>
    </row>
    <row r="22" spans="2:24" ht="14.25" customHeight="1">
      <c r="B22" s="260">
        <v>10</v>
      </c>
      <c r="C22" s="298" t="s">
        <v>426</v>
      </c>
      <c r="D22" s="258">
        <v>0</v>
      </c>
      <c r="E22" s="245">
        <v>89</v>
      </c>
      <c r="F22" s="245">
        <v>468304.44</v>
      </c>
      <c r="G22" s="245">
        <v>5</v>
      </c>
      <c r="H22" s="245">
        <v>44506.47</v>
      </c>
      <c r="I22" s="617">
        <f t="shared" si="0"/>
        <v>94</v>
      </c>
      <c r="J22" s="618">
        <v>4.4444444444444446E-2</v>
      </c>
      <c r="K22" s="617">
        <f t="shared" si="1"/>
        <v>512810.91000000003</v>
      </c>
      <c r="L22" s="618">
        <v>0.14000578216060067</v>
      </c>
      <c r="M22" s="619"/>
      <c r="Q22" s="640"/>
      <c r="R22" s="641"/>
      <c r="S22" s="641"/>
      <c r="T22" s="641"/>
      <c r="W22" s="590"/>
      <c r="X22" s="232"/>
    </row>
    <row r="23" spans="2:24" ht="14.25" customHeight="1">
      <c r="B23" s="260">
        <v>11</v>
      </c>
      <c r="C23" s="298" t="s">
        <v>157</v>
      </c>
      <c r="D23" s="258">
        <v>1</v>
      </c>
      <c r="E23" s="245">
        <v>58</v>
      </c>
      <c r="F23" s="245">
        <v>381889.31</v>
      </c>
      <c r="G23" s="245">
        <v>2</v>
      </c>
      <c r="H23" s="245">
        <v>35500.160000000003</v>
      </c>
      <c r="I23" s="617">
        <f t="shared" si="0"/>
        <v>60</v>
      </c>
      <c r="J23" s="625">
        <v>3.4482758620689655E-2</v>
      </c>
      <c r="K23" s="617">
        <f t="shared" si="1"/>
        <v>417389.47</v>
      </c>
      <c r="L23" s="625">
        <v>2.5577955031473708E-2</v>
      </c>
      <c r="M23" s="626"/>
      <c r="Q23" s="640"/>
      <c r="R23" s="641"/>
      <c r="S23" s="641"/>
      <c r="T23" s="641"/>
      <c r="W23" s="590"/>
      <c r="X23" s="232"/>
    </row>
    <row r="24" spans="2:24" ht="14.25" customHeight="1">
      <c r="B24" s="260">
        <v>12</v>
      </c>
      <c r="C24" s="298" t="s">
        <v>262</v>
      </c>
      <c r="D24" s="258">
        <v>1</v>
      </c>
      <c r="E24" s="245">
        <v>48</v>
      </c>
      <c r="F24" s="245">
        <v>338361.61</v>
      </c>
      <c r="G24" s="245">
        <v>4</v>
      </c>
      <c r="H24" s="245">
        <v>12610.56</v>
      </c>
      <c r="I24" s="617">
        <f t="shared" si="0"/>
        <v>52</v>
      </c>
      <c r="J24" s="618">
        <v>0.18181818181818182</v>
      </c>
      <c r="K24" s="617">
        <f t="shared" si="1"/>
        <v>350972.17</v>
      </c>
      <c r="L24" s="618">
        <v>9.0500308704414542E-2</v>
      </c>
      <c r="M24" s="619"/>
      <c r="Q24" s="640"/>
      <c r="R24" s="641"/>
      <c r="S24" s="641"/>
      <c r="T24" s="641"/>
      <c r="W24" s="590"/>
      <c r="X24" s="232"/>
    </row>
    <row r="25" spans="2:24" ht="14.25" customHeight="1">
      <c r="B25" s="260">
        <v>13</v>
      </c>
      <c r="C25" s="298" t="s">
        <v>434</v>
      </c>
      <c r="D25" s="258">
        <v>0</v>
      </c>
      <c r="E25" s="245">
        <v>48</v>
      </c>
      <c r="F25" s="245">
        <v>149517.45000000001</v>
      </c>
      <c r="G25" s="245">
        <v>4</v>
      </c>
      <c r="H25" s="245">
        <v>26429.8</v>
      </c>
      <c r="I25" s="617">
        <f t="shared" si="0"/>
        <v>52</v>
      </c>
      <c r="J25" s="618">
        <v>0.18181818181818182</v>
      </c>
      <c r="K25" s="617">
        <f t="shared" si="1"/>
        <v>175947.25</v>
      </c>
      <c r="L25" s="618">
        <v>-0.3172741043161717</v>
      </c>
      <c r="M25" s="619"/>
      <c r="Q25" s="640"/>
      <c r="R25" s="641"/>
      <c r="S25" s="641"/>
      <c r="T25" s="641"/>
      <c r="W25" s="590"/>
    </row>
    <row r="26" spans="2:24" ht="14.25" customHeight="1">
      <c r="B26" s="260">
        <v>14</v>
      </c>
      <c r="C26" s="298" t="s">
        <v>195</v>
      </c>
      <c r="D26" s="258">
        <v>1</v>
      </c>
      <c r="E26" s="245">
        <v>44</v>
      </c>
      <c r="F26" s="245">
        <v>485833.30999999988</v>
      </c>
      <c r="G26" s="245">
        <v>2</v>
      </c>
      <c r="H26" s="245">
        <v>3818.68</v>
      </c>
      <c r="I26" s="617">
        <f t="shared" si="0"/>
        <v>46</v>
      </c>
      <c r="J26" s="625">
        <v>-0.13207547169811321</v>
      </c>
      <c r="K26" s="617">
        <f t="shared" si="1"/>
        <v>489651.98999999987</v>
      </c>
      <c r="L26" s="618">
        <v>1.1737802434426134E-3</v>
      </c>
      <c r="M26" s="619"/>
      <c r="Q26" s="640"/>
      <c r="R26" s="641"/>
      <c r="S26" s="641"/>
      <c r="T26" s="641"/>
      <c r="W26" s="590"/>
    </row>
    <row r="27" spans="2:24" ht="14.25" customHeight="1">
      <c r="B27" s="260">
        <v>15</v>
      </c>
      <c r="C27" s="298" t="s">
        <v>248</v>
      </c>
      <c r="D27" s="258">
        <v>1</v>
      </c>
      <c r="E27" s="245">
        <v>27</v>
      </c>
      <c r="F27" s="245">
        <v>132918.23000000001</v>
      </c>
      <c r="G27" s="245">
        <v>19</v>
      </c>
      <c r="H27" s="245">
        <v>158418.01</v>
      </c>
      <c r="I27" s="617">
        <f t="shared" si="0"/>
        <v>46</v>
      </c>
      <c r="J27" s="618">
        <v>4.5454545454545456E-2</v>
      </c>
      <c r="K27" s="617">
        <f t="shared" si="1"/>
        <v>291336.24</v>
      </c>
      <c r="L27" s="618">
        <v>0.12727442274032907</v>
      </c>
      <c r="M27" s="619"/>
      <c r="Q27" s="640"/>
      <c r="R27" s="641"/>
      <c r="S27" s="641"/>
      <c r="T27" s="641"/>
      <c r="W27" s="590"/>
    </row>
    <row r="28" spans="2:24" ht="14.25" customHeight="1">
      <c r="B28" s="260">
        <v>16</v>
      </c>
      <c r="C28" s="298" t="s">
        <v>35</v>
      </c>
      <c r="D28" s="258">
        <v>0</v>
      </c>
      <c r="E28" s="245">
        <v>41</v>
      </c>
      <c r="F28" s="245">
        <v>331253.25</v>
      </c>
      <c r="G28" s="245">
        <v>3</v>
      </c>
      <c r="H28" s="245">
        <v>13677.81</v>
      </c>
      <c r="I28" s="617">
        <f t="shared" si="0"/>
        <v>44</v>
      </c>
      <c r="J28" s="618">
        <v>-4.3478260869565216E-2</v>
      </c>
      <c r="K28" s="617">
        <f t="shared" si="1"/>
        <v>344931.06</v>
      </c>
      <c r="L28" s="618">
        <v>4.2324506142377101E-2</v>
      </c>
      <c r="M28" s="619"/>
      <c r="Q28" s="640"/>
      <c r="R28" s="641"/>
      <c r="S28" s="641"/>
      <c r="T28" s="641"/>
      <c r="W28" s="590"/>
    </row>
    <row r="29" spans="2:24" ht="14.25" customHeight="1">
      <c r="B29" s="260">
        <v>17</v>
      </c>
      <c r="C29" s="298" t="s">
        <v>257</v>
      </c>
      <c r="D29" s="258">
        <v>1</v>
      </c>
      <c r="E29" s="245">
        <v>33</v>
      </c>
      <c r="F29" s="245">
        <v>241560.28</v>
      </c>
      <c r="G29" s="245">
        <v>7</v>
      </c>
      <c r="H29" s="245">
        <v>53849.55</v>
      </c>
      <c r="I29" s="617">
        <f t="shared" si="0"/>
        <v>40</v>
      </c>
      <c r="J29" s="618">
        <v>-6.9767441860465115E-2</v>
      </c>
      <c r="K29" s="617">
        <f t="shared" si="1"/>
        <v>295409.83</v>
      </c>
      <c r="L29" s="618">
        <v>-3.7092825074337615E-2</v>
      </c>
      <c r="M29" s="619"/>
      <c r="Q29" s="640"/>
      <c r="R29" s="641"/>
      <c r="S29" s="641"/>
      <c r="T29" s="641"/>
      <c r="W29" s="590"/>
    </row>
    <row r="30" spans="2:24" ht="14.25" customHeight="1">
      <c r="B30" s="260">
        <v>18</v>
      </c>
      <c r="C30" s="298" t="s">
        <v>435</v>
      </c>
      <c r="D30" s="627">
        <v>0</v>
      </c>
      <c r="E30" s="245">
        <v>37</v>
      </c>
      <c r="F30" s="245">
        <v>109519.35</v>
      </c>
      <c r="G30" s="245">
        <v>1</v>
      </c>
      <c r="H30" s="245">
        <v>7005.51</v>
      </c>
      <c r="I30" s="617">
        <f t="shared" si="0"/>
        <v>38</v>
      </c>
      <c r="J30" s="618">
        <v>-0.25490196078431371</v>
      </c>
      <c r="K30" s="617">
        <f t="shared" si="1"/>
        <v>116524.86</v>
      </c>
      <c r="L30" s="618">
        <v>-0.2644092319987576</v>
      </c>
      <c r="M30" s="619"/>
      <c r="Q30" s="640"/>
      <c r="R30" s="641"/>
      <c r="S30" s="641"/>
      <c r="T30" s="641"/>
      <c r="W30" s="590"/>
    </row>
    <row r="31" spans="2:24" ht="14.25" customHeight="1">
      <c r="B31" s="260">
        <v>19</v>
      </c>
      <c r="C31" s="298" t="s">
        <v>208</v>
      </c>
      <c r="D31" s="258">
        <v>1</v>
      </c>
      <c r="E31" s="245">
        <v>23</v>
      </c>
      <c r="F31" s="245">
        <v>240875.13</v>
      </c>
      <c r="G31" s="245">
        <v>5</v>
      </c>
      <c r="H31" s="245">
        <v>36001.35</v>
      </c>
      <c r="I31" s="617">
        <f t="shared" si="0"/>
        <v>28</v>
      </c>
      <c r="J31" s="618">
        <v>3.7037037037037035E-2</v>
      </c>
      <c r="K31" s="617">
        <f t="shared" si="1"/>
        <v>276876.48</v>
      </c>
      <c r="L31" s="618">
        <v>0.23635288053164197</v>
      </c>
      <c r="M31" s="619"/>
      <c r="Q31" s="640"/>
      <c r="R31" s="641"/>
      <c r="S31" s="641"/>
      <c r="T31" s="641"/>
      <c r="W31" s="590"/>
    </row>
    <row r="32" spans="2:24" ht="14.25" customHeight="1">
      <c r="B32" s="260">
        <v>20</v>
      </c>
      <c r="C32" s="298" t="s">
        <v>180</v>
      </c>
      <c r="D32" s="258">
        <v>1</v>
      </c>
      <c r="E32" s="245">
        <v>25</v>
      </c>
      <c r="F32" s="245">
        <v>199180.48</v>
      </c>
      <c r="G32" s="245">
        <v>3</v>
      </c>
      <c r="H32" s="245">
        <v>18818.16</v>
      </c>
      <c r="I32" s="617">
        <f t="shared" si="0"/>
        <v>28</v>
      </c>
      <c r="J32" s="618">
        <v>0</v>
      </c>
      <c r="K32" s="617">
        <f t="shared" si="1"/>
        <v>217998.64</v>
      </c>
      <c r="L32" s="618">
        <v>-0.10571499270783968</v>
      </c>
      <c r="M32" s="619"/>
      <c r="Q32" s="640"/>
      <c r="R32" s="641"/>
      <c r="S32" s="641"/>
      <c r="T32" s="641"/>
      <c r="W32" s="590"/>
    </row>
    <row r="33" spans="2:26" ht="14.25" customHeight="1">
      <c r="B33" s="260">
        <v>21</v>
      </c>
      <c r="C33" s="298" t="s">
        <v>537</v>
      </c>
      <c r="D33" s="628">
        <v>3</v>
      </c>
      <c r="E33" s="245">
        <v>27</v>
      </c>
      <c r="F33" s="245">
        <v>317840.71000000002</v>
      </c>
      <c r="G33" s="245">
        <v>0</v>
      </c>
      <c r="H33" s="245">
        <v>0</v>
      </c>
      <c r="I33" s="617">
        <f t="shared" si="0"/>
        <v>27</v>
      </c>
      <c r="J33" s="618">
        <v>-3.5714285714285712E-2</v>
      </c>
      <c r="K33" s="617">
        <f t="shared" si="1"/>
        <v>317840.71000000002</v>
      </c>
      <c r="L33" s="618">
        <v>-2.8058896001035703E-2</v>
      </c>
      <c r="M33" s="619"/>
      <c r="Q33" s="640"/>
      <c r="R33" s="641"/>
      <c r="S33" s="641"/>
      <c r="T33" s="641"/>
      <c r="W33" s="590"/>
    </row>
    <row r="34" spans="2:26" ht="14.25" customHeight="1">
      <c r="B34" s="260">
        <v>22</v>
      </c>
      <c r="C34" s="298" t="s">
        <v>437</v>
      </c>
      <c r="D34" s="258">
        <v>0</v>
      </c>
      <c r="E34" s="245">
        <v>21</v>
      </c>
      <c r="F34" s="245">
        <v>79543.02</v>
      </c>
      <c r="G34" s="245">
        <v>0</v>
      </c>
      <c r="H34" s="245">
        <v>0</v>
      </c>
      <c r="I34" s="617">
        <f t="shared" si="0"/>
        <v>21</v>
      </c>
      <c r="J34" s="618">
        <v>0</v>
      </c>
      <c r="K34" s="617">
        <f t="shared" si="1"/>
        <v>79543.02</v>
      </c>
      <c r="L34" s="618">
        <v>-1.2302169922278443E-2</v>
      </c>
      <c r="M34" s="619"/>
      <c r="Q34" s="640"/>
      <c r="R34" s="641"/>
      <c r="S34" s="641"/>
      <c r="T34" s="641"/>
      <c r="W34" s="590"/>
    </row>
    <row r="35" spans="2:26" ht="14.25" customHeight="1">
      <c r="B35" s="260">
        <v>23</v>
      </c>
      <c r="C35" s="298" t="s">
        <v>428</v>
      </c>
      <c r="D35" s="258">
        <v>0</v>
      </c>
      <c r="E35" s="245">
        <v>19</v>
      </c>
      <c r="F35" s="245">
        <v>183998.84000000003</v>
      </c>
      <c r="G35" s="245">
        <v>0</v>
      </c>
      <c r="H35" s="245">
        <v>0</v>
      </c>
      <c r="I35" s="617">
        <f t="shared" si="0"/>
        <v>19</v>
      </c>
      <c r="J35" s="618">
        <v>0.26666666666666666</v>
      </c>
      <c r="K35" s="617">
        <f t="shared" si="1"/>
        <v>183998.84000000003</v>
      </c>
      <c r="L35" s="618">
        <v>0.27356642237570628</v>
      </c>
      <c r="M35" s="619"/>
      <c r="Q35" s="640"/>
      <c r="R35" s="641"/>
      <c r="S35" s="641"/>
      <c r="T35" s="641"/>
      <c r="W35" s="590"/>
    </row>
    <row r="36" spans="2:26" ht="14.25" customHeight="1">
      <c r="B36" s="260">
        <v>24</v>
      </c>
      <c r="C36" s="298" t="s">
        <v>149</v>
      </c>
      <c r="D36" s="258">
        <v>1</v>
      </c>
      <c r="E36" s="245">
        <v>17</v>
      </c>
      <c r="F36" s="245">
        <v>138182.15</v>
      </c>
      <c r="G36" s="245">
        <v>0</v>
      </c>
      <c r="H36" s="245">
        <v>0</v>
      </c>
      <c r="I36" s="617">
        <f t="shared" si="0"/>
        <v>17</v>
      </c>
      <c r="J36" s="618">
        <v>0.41666666666666669</v>
      </c>
      <c r="K36" s="617">
        <f t="shared" si="1"/>
        <v>138182.15</v>
      </c>
      <c r="L36" s="618">
        <v>0.3761203709153349</v>
      </c>
      <c r="M36" s="619"/>
      <c r="Q36" s="640"/>
      <c r="R36" s="641"/>
      <c r="S36" s="641"/>
      <c r="T36" s="641"/>
      <c r="W36" s="590"/>
    </row>
    <row r="37" spans="2:26" ht="14.25" customHeight="1">
      <c r="B37" s="260">
        <v>25</v>
      </c>
      <c r="C37" s="298" t="s">
        <v>427</v>
      </c>
      <c r="D37" s="258">
        <v>0</v>
      </c>
      <c r="E37" s="245">
        <v>17</v>
      </c>
      <c r="F37" s="245">
        <v>110533.06</v>
      </c>
      <c r="G37" s="245">
        <v>0</v>
      </c>
      <c r="H37" s="245">
        <v>0</v>
      </c>
      <c r="I37" s="617">
        <f t="shared" si="0"/>
        <v>17</v>
      </c>
      <c r="J37" s="618">
        <v>0.21428571428571427</v>
      </c>
      <c r="K37" s="617">
        <f t="shared" si="1"/>
        <v>110533.06</v>
      </c>
      <c r="L37" s="618">
        <v>0.40633922970928649</v>
      </c>
      <c r="M37" s="619"/>
      <c r="Q37" s="640"/>
      <c r="R37" s="641"/>
      <c r="S37" s="641"/>
      <c r="T37" s="641"/>
      <c r="W37" s="590"/>
    </row>
    <row r="38" spans="2:26" ht="14.25" customHeight="1">
      <c r="B38" s="1176" t="s">
        <v>542</v>
      </c>
      <c r="C38" s="1177"/>
      <c r="D38" s="258"/>
      <c r="E38" s="245">
        <v>253</v>
      </c>
      <c r="F38" s="245">
        <v>1746862.7200000002</v>
      </c>
      <c r="G38" s="245">
        <v>14</v>
      </c>
      <c r="H38" s="245">
        <v>111165.18</v>
      </c>
      <c r="I38" s="617">
        <f t="shared" si="0"/>
        <v>267</v>
      </c>
      <c r="J38" s="618">
        <v>3.8910505836575876E-2</v>
      </c>
      <c r="K38" s="617">
        <f t="shared" si="1"/>
        <v>1858027.9000000001</v>
      </c>
      <c r="L38" s="618">
        <v>1.4845619365318377E-2</v>
      </c>
      <c r="M38" s="626"/>
      <c r="Q38" s="640"/>
      <c r="R38" s="641"/>
      <c r="S38" s="641"/>
      <c r="T38" s="641"/>
      <c r="W38" s="590"/>
    </row>
    <row r="39" spans="2:26" ht="14.25" customHeight="1">
      <c r="B39" s="1176" t="s">
        <v>403</v>
      </c>
      <c r="C39" s="1126"/>
      <c r="D39" s="258">
        <v>3</v>
      </c>
      <c r="E39" s="249">
        <v>86</v>
      </c>
      <c r="F39" s="249">
        <v>475222.96</v>
      </c>
      <c r="G39" s="249">
        <v>0</v>
      </c>
      <c r="H39" s="249">
        <v>0</v>
      </c>
      <c r="I39" s="617">
        <f t="shared" si="0"/>
        <v>86</v>
      </c>
      <c r="J39" s="618">
        <v>-0.1134020618556701</v>
      </c>
      <c r="K39" s="617">
        <f t="shared" si="1"/>
        <v>475222.96</v>
      </c>
      <c r="L39" s="618">
        <v>-0.10930099362494994</v>
      </c>
      <c r="M39" s="619"/>
      <c r="Q39" s="640"/>
      <c r="R39" s="641"/>
      <c r="S39" s="641"/>
      <c r="T39" s="641"/>
      <c r="W39" s="590"/>
    </row>
    <row r="40" spans="2:26" ht="14.25" customHeight="1">
      <c r="B40" s="1176" t="s">
        <v>543</v>
      </c>
      <c r="C40" s="1177"/>
      <c r="D40" s="258">
        <v>0</v>
      </c>
      <c r="E40" s="249">
        <v>4672</v>
      </c>
      <c r="F40" s="249">
        <v>23558450.149999991</v>
      </c>
      <c r="G40" s="249">
        <v>82</v>
      </c>
      <c r="H40" s="249">
        <v>761981.54</v>
      </c>
      <c r="I40" s="617">
        <f>G40+E40</f>
        <v>4754</v>
      </c>
      <c r="J40" s="618">
        <v>2.9535864978902952E-3</v>
      </c>
      <c r="K40" s="617">
        <f t="shared" si="1"/>
        <v>24320431.68999999</v>
      </c>
      <c r="L40" s="618">
        <v>7.8330153388096152E-2</v>
      </c>
      <c r="M40" s="619"/>
      <c r="Q40" s="640"/>
      <c r="R40" s="641"/>
      <c r="S40" s="641"/>
      <c r="T40" s="641"/>
      <c r="W40" s="590"/>
    </row>
    <row r="41" spans="2:26" ht="14.25" customHeight="1">
      <c r="B41" s="1176" t="s">
        <v>543</v>
      </c>
      <c r="C41" s="1177"/>
      <c r="D41" s="258">
        <v>1</v>
      </c>
      <c r="E41" s="249">
        <v>448</v>
      </c>
      <c r="F41" s="249">
        <v>3498935.1099999989</v>
      </c>
      <c r="G41" s="249">
        <v>183</v>
      </c>
      <c r="H41" s="249">
        <v>897692.89000000013</v>
      </c>
      <c r="I41" s="617">
        <f t="shared" si="0"/>
        <v>631</v>
      </c>
      <c r="J41" s="618">
        <v>-6.6568047337278113E-2</v>
      </c>
      <c r="K41" s="617">
        <f t="shared" si="1"/>
        <v>4396627.9999999991</v>
      </c>
      <c r="L41" s="618">
        <v>-5.5748887003787509E-2</v>
      </c>
      <c r="M41" s="619"/>
      <c r="Q41" s="640"/>
      <c r="R41" s="641"/>
      <c r="S41" s="641"/>
      <c r="T41" s="641"/>
      <c r="W41" s="590"/>
    </row>
    <row r="42" spans="2:26" ht="14.25" customHeight="1">
      <c r="B42" s="1176" t="s">
        <v>543</v>
      </c>
      <c r="C42" s="1177"/>
      <c r="D42" s="258">
        <v>3</v>
      </c>
      <c r="E42" s="249">
        <v>187</v>
      </c>
      <c r="F42" s="249">
        <v>1392366.03</v>
      </c>
      <c r="G42" s="249">
        <v>5</v>
      </c>
      <c r="H42" s="249">
        <v>36288.03</v>
      </c>
      <c r="I42" s="617">
        <f t="shared" si="0"/>
        <v>192</v>
      </c>
      <c r="J42" s="618">
        <v>-6.3414634146341464E-2</v>
      </c>
      <c r="K42" s="617">
        <f t="shared" si="1"/>
        <v>1428654.06</v>
      </c>
      <c r="L42" s="618">
        <v>-3.9514405572305143E-2</v>
      </c>
      <c r="M42" s="626"/>
      <c r="P42" s="642"/>
      <c r="Q42" s="640"/>
      <c r="R42" s="643"/>
      <c r="S42" s="641"/>
      <c r="T42" s="641"/>
      <c r="W42" s="590"/>
    </row>
    <row r="43" spans="2:26" ht="14.25" customHeight="1">
      <c r="B43" s="1180" t="s">
        <v>348</v>
      </c>
      <c r="C43" s="1181"/>
      <c r="D43" s="1182"/>
      <c r="E43" s="630">
        <f>IF(SUM(E13:E39)=SUM(E40:E42),SUM(E40:E42),"faux")</f>
        <v>5307</v>
      </c>
      <c r="F43" s="630">
        <f>IF(SUM(F13:F39)=SUM(F40:F42),SUM(F40:F42),"faux")</f>
        <v>28449751.289999992</v>
      </c>
      <c r="G43" s="630">
        <f>IF(SUM(G13:G39)=SUM(G40:G42),SUM(G40:G42),"faux")</f>
        <v>270</v>
      </c>
      <c r="H43" s="630">
        <f>IF(SUM(H13:H39)=SUM(H40:H42),SUM(H40:H42),"faux")</f>
        <v>1695962.4600000002</v>
      </c>
      <c r="I43" s="631">
        <f>IF(E43+G43=SUM(I13:I39),SUM(I13:I39),"faux")</f>
        <v>5577</v>
      </c>
      <c r="J43" s="632"/>
      <c r="K43" s="631">
        <f>IF(F43+H43=SUM(K13:K39),SUM(K13:K39),"faux")</f>
        <v>30145713.749999989</v>
      </c>
      <c r="L43" s="632"/>
      <c r="M43" s="619"/>
      <c r="Q43" s="641"/>
      <c r="R43" s="641"/>
      <c r="S43" s="641"/>
      <c r="T43" s="641"/>
      <c r="W43" s="590"/>
    </row>
    <row r="44" spans="2:26" ht="14.25" customHeight="1">
      <c r="B44" s="1172" t="s">
        <v>349</v>
      </c>
      <c r="C44" s="1173"/>
      <c r="D44" s="1174"/>
      <c r="E44" s="634">
        <v>5314</v>
      </c>
      <c r="F44" s="634">
        <v>27097389.34</v>
      </c>
      <c r="G44" s="634">
        <v>307</v>
      </c>
      <c r="H44" s="634">
        <v>1600035.78</v>
      </c>
      <c r="I44" s="635">
        <f>E44+G44</f>
        <v>5621</v>
      </c>
      <c r="J44" s="636"/>
      <c r="K44" s="635">
        <f>F44+H44</f>
        <v>28697425.120000001</v>
      </c>
      <c r="L44" s="636"/>
      <c r="M44" s="619"/>
      <c r="Q44" s="641"/>
      <c r="R44" s="641"/>
      <c r="S44" s="359"/>
      <c r="T44" s="359"/>
      <c r="W44" s="590"/>
      <c r="Y44" s="231"/>
      <c r="Z44" s="231"/>
    </row>
    <row r="45" spans="2:26" ht="14.25" customHeight="1">
      <c r="B45" s="1172" t="s">
        <v>406</v>
      </c>
      <c r="C45" s="1173"/>
      <c r="D45" s="1174"/>
      <c r="E45" s="218">
        <f>(E43-E44)/E44</f>
        <v>-1.3172751223184042E-3</v>
      </c>
      <c r="F45" s="218">
        <f>(F43-F44)/F44</f>
        <v>4.9907462782907037E-2</v>
      </c>
      <c r="G45" s="218">
        <f>(G43-G44)/G44</f>
        <v>-0.12052117263843648</v>
      </c>
      <c r="H45" s="218">
        <f>(H43-H44)/H44</f>
        <v>5.9952834304742963E-2</v>
      </c>
      <c r="I45" s="1175">
        <f>(I43-I44)/I44</f>
        <v>-7.8277886497064575E-3</v>
      </c>
      <c r="J45" s="1126"/>
      <c r="K45" s="1175">
        <f>(K43-K44)/K44</f>
        <v>5.0467546267439753E-2</v>
      </c>
      <c r="L45" s="1126"/>
      <c r="M45" s="619"/>
      <c r="W45" s="590"/>
    </row>
    <row r="46" spans="2:26" ht="14.25" customHeight="1">
      <c r="M46" s="619"/>
      <c r="W46" s="590"/>
    </row>
    <row r="47" spans="2:26" ht="14.25" customHeight="1">
      <c r="B47" s="226" t="s">
        <v>544</v>
      </c>
      <c r="I47" s="638"/>
      <c r="J47" s="638"/>
      <c r="K47" s="638"/>
      <c r="L47" s="638"/>
      <c r="M47" s="619"/>
      <c r="W47" s="590"/>
    </row>
    <row r="48" spans="2:26" ht="14.25" customHeight="1">
      <c r="C48" s="226" t="s">
        <v>407</v>
      </c>
      <c r="M48" s="626"/>
      <c r="W48" s="590"/>
    </row>
    <row r="49" spans="3:23" ht="14.25" customHeight="1">
      <c r="C49" s="226" t="s">
        <v>408</v>
      </c>
      <c r="M49" s="626"/>
      <c r="W49" s="590"/>
    </row>
    <row r="50" spans="3:23" ht="14.25" customHeight="1">
      <c r="C50" s="226" t="s">
        <v>409</v>
      </c>
      <c r="M50" s="619"/>
      <c r="W50" s="590"/>
    </row>
    <row r="51" spans="3:23" ht="14.25" customHeight="1">
      <c r="M51" s="619"/>
      <c r="W51" s="590"/>
    </row>
    <row r="52" spans="3:23" ht="14.25" customHeight="1">
      <c r="K52" s="628"/>
      <c r="L52" s="628"/>
      <c r="M52" s="619"/>
      <c r="W52" s="590"/>
    </row>
    <row r="53" spans="3:23" ht="14.25" customHeight="1">
      <c r="M53" s="626"/>
      <c r="W53" s="590"/>
    </row>
    <row r="54" spans="3:23" ht="14.25" customHeight="1">
      <c r="E54" s="233"/>
      <c r="F54" s="233"/>
      <c r="G54" s="233"/>
      <c r="H54" s="233"/>
      <c r="M54" s="626"/>
      <c r="W54" s="590"/>
    </row>
    <row r="55" spans="3:23" ht="14.25" customHeight="1">
      <c r="E55" s="233"/>
      <c r="F55" s="233"/>
      <c r="G55" s="233"/>
      <c r="H55" s="233"/>
      <c r="M55" s="619"/>
      <c r="W55" s="590"/>
    </row>
    <row r="56" spans="3:23" ht="14.25" customHeight="1">
      <c r="E56" s="233"/>
      <c r="F56" s="233"/>
      <c r="G56" s="233"/>
      <c r="H56" s="233"/>
      <c r="M56" s="619"/>
      <c r="W56" s="590"/>
    </row>
  </sheetData>
  <mergeCells count="16">
    <mergeCell ref="I11:L11"/>
    <mergeCell ref="B11:B12"/>
    <mergeCell ref="C11:C12"/>
    <mergeCell ref="D11:D12"/>
    <mergeCell ref="E11:F11"/>
    <mergeCell ref="G11:H11"/>
    <mergeCell ref="B44:D44"/>
    <mergeCell ref="B45:D45"/>
    <mergeCell ref="I45:J45"/>
    <mergeCell ref="K45:L45"/>
    <mergeCell ref="B38:C38"/>
    <mergeCell ref="B39:C39"/>
    <mergeCell ref="B40:C40"/>
    <mergeCell ref="B41:C41"/>
    <mergeCell ref="B42:C42"/>
    <mergeCell ref="B43:D43"/>
  </mergeCells>
  <conditionalFormatting sqref="O19">
    <cfRule type="iconSet" priority="6">
      <iconSet iconSet="4RedToBlack" showValue="0">
        <cfvo type="percent" val="0"/>
        <cfvo type="num" val="1"/>
        <cfvo type="num" val="3"/>
        <cfvo type="num" val="4"/>
      </iconSet>
    </cfRule>
  </conditionalFormatting>
  <conditionalFormatting sqref="N19">
    <cfRule type="iconSet" priority="5">
      <iconSet iconSet="4RedToBlack" showValue="0">
        <cfvo type="percent" val="0"/>
        <cfvo type="num" val="1"/>
        <cfvo type="num" val="3"/>
        <cfvo type="num" val="4"/>
      </iconSet>
    </cfRule>
  </conditionalFormatting>
  <conditionalFormatting sqref="K52:L52">
    <cfRule type="iconSet" priority="4">
      <iconSet iconSet="4RedToBlack" showValue="0">
        <cfvo type="percent" val="0"/>
        <cfvo type="num" val="1"/>
        <cfvo type="num" val="2"/>
        <cfvo type="num" val="3"/>
      </iconSet>
    </cfRule>
  </conditionalFormatting>
  <conditionalFormatting sqref="D13:D42">
    <cfRule type="iconSet" priority="3">
      <iconSet iconSet="4RedToBlack" showValue="0">
        <cfvo type="percent" val="0"/>
        <cfvo type="num" val="1"/>
        <cfvo type="num" val="2"/>
        <cfvo type="num" val="3"/>
      </iconSet>
    </cfRule>
  </conditionalFormatting>
  <conditionalFormatting sqref="J13:J42">
    <cfRule type="iconSet" priority="2">
      <iconSet iconSet="3Arrows" showValue="0">
        <cfvo type="percent" val="0"/>
        <cfvo type="num" val="0"/>
        <cfvo type="num" val="0" gte="0"/>
      </iconSet>
    </cfRule>
  </conditionalFormatting>
  <conditionalFormatting sqref="L13:L42">
    <cfRule type="iconSet" priority="1">
      <iconSet iconSet="3Arrows" showValue="0">
        <cfvo type="percent" val="0"/>
        <cfvo type="num" val="0"/>
        <cfvo type="num" val="0" gte="0"/>
      </iconSet>
    </cfRule>
  </conditionalFormatting>
  <pageMargins left="0" right="0" top="0" bottom="0" header="0" footer="0"/>
  <pageSetup paperSize="8" scale="85" orientation="landscape" r:id="rId1"/>
  <drawing r:id="rId2"/>
</worksheet>
</file>

<file path=xl/worksheets/sheet23.xml><?xml version="1.0" encoding="utf-8"?>
<worksheet xmlns="http://schemas.openxmlformats.org/spreadsheetml/2006/main" xmlns:r="http://schemas.openxmlformats.org/officeDocument/2006/relationships">
  <dimension ref="B2:B3"/>
  <sheetViews>
    <sheetView showGridLines="0" workbookViewId="0">
      <selection activeCell="O35" sqref="O35"/>
    </sheetView>
  </sheetViews>
  <sheetFormatPr baseColWidth="10" defaultRowHeight="15"/>
  <cols>
    <col min="1" max="1" width="4" customWidth="1"/>
    <col min="7" max="7" width="11.42578125" customWidth="1"/>
    <col min="257" max="257" width="4" customWidth="1"/>
    <col min="263" max="263" width="11.42578125" customWidth="1"/>
    <col min="513" max="513" width="4" customWidth="1"/>
    <col min="519" max="519" width="11.42578125" customWidth="1"/>
    <col min="769" max="769" width="4" customWidth="1"/>
    <col min="775" max="775" width="11.42578125" customWidth="1"/>
    <col min="1025" max="1025" width="4" customWidth="1"/>
    <col min="1031" max="1031" width="11.42578125" customWidth="1"/>
    <col min="1281" max="1281" width="4" customWidth="1"/>
    <col min="1287" max="1287" width="11.42578125" customWidth="1"/>
    <col min="1537" max="1537" width="4" customWidth="1"/>
    <col min="1543" max="1543" width="11.42578125" customWidth="1"/>
    <col min="1793" max="1793" width="4" customWidth="1"/>
    <col min="1799" max="1799" width="11.42578125" customWidth="1"/>
    <col min="2049" max="2049" width="4" customWidth="1"/>
    <col min="2055" max="2055" width="11.42578125" customWidth="1"/>
    <col min="2305" max="2305" width="4" customWidth="1"/>
    <col min="2311" max="2311" width="11.42578125" customWidth="1"/>
    <col min="2561" max="2561" width="4" customWidth="1"/>
    <col min="2567" max="2567" width="11.42578125" customWidth="1"/>
    <col min="2817" max="2817" width="4" customWidth="1"/>
    <col min="2823" max="2823" width="11.42578125" customWidth="1"/>
    <col min="3073" max="3073" width="4" customWidth="1"/>
    <col min="3079" max="3079" width="11.42578125" customWidth="1"/>
    <col min="3329" max="3329" width="4" customWidth="1"/>
    <col min="3335" max="3335" width="11.42578125" customWidth="1"/>
    <col min="3585" max="3585" width="4" customWidth="1"/>
    <col min="3591" max="3591" width="11.42578125" customWidth="1"/>
    <col min="3841" max="3841" width="4" customWidth="1"/>
    <col min="3847" max="3847" width="11.42578125" customWidth="1"/>
    <col min="4097" max="4097" width="4" customWidth="1"/>
    <col min="4103" max="4103" width="11.42578125" customWidth="1"/>
    <col min="4353" max="4353" width="4" customWidth="1"/>
    <col min="4359" max="4359" width="11.42578125" customWidth="1"/>
    <col min="4609" max="4609" width="4" customWidth="1"/>
    <col min="4615" max="4615" width="11.42578125" customWidth="1"/>
    <col min="4865" max="4865" width="4" customWidth="1"/>
    <col min="4871" max="4871" width="11.42578125" customWidth="1"/>
    <col min="5121" max="5121" width="4" customWidth="1"/>
    <col min="5127" max="5127" width="11.42578125" customWidth="1"/>
    <col min="5377" max="5377" width="4" customWidth="1"/>
    <col min="5383" max="5383" width="11.42578125" customWidth="1"/>
    <col min="5633" max="5633" width="4" customWidth="1"/>
    <col min="5639" max="5639" width="11.42578125" customWidth="1"/>
    <col min="5889" max="5889" width="4" customWidth="1"/>
    <col min="5895" max="5895" width="11.42578125" customWidth="1"/>
    <col min="6145" max="6145" width="4" customWidth="1"/>
    <col min="6151" max="6151" width="11.42578125" customWidth="1"/>
    <col min="6401" max="6401" width="4" customWidth="1"/>
    <col min="6407" max="6407" width="11.42578125" customWidth="1"/>
    <col min="6657" max="6657" width="4" customWidth="1"/>
    <col min="6663" max="6663" width="11.42578125" customWidth="1"/>
    <col min="6913" max="6913" width="4" customWidth="1"/>
    <col min="6919" max="6919" width="11.42578125" customWidth="1"/>
    <col min="7169" max="7169" width="4" customWidth="1"/>
    <col min="7175" max="7175" width="11.42578125" customWidth="1"/>
    <col min="7425" max="7425" width="4" customWidth="1"/>
    <col min="7431" max="7431" width="11.42578125" customWidth="1"/>
    <col min="7681" max="7681" width="4" customWidth="1"/>
    <col min="7687" max="7687" width="11.42578125" customWidth="1"/>
    <col min="7937" max="7937" width="4" customWidth="1"/>
    <col min="7943" max="7943" width="11.42578125" customWidth="1"/>
    <col min="8193" max="8193" width="4" customWidth="1"/>
    <col min="8199" max="8199" width="11.42578125" customWidth="1"/>
    <col min="8449" max="8449" width="4" customWidth="1"/>
    <col min="8455" max="8455" width="11.42578125" customWidth="1"/>
    <col min="8705" max="8705" width="4" customWidth="1"/>
    <col min="8711" max="8711" width="11.42578125" customWidth="1"/>
    <col min="8961" max="8961" width="4" customWidth="1"/>
    <col min="8967" max="8967" width="11.42578125" customWidth="1"/>
    <col min="9217" max="9217" width="4" customWidth="1"/>
    <col min="9223" max="9223" width="11.42578125" customWidth="1"/>
    <col min="9473" max="9473" width="4" customWidth="1"/>
    <col min="9479" max="9479" width="11.42578125" customWidth="1"/>
    <col min="9729" max="9729" width="4" customWidth="1"/>
    <col min="9735" max="9735" width="11.42578125" customWidth="1"/>
    <col min="9985" max="9985" width="4" customWidth="1"/>
    <col min="9991" max="9991" width="11.42578125" customWidth="1"/>
    <col min="10241" max="10241" width="4" customWidth="1"/>
    <col min="10247" max="10247" width="11.42578125" customWidth="1"/>
    <col min="10497" max="10497" width="4" customWidth="1"/>
    <col min="10503" max="10503" width="11.42578125" customWidth="1"/>
    <col min="10753" max="10753" width="4" customWidth="1"/>
    <col min="10759" max="10759" width="11.42578125" customWidth="1"/>
    <col min="11009" max="11009" width="4" customWidth="1"/>
    <col min="11015" max="11015" width="11.42578125" customWidth="1"/>
    <col min="11265" max="11265" width="4" customWidth="1"/>
    <col min="11271" max="11271" width="11.42578125" customWidth="1"/>
    <col min="11521" max="11521" width="4" customWidth="1"/>
    <col min="11527" max="11527" width="11.42578125" customWidth="1"/>
    <col min="11777" max="11777" width="4" customWidth="1"/>
    <col min="11783" max="11783" width="11.42578125" customWidth="1"/>
    <col min="12033" max="12033" width="4" customWidth="1"/>
    <col min="12039" max="12039" width="11.42578125" customWidth="1"/>
    <col min="12289" max="12289" width="4" customWidth="1"/>
    <col min="12295" max="12295" width="11.42578125" customWidth="1"/>
    <col min="12545" max="12545" width="4" customWidth="1"/>
    <col min="12551" max="12551" width="11.42578125" customWidth="1"/>
    <col min="12801" max="12801" width="4" customWidth="1"/>
    <col min="12807" max="12807" width="11.42578125" customWidth="1"/>
    <col min="13057" max="13057" width="4" customWidth="1"/>
    <col min="13063" max="13063" width="11.42578125" customWidth="1"/>
    <col min="13313" max="13313" width="4" customWidth="1"/>
    <col min="13319" max="13319" width="11.42578125" customWidth="1"/>
    <col min="13569" max="13569" width="4" customWidth="1"/>
    <col min="13575" max="13575" width="11.42578125" customWidth="1"/>
    <col min="13825" max="13825" width="4" customWidth="1"/>
    <col min="13831" max="13831" width="11.42578125" customWidth="1"/>
    <col min="14081" max="14081" width="4" customWidth="1"/>
    <col min="14087" max="14087" width="11.42578125" customWidth="1"/>
    <col min="14337" max="14337" width="4" customWidth="1"/>
    <col min="14343" max="14343" width="11.42578125" customWidth="1"/>
    <col min="14593" max="14593" width="4" customWidth="1"/>
    <col min="14599" max="14599" width="11.42578125" customWidth="1"/>
    <col min="14849" max="14849" width="4" customWidth="1"/>
    <col min="14855" max="14855" width="11.42578125" customWidth="1"/>
    <col min="15105" max="15105" width="4" customWidth="1"/>
    <col min="15111" max="15111" width="11.42578125" customWidth="1"/>
    <col min="15361" max="15361" width="4" customWidth="1"/>
    <col min="15367" max="15367" width="11.42578125" customWidth="1"/>
    <col min="15617" max="15617" width="4" customWidth="1"/>
    <col min="15623" max="15623" width="11.42578125" customWidth="1"/>
    <col min="15873" max="15873" width="4" customWidth="1"/>
    <col min="15879" max="15879" width="11.42578125" customWidth="1"/>
    <col min="16129" max="16129" width="4" customWidth="1"/>
    <col min="16135" max="16135" width="11.42578125" customWidth="1"/>
  </cols>
  <sheetData>
    <row r="2" spans="2:2" ht="16.5">
      <c r="B2" s="182" t="s">
        <v>558</v>
      </c>
    </row>
    <row r="3" spans="2:2" ht="15.75">
      <c r="B3" s="234" t="s">
        <v>355</v>
      </c>
    </row>
  </sheetData>
  <pageMargins left="0" right="0" top="0" bottom="0" header="0" footer="0"/>
  <pageSetup paperSize="9" scale="85" orientation="landscape" r:id="rId1"/>
  <drawing r:id="rId2"/>
</worksheet>
</file>

<file path=xl/worksheets/sheet24.xml><?xml version="1.0" encoding="utf-8"?>
<worksheet xmlns="http://schemas.openxmlformats.org/spreadsheetml/2006/main" xmlns:r="http://schemas.openxmlformats.org/officeDocument/2006/relationships">
  <dimension ref="B1:AA54"/>
  <sheetViews>
    <sheetView showGridLines="0" workbookViewId="0">
      <selection activeCell="AA27" sqref="AA27"/>
    </sheetView>
  </sheetViews>
  <sheetFormatPr baseColWidth="10" defaultRowHeight="15"/>
  <cols>
    <col min="1" max="1" width="2.42578125" customWidth="1"/>
    <col min="2" max="2" width="5" customWidth="1"/>
    <col min="3" max="3" width="11.42578125" customWidth="1"/>
    <col min="4" max="4" width="8.7109375" customWidth="1"/>
    <col min="5" max="5" width="7.5703125" customWidth="1"/>
    <col min="6" max="6" width="4" customWidth="1"/>
    <col min="7" max="7" width="6.7109375" customWidth="1"/>
    <col min="8" max="8" width="3.85546875" customWidth="1"/>
    <col min="9" max="9" width="4.7109375" customWidth="1"/>
    <col min="10" max="10" width="11.85546875" customWidth="1"/>
    <col min="11" max="11" width="9.42578125" customWidth="1"/>
    <col min="12" max="12" width="7.28515625" customWidth="1"/>
    <col min="13" max="13" width="4" customWidth="1"/>
    <col min="14" max="14" width="6.7109375" customWidth="1"/>
    <col min="15" max="15" width="3.85546875" customWidth="1"/>
    <col min="16" max="16" width="7.5703125" bestFit="1" customWidth="1"/>
    <col min="17" max="17" width="9.140625" customWidth="1"/>
    <col min="18" max="18" width="9.140625" bestFit="1" customWidth="1"/>
    <col min="19" max="19" width="7" customWidth="1"/>
    <col min="20" max="20" width="8.28515625" bestFit="1" customWidth="1"/>
    <col min="21" max="21" width="8.85546875" customWidth="1"/>
    <col min="22" max="22" width="7" bestFit="1" customWidth="1"/>
    <col min="23" max="23" width="9.140625" bestFit="1" customWidth="1"/>
    <col min="257" max="257" width="2.42578125" customWidth="1"/>
    <col min="258" max="258" width="5" customWidth="1"/>
    <col min="259" max="259" width="11.42578125" customWidth="1"/>
    <col min="260" max="260" width="8.7109375" customWidth="1"/>
    <col min="261" max="261" width="7.5703125" customWidth="1"/>
    <col min="262" max="262" width="4" customWidth="1"/>
    <col min="263" max="263" width="6.7109375" customWidth="1"/>
    <col min="264" max="264" width="3.85546875" customWidth="1"/>
    <col min="265" max="265" width="4.7109375" customWidth="1"/>
    <col min="266" max="266" width="11.85546875" customWidth="1"/>
    <col min="267" max="267" width="9.42578125" customWidth="1"/>
    <col min="268" max="268" width="7.28515625" customWidth="1"/>
    <col min="269" max="269" width="4" customWidth="1"/>
    <col min="270" max="270" width="6.7109375" customWidth="1"/>
    <col min="271" max="271" width="3.85546875" customWidth="1"/>
    <col min="272" max="272" width="7.5703125" bestFit="1" customWidth="1"/>
    <col min="273" max="273" width="9.140625" customWidth="1"/>
    <col min="274" max="274" width="9.140625" bestFit="1" customWidth="1"/>
    <col min="275" max="275" width="7" customWidth="1"/>
    <col min="276" max="276" width="8.28515625" bestFit="1" customWidth="1"/>
    <col min="277" max="277" width="8.85546875" customWidth="1"/>
    <col min="278" max="278" width="7" bestFit="1" customWidth="1"/>
    <col min="279" max="279" width="9.140625" bestFit="1" customWidth="1"/>
    <col min="513" max="513" width="2.42578125" customWidth="1"/>
    <col min="514" max="514" width="5" customWidth="1"/>
    <col min="515" max="515" width="11.42578125" customWidth="1"/>
    <col min="516" max="516" width="8.7109375" customWidth="1"/>
    <col min="517" max="517" width="7.5703125" customWidth="1"/>
    <col min="518" max="518" width="4" customWidth="1"/>
    <col min="519" max="519" width="6.7109375" customWidth="1"/>
    <col min="520" max="520" width="3.85546875" customWidth="1"/>
    <col min="521" max="521" width="4.7109375" customWidth="1"/>
    <col min="522" max="522" width="11.85546875" customWidth="1"/>
    <col min="523" max="523" width="9.42578125" customWidth="1"/>
    <col min="524" max="524" width="7.28515625" customWidth="1"/>
    <col min="525" max="525" width="4" customWidth="1"/>
    <col min="526" max="526" width="6.7109375" customWidth="1"/>
    <col min="527" max="527" width="3.85546875" customWidth="1"/>
    <col min="528" max="528" width="7.5703125" bestFit="1" customWidth="1"/>
    <col min="529" max="529" width="9.140625" customWidth="1"/>
    <col min="530" max="530" width="9.140625" bestFit="1" customWidth="1"/>
    <col min="531" max="531" width="7" customWidth="1"/>
    <col min="532" max="532" width="8.28515625" bestFit="1" customWidth="1"/>
    <col min="533" max="533" width="8.85546875" customWidth="1"/>
    <col min="534" max="534" width="7" bestFit="1" customWidth="1"/>
    <col min="535" max="535" width="9.140625" bestFit="1" customWidth="1"/>
    <col min="769" max="769" width="2.42578125" customWidth="1"/>
    <col min="770" max="770" width="5" customWidth="1"/>
    <col min="771" max="771" width="11.42578125" customWidth="1"/>
    <col min="772" max="772" width="8.7109375" customWidth="1"/>
    <col min="773" max="773" width="7.5703125" customWidth="1"/>
    <col min="774" max="774" width="4" customWidth="1"/>
    <col min="775" max="775" width="6.7109375" customWidth="1"/>
    <col min="776" max="776" width="3.85546875" customWidth="1"/>
    <col min="777" max="777" width="4.7109375" customWidth="1"/>
    <col min="778" max="778" width="11.85546875" customWidth="1"/>
    <col min="779" max="779" width="9.42578125" customWidth="1"/>
    <col min="780" max="780" width="7.28515625" customWidth="1"/>
    <col min="781" max="781" width="4" customWidth="1"/>
    <col min="782" max="782" width="6.7109375" customWidth="1"/>
    <col min="783" max="783" width="3.85546875" customWidth="1"/>
    <col min="784" max="784" width="7.5703125" bestFit="1" customWidth="1"/>
    <col min="785" max="785" width="9.140625" customWidth="1"/>
    <col min="786" max="786" width="9.140625" bestFit="1" customWidth="1"/>
    <col min="787" max="787" width="7" customWidth="1"/>
    <col min="788" max="788" width="8.28515625" bestFit="1" customWidth="1"/>
    <col min="789" max="789" width="8.85546875" customWidth="1"/>
    <col min="790" max="790" width="7" bestFit="1" customWidth="1"/>
    <col min="791" max="791" width="9.140625" bestFit="1" customWidth="1"/>
    <col min="1025" max="1025" width="2.42578125" customWidth="1"/>
    <col min="1026" max="1026" width="5" customWidth="1"/>
    <col min="1027" max="1027" width="11.42578125" customWidth="1"/>
    <col min="1028" max="1028" width="8.7109375" customWidth="1"/>
    <col min="1029" max="1029" width="7.5703125" customWidth="1"/>
    <col min="1030" max="1030" width="4" customWidth="1"/>
    <col min="1031" max="1031" width="6.7109375" customWidth="1"/>
    <col min="1032" max="1032" width="3.85546875" customWidth="1"/>
    <col min="1033" max="1033" width="4.7109375" customWidth="1"/>
    <col min="1034" max="1034" width="11.85546875" customWidth="1"/>
    <col min="1035" max="1035" width="9.42578125" customWidth="1"/>
    <col min="1036" max="1036" width="7.28515625" customWidth="1"/>
    <col min="1037" max="1037" width="4" customWidth="1"/>
    <col min="1038" max="1038" width="6.7109375" customWidth="1"/>
    <col min="1039" max="1039" width="3.85546875" customWidth="1"/>
    <col min="1040" max="1040" width="7.5703125" bestFit="1" customWidth="1"/>
    <col min="1041" max="1041" width="9.140625" customWidth="1"/>
    <col min="1042" max="1042" width="9.140625" bestFit="1" customWidth="1"/>
    <col min="1043" max="1043" width="7" customWidth="1"/>
    <col min="1044" max="1044" width="8.28515625" bestFit="1" customWidth="1"/>
    <col min="1045" max="1045" width="8.85546875" customWidth="1"/>
    <col min="1046" max="1046" width="7" bestFit="1" customWidth="1"/>
    <col min="1047" max="1047" width="9.140625" bestFit="1" customWidth="1"/>
    <col min="1281" max="1281" width="2.42578125" customWidth="1"/>
    <col min="1282" max="1282" width="5" customWidth="1"/>
    <col min="1283" max="1283" width="11.42578125" customWidth="1"/>
    <col min="1284" max="1284" width="8.7109375" customWidth="1"/>
    <col min="1285" max="1285" width="7.5703125" customWidth="1"/>
    <col min="1286" max="1286" width="4" customWidth="1"/>
    <col min="1287" max="1287" width="6.7109375" customWidth="1"/>
    <col min="1288" max="1288" width="3.85546875" customWidth="1"/>
    <col min="1289" max="1289" width="4.7109375" customWidth="1"/>
    <col min="1290" max="1290" width="11.85546875" customWidth="1"/>
    <col min="1291" max="1291" width="9.42578125" customWidth="1"/>
    <col min="1292" max="1292" width="7.28515625" customWidth="1"/>
    <col min="1293" max="1293" width="4" customWidth="1"/>
    <col min="1294" max="1294" width="6.7109375" customWidth="1"/>
    <col min="1295" max="1295" width="3.85546875" customWidth="1"/>
    <col min="1296" max="1296" width="7.5703125" bestFit="1" customWidth="1"/>
    <col min="1297" max="1297" width="9.140625" customWidth="1"/>
    <col min="1298" max="1298" width="9.140625" bestFit="1" customWidth="1"/>
    <col min="1299" max="1299" width="7" customWidth="1"/>
    <col min="1300" max="1300" width="8.28515625" bestFit="1" customWidth="1"/>
    <col min="1301" max="1301" width="8.85546875" customWidth="1"/>
    <col min="1302" max="1302" width="7" bestFit="1" customWidth="1"/>
    <col min="1303" max="1303" width="9.140625" bestFit="1" customWidth="1"/>
    <col min="1537" max="1537" width="2.42578125" customWidth="1"/>
    <col min="1538" max="1538" width="5" customWidth="1"/>
    <col min="1539" max="1539" width="11.42578125" customWidth="1"/>
    <col min="1540" max="1540" width="8.7109375" customWidth="1"/>
    <col min="1541" max="1541" width="7.5703125" customWidth="1"/>
    <col min="1542" max="1542" width="4" customWidth="1"/>
    <col min="1543" max="1543" width="6.7109375" customWidth="1"/>
    <col min="1544" max="1544" width="3.85546875" customWidth="1"/>
    <col min="1545" max="1545" width="4.7109375" customWidth="1"/>
    <col min="1546" max="1546" width="11.85546875" customWidth="1"/>
    <col min="1547" max="1547" width="9.42578125" customWidth="1"/>
    <col min="1548" max="1548" width="7.28515625" customWidth="1"/>
    <col min="1549" max="1549" width="4" customWidth="1"/>
    <col min="1550" max="1550" width="6.7109375" customWidth="1"/>
    <col min="1551" max="1551" width="3.85546875" customWidth="1"/>
    <col min="1552" max="1552" width="7.5703125" bestFit="1" customWidth="1"/>
    <col min="1553" max="1553" width="9.140625" customWidth="1"/>
    <col min="1554" max="1554" width="9.140625" bestFit="1" customWidth="1"/>
    <col min="1555" max="1555" width="7" customWidth="1"/>
    <col min="1556" max="1556" width="8.28515625" bestFit="1" customWidth="1"/>
    <col min="1557" max="1557" width="8.85546875" customWidth="1"/>
    <col min="1558" max="1558" width="7" bestFit="1" customWidth="1"/>
    <col min="1559" max="1559" width="9.140625" bestFit="1" customWidth="1"/>
    <col min="1793" max="1793" width="2.42578125" customWidth="1"/>
    <col min="1794" max="1794" width="5" customWidth="1"/>
    <col min="1795" max="1795" width="11.42578125" customWidth="1"/>
    <col min="1796" max="1796" width="8.7109375" customWidth="1"/>
    <col min="1797" max="1797" width="7.5703125" customWidth="1"/>
    <col min="1798" max="1798" width="4" customWidth="1"/>
    <col min="1799" max="1799" width="6.7109375" customWidth="1"/>
    <col min="1800" max="1800" width="3.85546875" customWidth="1"/>
    <col min="1801" max="1801" width="4.7109375" customWidth="1"/>
    <col min="1802" max="1802" width="11.85546875" customWidth="1"/>
    <col min="1803" max="1803" width="9.42578125" customWidth="1"/>
    <col min="1804" max="1804" width="7.28515625" customWidth="1"/>
    <col min="1805" max="1805" width="4" customWidth="1"/>
    <col min="1806" max="1806" width="6.7109375" customWidth="1"/>
    <col min="1807" max="1807" width="3.85546875" customWidth="1"/>
    <col min="1808" max="1808" width="7.5703125" bestFit="1" customWidth="1"/>
    <col min="1809" max="1809" width="9.140625" customWidth="1"/>
    <col min="1810" max="1810" width="9.140625" bestFit="1" customWidth="1"/>
    <col min="1811" max="1811" width="7" customWidth="1"/>
    <col min="1812" max="1812" width="8.28515625" bestFit="1" customWidth="1"/>
    <col min="1813" max="1813" width="8.85546875" customWidth="1"/>
    <col min="1814" max="1814" width="7" bestFit="1" customWidth="1"/>
    <col min="1815" max="1815" width="9.140625" bestFit="1" customWidth="1"/>
    <col min="2049" max="2049" width="2.42578125" customWidth="1"/>
    <col min="2050" max="2050" width="5" customWidth="1"/>
    <col min="2051" max="2051" width="11.42578125" customWidth="1"/>
    <col min="2052" max="2052" width="8.7109375" customWidth="1"/>
    <col min="2053" max="2053" width="7.5703125" customWidth="1"/>
    <col min="2054" max="2054" width="4" customWidth="1"/>
    <col min="2055" max="2055" width="6.7109375" customWidth="1"/>
    <col min="2056" max="2056" width="3.85546875" customWidth="1"/>
    <col min="2057" max="2057" width="4.7109375" customWidth="1"/>
    <col min="2058" max="2058" width="11.85546875" customWidth="1"/>
    <col min="2059" max="2059" width="9.42578125" customWidth="1"/>
    <col min="2060" max="2060" width="7.28515625" customWidth="1"/>
    <col min="2061" max="2061" width="4" customWidth="1"/>
    <col min="2062" max="2062" width="6.7109375" customWidth="1"/>
    <col min="2063" max="2063" width="3.85546875" customWidth="1"/>
    <col min="2064" max="2064" width="7.5703125" bestFit="1" customWidth="1"/>
    <col min="2065" max="2065" width="9.140625" customWidth="1"/>
    <col min="2066" max="2066" width="9.140625" bestFit="1" customWidth="1"/>
    <col min="2067" max="2067" width="7" customWidth="1"/>
    <col min="2068" max="2068" width="8.28515625" bestFit="1" customWidth="1"/>
    <col min="2069" max="2069" width="8.85546875" customWidth="1"/>
    <col min="2070" max="2070" width="7" bestFit="1" customWidth="1"/>
    <col min="2071" max="2071" width="9.140625" bestFit="1" customWidth="1"/>
    <col min="2305" max="2305" width="2.42578125" customWidth="1"/>
    <col min="2306" max="2306" width="5" customWidth="1"/>
    <col min="2307" max="2307" width="11.42578125" customWidth="1"/>
    <col min="2308" max="2308" width="8.7109375" customWidth="1"/>
    <col min="2309" max="2309" width="7.5703125" customWidth="1"/>
    <col min="2310" max="2310" width="4" customWidth="1"/>
    <col min="2311" max="2311" width="6.7109375" customWidth="1"/>
    <col min="2312" max="2312" width="3.85546875" customWidth="1"/>
    <col min="2313" max="2313" width="4.7109375" customWidth="1"/>
    <col min="2314" max="2314" width="11.85546875" customWidth="1"/>
    <col min="2315" max="2315" width="9.42578125" customWidth="1"/>
    <col min="2316" max="2316" width="7.28515625" customWidth="1"/>
    <col min="2317" max="2317" width="4" customWidth="1"/>
    <col min="2318" max="2318" width="6.7109375" customWidth="1"/>
    <col min="2319" max="2319" width="3.85546875" customWidth="1"/>
    <col min="2320" max="2320" width="7.5703125" bestFit="1" customWidth="1"/>
    <col min="2321" max="2321" width="9.140625" customWidth="1"/>
    <col min="2322" max="2322" width="9.140625" bestFit="1" customWidth="1"/>
    <col min="2323" max="2323" width="7" customWidth="1"/>
    <col min="2324" max="2324" width="8.28515625" bestFit="1" customWidth="1"/>
    <col min="2325" max="2325" width="8.85546875" customWidth="1"/>
    <col min="2326" max="2326" width="7" bestFit="1" customWidth="1"/>
    <col min="2327" max="2327" width="9.140625" bestFit="1" customWidth="1"/>
    <col min="2561" max="2561" width="2.42578125" customWidth="1"/>
    <col min="2562" max="2562" width="5" customWidth="1"/>
    <col min="2563" max="2563" width="11.42578125" customWidth="1"/>
    <col min="2564" max="2564" width="8.7109375" customWidth="1"/>
    <col min="2565" max="2565" width="7.5703125" customWidth="1"/>
    <col min="2566" max="2566" width="4" customWidth="1"/>
    <col min="2567" max="2567" width="6.7109375" customWidth="1"/>
    <col min="2568" max="2568" width="3.85546875" customWidth="1"/>
    <col min="2569" max="2569" width="4.7109375" customWidth="1"/>
    <col min="2570" max="2570" width="11.85546875" customWidth="1"/>
    <col min="2571" max="2571" width="9.42578125" customWidth="1"/>
    <col min="2572" max="2572" width="7.28515625" customWidth="1"/>
    <col min="2573" max="2573" width="4" customWidth="1"/>
    <col min="2574" max="2574" width="6.7109375" customWidth="1"/>
    <col min="2575" max="2575" width="3.85546875" customWidth="1"/>
    <col min="2576" max="2576" width="7.5703125" bestFit="1" customWidth="1"/>
    <col min="2577" max="2577" width="9.140625" customWidth="1"/>
    <col min="2578" max="2578" width="9.140625" bestFit="1" customWidth="1"/>
    <col min="2579" max="2579" width="7" customWidth="1"/>
    <col min="2580" max="2580" width="8.28515625" bestFit="1" customWidth="1"/>
    <col min="2581" max="2581" width="8.85546875" customWidth="1"/>
    <col min="2582" max="2582" width="7" bestFit="1" customWidth="1"/>
    <col min="2583" max="2583" width="9.140625" bestFit="1" customWidth="1"/>
    <col min="2817" max="2817" width="2.42578125" customWidth="1"/>
    <col min="2818" max="2818" width="5" customWidth="1"/>
    <col min="2819" max="2819" width="11.42578125" customWidth="1"/>
    <col min="2820" max="2820" width="8.7109375" customWidth="1"/>
    <col min="2821" max="2821" width="7.5703125" customWidth="1"/>
    <col min="2822" max="2822" width="4" customWidth="1"/>
    <col min="2823" max="2823" width="6.7109375" customWidth="1"/>
    <col min="2824" max="2824" width="3.85546875" customWidth="1"/>
    <col min="2825" max="2825" width="4.7109375" customWidth="1"/>
    <col min="2826" max="2826" width="11.85546875" customWidth="1"/>
    <col min="2827" max="2827" width="9.42578125" customWidth="1"/>
    <col min="2828" max="2828" width="7.28515625" customWidth="1"/>
    <col min="2829" max="2829" width="4" customWidth="1"/>
    <col min="2830" max="2830" width="6.7109375" customWidth="1"/>
    <col min="2831" max="2831" width="3.85546875" customWidth="1"/>
    <col min="2832" max="2832" width="7.5703125" bestFit="1" customWidth="1"/>
    <col min="2833" max="2833" width="9.140625" customWidth="1"/>
    <col min="2834" max="2834" width="9.140625" bestFit="1" customWidth="1"/>
    <col min="2835" max="2835" width="7" customWidth="1"/>
    <col min="2836" max="2836" width="8.28515625" bestFit="1" customWidth="1"/>
    <col min="2837" max="2837" width="8.85546875" customWidth="1"/>
    <col min="2838" max="2838" width="7" bestFit="1" customWidth="1"/>
    <col min="2839" max="2839" width="9.140625" bestFit="1" customWidth="1"/>
    <col min="3073" max="3073" width="2.42578125" customWidth="1"/>
    <col min="3074" max="3074" width="5" customWidth="1"/>
    <col min="3075" max="3075" width="11.42578125" customWidth="1"/>
    <col min="3076" max="3076" width="8.7109375" customWidth="1"/>
    <col min="3077" max="3077" width="7.5703125" customWidth="1"/>
    <col min="3078" max="3078" width="4" customWidth="1"/>
    <col min="3079" max="3079" width="6.7109375" customWidth="1"/>
    <col min="3080" max="3080" width="3.85546875" customWidth="1"/>
    <col min="3081" max="3081" width="4.7109375" customWidth="1"/>
    <col min="3082" max="3082" width="11.85546875" customWidth="1"/>
    <col min="3083" max="3083" width="9.42578125" customWidth="1"/>
    <col min="3084" max="3084" width="7.28515625" customWidth="1"/>
    <col min="3085" max="3085" width="4" customWidth="1"/>
    <col min="3086" max="3086" width="6.7109375" customWidth="1"/>
    <col min="3087" max="3087" width="3.85546875" customWidth="1"/>
    <col min="3088" max="3088" width="7.5703125" bestFit="1" customWidth="1"/>
    <col min="3089" max="3089" width="9.140625" customWidth="1"/>
    <col min="3090" max="3090" width="9.140625" bestFit="1" customWidth="1"/>
    <col min="3091" max="3091" width="7" customWidth="1"/>
    <col min="3092" max="3092" width="8.28515625" bestFit="1" customWidth="1"/>
    <col min="3093" max="3093" width="8.85546875" customWidth="1"/>
    <col min="3094" max="3094" width="7" bestFit="1" customWidth="1"/>
    <col min="3095" max="3095" width="9.140625" bestFit="1" customWidth="1"/>
    <col min="3329" max="3329" width="2.42578125" customWidth="1"/>
    <col min="3330" max="3330" width="5" customWidth="1"/>
    <col min="3331" max="3331" width="11.42578125" customWidth="1"/>
    <col min="3332" max="3332" width="8.7109375" customWidth="1"/>
    <col min="3333" max="3333" width="7.5703125" customWidth="1"/>
    <col min="3334" max="3334" width="4" customWidth="1"/>
    <col min="3335" max="3335" width="6.7109375" customWidth="1"/>
    <col min="3336" max="3336" width="3.85546875" customWidth="1"/>
    <col min="3337" max="3337" width="4.7109375" customWidth="1"/>
    <col min="3338" max="3338" width="11.85546875" customWidth="1"/>
    <col min="3339" max="3339" width="9.42578125" customWidth="1"/>
    <col min="3340" max="3340" width="7.28515625" customWidth="1"/>
    <col min="3341" max="3341" width="4" customWidth="1"/>
    <col min="3342" max="3342" width="6.7109375" customWidth="1"/>
    <col min="3343" max="3343" width="3.85546875" customWidth="1"/>
    <col min="3344" max="3344" width="7.5703125" bestFit="1" customWidth="1"/>
    <col min="3345" max="3345" width="9.140625" customWidth="1"/>
    <col min="3346" max="3346" width="9.140625" bestFit="1" customWidth="1"/>
    <col min="3347" max="3347" width="7" customWidth="1"/>
    <col min="3348" max="3348" width="8.28515625" bestFit="1" customWidth="1"/>
    <col min="3349" max="3349" width="8.85546875" customWidth="1"/>
    <col min="3350" max="3350" width="7" bestFit="1" customWidth="1"/>
    <col min="3351" max="3351" width="9.140625" bestFit="1" customWidth="1"/>
    <col min="3585" max="3585" width="2.42578125" customWidth="1"/>
    <col min="3586" max="3586" width="5" customWidth="1"/>
    <col min="3587" max="3587" width="11.42578125" customWidth="1"/>
    <col min="3588" max="3588" width="8.7109375" customWidth="1"/>
    <col min="3589" max="3589" width="7.5703125" customWidth="1"/>
    <col min="3590" max="3590" width="4" customWidth="1"/>
    <col min="3591" max="3591" width="6.7109375" customWidth="1"/>
    <col min="3592" max="3592" width="3.85546875" customWidth="1"/>
    <col min="3593" max="3593" width="4.7109375" customWidth="1"/>
    <col min="3594" max="3594" width="11.85546875" customWidth="1"/>
    <col min="3595" max="3595" width="9.42578125" customWidth="1"/>
    <col min="3596" max="3596" width="7.28515625" customWidth="1"/>
    <col min="3597" max="3597" width="4" customWidth="1"/>
    <col min="3598" max="3598" width="6.7109375" customWidth="1"/>
    <col min="3599" max="3599" width="3.85546875" customWidth="1"/>
    <col min="3600" max="3600" width="7.5703125" bestFit="1" customWidth="1"/>
    <col min="3601" max="3601" width="9.140625" customWidth="1"/>
    <col min="3602" max="3602" width="9.140625" bestFit="1" customWidth="1"/>
    <col min="3603" max="3603" width="7" customWidth="1"/>
    <col min="3604" max="3604" width="8.28515625" bestFit="1" customWidth="1"/>
    <col min="3605" max="3605" width="8.85546875" customWidth="1"/>
    <col min="3606" max="3606" width="7" bestFit="1" customWidth="1"/>
    <col min="3607" max="3607" width="9.140625" bestFit="1" customWidth="1"/>
    <col min="3841" max="3841" width="2.42578125" customWidth="1"/>
    <col min="3842" max="3842" width="5" customWidth="1"/>
    <col min="3843" max="3843" width="11.42578125" customWidth="1"/>
    <col min="3844" max="3844" width="8.7109375" customWidth="1"/>
    <col min="3845" max="3845" width="7.5703125" customWidth="1"/>
    <col min="3846" max="3846" width="4" customWidth="1"/>
    <col min="3847" max="3847" width="6.7109375" customWidth="1"/>
    <col min="3848" max="3848" width="3.85546875" customWidth="1"/>
    <col min="3849" max="3849" width="4.7109375" customWidth="1"/>
    <col min="3850" max="3850" width="11.85546875" customWidth="1"/>
    <col min="3851" max="3851" width="9.42578125" customWidth="1"/>
    <col min="3852" max="3852" width="7.28515625" customWidth="1"/>
    <col min="3853" max="3853" width="4" customWidth="1"/>
    <col min="3854" max="3854" width="6.7109375" customWidth="1"/>
    <col min="3855" max="3855" width="3.85546875" customWidth="1"/>
    <col min="3856" max="3856" width="7.5703125" bestFit="1" customWidth="1"/>
    <col min="3857" max="3857" width="9.140625" customWidth="1"/>
    <col min="3858" max="3858" width="9.140625" bestFit="1" customWidth="1"/>
    <col min="3859" max="3859" width="7" customWidth="1"/>
    <col min="3860" max="3860" width="8.28515625" bestFit="1" customWidth="1"/>
    <col min="3861" max="3861" width="8.85546875" customWidth="1"/>
    <col min="3862" max="3862" width="7" bestFit="1" customWidth="1"/>
    <col min="3863" max="3863" width="9.140625" bestFit="1" customWidth="1"/>
    <col min="4097" max="4097" width="2.42578125" customWidth="1"/>
    <col min="4098" max="4098" width="5" customWidth="1"/>
    <col min="4099" max="4099" width="11.42578125" customWidth="1"/>
    <col min="4100" max="4100" width="8.7109375" customWidth="1"/>
    <col min="4101" max="4101" width="7.5703125" customWidth="1"/>
    <col min="4102" max="4102" width="4" customWidth="1"/>
    <col min="4103" max="4103" width="6.7109375" customWidth="1"/>
    <col min="4104" max="4104" width="3.85546875" customWidth="1"/>
    <col min="4105" max="4105" width="4.7109375" customWidth="1"/>
    <col min="4106" max="4106" width="11.85546875" customWidth="1"/>
    <col min="4107" max="4107" width="9.42578125" customWidth="1"/>
    <col min="4108" max="4108" width="7.28515625" customWidth="1"/>
    <col min="4109" max="4109" width="4" customWidth="1"/>
    <col min="4110" max="4110" width="6.7109375" customWidth="1"/>
    <col min="4111" max="4111" width="3.85546875" customWidth="1"/>
    <col min="4112" max="4112" width="7.5703125" bestFit="1" customWidth="1"/>
    <col min="4113" max="4113" width="9.140625" customWidth="1"/>
    <col min="4114" max="4114" width="9.140625" bestFit="1" customWidth="1"/>
    <col min="4115" max="4115" width="7" customWidth="1"/>
    <col min="4116" max="4116" width="8.28515625" bestFit="1" customWidth="1"/>
    <col min="4117" max="4117" width="8.85546875" customWidth="1"/>
    <col min="4118" max="4118" width="7" bestFit="1" customWidth="1"/>
    <col min="4119" max="4119" width="9.140625" bestFit="1" customWidth="1"/>
    <col min="4353" max="4353" width="2.42578125" customWidth="1"/>
    <col min="4354" max="4354" width="5" customWidth="1"/>
    <col min="4355" max="4355" width="11.42578125" customWidth="1"/>
    <col min="4356" max="4356" width="8.7109375" customWidth="1"/>
    <col min="4357" max="4357" width="7.5703125" customWidth="1"/>
    <col min="4358" max="4358" width="4" customWidth="1"/>
    <col min="4359" max="4359" width="6.7109375" customWidth="1"/>
    <col min="4360" max="4360" width="3.85546875" customWidth="1"/>
    <col min="4361" max="4361" width="4.7109375" customWidth="1"/>
    <col min="4362" max="4362" width="11.85546875" customWidth="1"/>
    <col min="4363" max="4363" width="9.42578125" customWidth="1"/>
    <col min="4364" max="4364" width="7.28515625" customWidth="1"/>
    <col min="4365" max="4365" width="4" customWidth="1"/>
    <col min="4366" max="4366" width="6.7109375" customWidth="1"/>
    <col min="4367" max="4367" width="3.85546875" customWidth="1"/>
    <col min="4368" max="4368" width="7.5703125" bestFit="1" customWidth="1"/>
    <col min="4369" max="4369" width="9.140625" customWidth="1"/>
    <col min="4370" max="4370" width="9.140625" bestFit="1" customWidth="1"/>
    <col min="4371" max="4371" width="7" customWidth="1"/>
    <col min="4372" max="4372" width="8.28515625" bestFit="1" customWidth="1"/>
    <col min="4373" max="4373" width="8.85546875" customWidth="1"/>
    <col min="4374" max="4374" width="7" bestFit="1" customWidth="1"/>
    <col min="4375" max="4375" width="9.140625" bestFit="1" customWidth="1"/>
    <col min="4609" max="4609" width="2.42578125" customWidth="1"/>
    <col min="4610" max="4610" width="5" customWidth="1"/>
    <col min="4611" max="4611" width="11.42578125" customWidth="1"/>
    <col min="4612" max="4612" width="8.7109375" customWidth="1"/>
    <col min="4613" max="4613" width="7.5703125" customWidth="1"/>
    <col min="4614" max="4614" width="4" customWidth="1"/>
    <col min="4615" max="4615" width="6.7109375" customWidth="1"/>
    <col min="4616" max="4616" width="3.85546875" customWidth="1"/>
    <col min="4617" max="4617" width="4.7109375" customWidth="1"/>
    <col min="4618" max="4618" width="11.85546875" customWidth="1"/>
    <col min="4619" max="4619" width="9.42578125" customWidth="1"/>
    <col min="4620" max="4620" width="7.28515625" customWidth="1"/>
    <col min="4621" max="4621" width="4" customWidth="1"/>
    <col min="4622" max="4622" width="6.7109375" customWidth="1"/>
    <col min="4623" max="4623" width="3.85546875" customWidth="1"/>
    <col min="4624" max="4624" width="7.5703125" bestFit="1" customWidth="1"/>
    <col min="4625" max="4625" width="9.140625" customWidth="1"/>
    <col min="4626" max="4626" width="9.140625" bestFit="1" customWidth="1"/>
    <col min="4627" max="4627" width="7" customWidth="1"/>
    <col min="4628" max="4628" width="8.28515625" bestFit="1" customWidth="1"/>
    <col min="4629" max="4629" width="8.85546875" customWidth="1"/>
    <col min="4630" max="4630" width="7" bestFit="1" customWidth="1"/>
    <col min="4631" max="4631" width="9.140625" bestFit="1" customWidth="1"/>
    <col min="4865" max="4865" width="2.42578125" customWidth="1"/>
    <col min="4866" max="4866" width="5" customWidth="1"/>
    <col min="4867" max="4867" width="11.42578125" customWidth="1"/>
    <col min="4868" max="4868" width="8.7109375" customWidth="1"/>
    <col min="4869" max="4869" width="7.5703125" customWidth="1"/>
    <col min="4870" max="4870" width="4" customWidth="1"/>
    <col min="4871" max="4871" width="6.7109375" customWidth="1"/>
    <col min="4872" max="4872" width="3.85546875" customWidth="1"/>
    <col min="4873" max="4873" width="4.7109375" customWidth="1"/>
    <col min="4874" max="4874" width="11.85546875" customWidth="1"/>
    <col min="4875" max="4875" width="9.42578125" customWidth="1"/>
    <col min="4876" max="4876" width="7.28515625" customWidth="1"/>
    <col min="4877" max="4877" width="4" customWidth="1"/>
    <col min="4878" max="4878" width="6.7109375" customWidth="1"/>
    <col min="4879" max="4879" width="3.85546875" customWidth="1"/>
    <col min="4880" max="4880" width="7.5703125" bestFit="1" customWidth="1"/>
    <col min="4881" max="4881" width="9.140625" customWidth="1"/>
    <col min="4882" max="4882" width="9.140625" bestFit="1" customWidth="1"/>
    <col min="4883" max="4883" width="7" customWidth="1"/>
    <col min="4884" max="4884" width="8.28515625" bestFit="1" customWidth="1"/>
    <col min="4885" max="4885" width="8.85546875" customWidth="1"/>
    <col min="4886" max="4886" width="7" bestFit="1" customWidth="1"/>
    <col min="4887" max="4887" width="9.140625" bestFit="1" customWidth="1"/>
    <col min="5121" max="5121" width="2.42578125" customWidth="1"/>
    <col min="5122" max="5122" width="5" customWidth="1"/>
    <col min="5123" max="5123" width="11.42578125" customWidth="1"/>
    <col min="5124" max="5124" width="8.7109375" customWidth="1"/>
    <col min="5125" max="5125" width="7.5703125" customWidth="1"/>
    <col min="5126" max="5126" width="4" customWidth="1"/>
    <col min="5127" max="5127" width="6.7109375" customWidth="1"/>
    <col min="5128" max="5128" width="3.85546875" customWidth="1"/>
    <col min="5129" max="5129" width="4.7109375" customWidth="1"/>
    <col min="5130" max="5130" width="11.85546875" customWidth="1"/>
    <col min="5131" max="5131" width="9.42578125" customWidth="1"/>
    <col min="5132" max="5132" width="7.28515625" customWidth="1"/>
    <col min="5133" max="5133" width="4" customWidth="1"/>
    <col min="5134" max="5134" width="6.7109375" customWidth="1"/>
    <col min="5135" max="5135" width="3.85546875" customWidth="1"/>
    <col min="5136" max="5136" width="7.5703125" bestFit="1" customWidth="1"/>
    <col min="5137" max="5137" width="9.140625" customWidth="1"/>
    <col min="5138" max="5138" width="9.140625" bestFit="1" customWidth="1"/>
    <col min="5139" max="5139" width="7" customWidth="1"/>
    <col min="5140" max="5140" width="8.28515625" bestFit="1" customWidth="1"/>
    <col min="5141" max="5141" width="8.85546875" customWidth="1"/>
    <col min="5142" max="5142" width="7" bestFit="1" customWidth="1"/>
    <col min="5143" max="5143" width="9.140625" bestFit="1" customWidth="1"/>
    <col min="5377" max="5377" width="2.42578125" customWidth="1"/>
    <col min="5378" max="5378" width="5" customWidth="1"/>
    <col min="5379" max="5379" width="11.42578125" customWidth="1"/>
    <col min="5380" max="5380" width="8.7109375" customWidth="1"/>
    <col min="5381" max="5381" width="7.5703125" customWidth="1"/>
    <col min="5382" max="5382" width="4" customWidth="1"/>
    <col min="5383" max="5383" width="6.7109375" customWidth="1"/>
    <col min="5384" max="5384" width="3.85546875" customWidth="1"/>
    <col min="5385" max="5385" width="4.7109375" customWidth="1"/>
    <col min="5386" max="5386" width="11.85546875" customWidth="1"/>
    <col min="5387" max="5387" width="9.42578125" customWidth="1"/>
    <col min="5388" max="5388" width="7.28515625" customWidth="1"/>
    <col min="5389" max="5389" width="4" customWidth="1"/>
    <col min="5390" max="5390" width="6.7109375" customWidth="1"/>
    <col min="5391" max="5391" width="3.85546875" customWidth="1"/>
    <col min="5392" max="5392" width="7.5703125" bestFit="1" customWidth="1"/>
    <col min="5393" max="5393" width="9.140625" customWidth="1"/>
    <col min="5394" max="5394" width="9.140625" bestFit="1" customWidth="1"/>
    <col min="5395" max="5395" width="7" customWidth="1"/>
    <col min="5396" max="5396" width="8.28515625" bestFit="1" customWidth="1"/>
    <col min="5397" max="5397" width="8.85546875" customWidth="1"/>
    <col min="5398" max="5398" width="7" bestFit="1" customWidth="1"/>
    <col min="5399" max="5399" width="9.140625" bestFit="1" customWidth="1"/>
    <col min="5633" max="5633" width="2.42578125" customWidth="1"/>
    <col min="5634" max="5634" width="5" customWidth="1"/>
    <col min="5635" max="5635" width="11.42578125" customWidth="1"/>
    <col min="5636" max="5636" width="8.7109375" customWidth="1"/>
    <col min="5637" max="5637" width="7.5703125" customWidth="1"/>
    <col min="5638" max="5638" width="4" customWidth="1"/>
    <col min="5639" max="5639" width="6.7109375" customWidth="1"/>
    <col min="5640" max="5640" width="3.85546875" customWidth="1"/>
    <col min="5641" max="5641" width="4.7109375" customWidth="1"/>
    <col min="5642" max="5642" width="11.85546875" customWidth="1"/>
    <col min="5643" max="5643" width="9.42578125" customWidth="1"/>
    <col min="5644" max="5644" width="7.28515625" customWidth="1"/>
    <col min="5645" max="5645" width="4" customWidth="1"/>
    <col min="5646" max="5646" width="6.7109375" customWidth="1"/>
    <col min="5647" max="5647" width="3.85546875" customWidth="1"/>
    <col min="5648" max="5648" width="7.5703125" bestFit="1" customWidth="1"/>
    <col min="5649" max="5649" width="9.140625" customWidth="1"/>
    <col min="5650" max="5650" width="9.140625" bestFit="1" customWidth="1"/>
    <col min="5651" max="5651" width="7" customWidth="1"/>
    <col min="5652" max="5652" width="8.28515625" bestFit="1" customWidth="1"/>
    <col min="5653" max="5653" width="8.85546875" customWidth="1"/>
    <col min="5654" max="5654" width="7" bestFit="1" customWidth="1"/>
    <col min="5655" max="5655" width="9.140625" bestFit="1" customWidth="1"/>
    <col min="5889" max="5889" width="2.42578125" customWidth="1"/>
    <col min="5890" max="5890" width="5" customWidth="1"/>
    <col min="5891" max="5891" width="11.42578125" customWidth="1"/>
    <col min="5892" max="5892" width="8.7109375" customWidth="1"/>
    <col min="5893" max="5893" width="7.5703125" customWidth="1"/>
    <col min="5894" max="5894" width="4" customWidth="1"/>
    <col min="5895" max="5895" width="6.7109375" customWidth="1"/>
    <col min="5896" max="5896" width="3.85546875" customWidth="1"/>
    <col min="5897" max="5897" width="4.7109375" customWidth="1"/>
    <col min="5898" max="5898" width="11.85546875" customWidth="1"/>
    <col min="5899" max="5899" width="9.42578125" customWidth="1"/>
    <col min="5900" max="5900" width="7.28515625" customWidth="1"/>
    <col min="5901" max="5901" width="4" customWidth="1"/>
    <col min="5902" max="5902" width="6.7109375" customWidth="1"/>
    <col min="5903" max="5903" width="3.85546875" customWidth="1"/>
    <col min="5904" max="5904" width="7.5703125" bestFit="1" customWidth="1"/>
    <col min="5905" max="5905" width="9.140625" customWidth="1"/>
    <col min="5906" max="5906" width="9.140625" bestFit="1" customWidth="1"/>
    <col min="5907" max="5907" width="7" customWidth="1"/>
    <col min="5908" max="5908" width="8.28515625" bestFit="1" customWidth="1"/>
    <col min="5909" max="5909" width="8.85546875" customWidth="1"/>
    <col min="5910" max="5910" width="7" bestFit="1" customWidth="1"/>
    <col min="5911" max="5911" width="9.140625" bestFit="1" customWidth="1"/>
    <col min="6145" max="6145" width="2.42578125" customWidth="1"/>
    <col min="6146" max="6146" width="5" customWidth="1"/>
    <col min="6147" max="6147" width="11.42578125" customWidth="1"/>
    <col min="6148" max="6148" width="8.7109375" customWidth="1"/>
    <col min="6149" max="6149" width="7.5703125" customWidth="1"/>
    <col min="6150" max="6150" width="4" customWidth="1"/>
    <col min="6151" max="6151" width="6.7109375" customWidth="1"/>
    <col min="6152" max="6152" width="3.85546875" customWidth="1"/>
    <col min="6153" max="6153" width="4.7109375" customWidth="1"/>
    <col min="6154" max="6154" width="11.85546875" customWidth="1"/>
    <col min="6155" max="6155" width="9.42578125" customWidth="1"/>
    <col min="6156" max="6156" width="7.28515625" customWidth="1"/>
    <col min="6157" max="6157" width="4" customWidth="1"/>
    <col min="6158" max="6158" width="6.7109375" customWidth="1"/>
    <col min="6159" max="6159" width="3.85546875" customWidth="1"/>
    <col min="6160" max="6160" width="7.5703125" bestFit="1" customWidth="1"/>
    <col min="6161" max="6161" width="9.140625" customWidth="1"/>
    <col min="6162" max="6162" width="9.140625" bestFit="1" customWidth="1"/>
    <col min="6163" max="6163" width="7" customWidth="1"/>
    <col min="6164" max="6164" width="8.28515625" bestFit="1" customWidth="1"/>
    <col min="6165" max="6165" width="8.85546875" customWidth="1"/>
    <col min="6166" max="6166" width="7" bestFit="1" customWidth="1"/>
    <col min="6167" max="6167" width="9.140625" bestFit="1" customWidth="1"/>
    <col min="6401" max="6401" width="2.42578125" customWidth="1"/>
    <col min="6402" max="6402" width="5" customWidth="1"/>
    <col min="6403" max="6403" width="11.42578125" customWidth="1"/>
    <col min="6404" max="6404" width="8.7109375" customWidth="1"/>
    <col min="6405" max="6405" width="7.5703125" customWidth="1"/>
    <col min="6406" max="6406" width="4" customWidth="1"/>
    <col min="6407" max="6407" width="6.7109375" customWidth="1"/>
    <col min="6408" max="6408" width="3.85546875" customWidth="1"/>
    <col min="6409" max="6409" width="4.7109375" customWidth="1"/>
    <col min="6410" max="6410" width="11.85546875" customWidth="1"/>
    <col min="6411" max="6411" width="9.42578125" customWidth="1"/>
    <col min="6412" max="6412" width="7.28515625" customWidth="1"/>
    <col min="6413" max="6413" width="4" customWidth="1"/>
    <col min="6414" max="6414" width="6.7109375" customWidth="1"/>
    <col min="6415" max="6415" width="3.85546875" customWidth="1"/>
    <col min="6416" max="6416" width="7.5703125" bestFit="1" customWidth="1"/>
    <col min="6417" max="6417" width="9.140625" customWidth="1"/>
    <col min="6418" max="6418" width="9.140625" bestFit="1" customWidth="1"/>
    <col min="6419" max="6419" width="7" customWidth="1"/>
    <col min="6420" max="6420" width="8.28515625" bestFit="1" customWidth="1"/>
    <col min="6421" max="6421" width="8.85546875" customWidth="1"/>
    <col min="6422" max="6422" width="7" bestFit="1" customWidth="1"/>
    <col min="6423" max="6423" width="9.140625" bestFit="1" customWidth="1"/>
    <col min="6657" max="6657" width="2.42578125" customWidth="1"/>
    <col min="6658" max="6658" width="5" customWidth="1"/>
    <col min="6659" max="6659" width="11.42578125" customWidth="1"/>
    <col min="6660" max="6660" width="8.7109375" customWidth="1"/>
    <col min="6661" max="6661" width="7.5703125" customWidth="1"/>
    <col min="6662" max="6662" width="4" customWidth="1"/>
    <col min="6663" max="6663" width="6.7109375" customWidth="1"/>
    <col min="6664" max="6664" width="3.85546875" customWidth="1"/>
    <col min="6665" max="6665" width="4.7109375" customWidth="1"/>
    <col min="6666" max="6666" width="11.85546875" customWidth="1"/>
    <col min="6667" max="6667" width="9.42578125" customWidth="1"/>
    <col min="6668" max="6668" width="7.28515625" customWidth="1"/>
    <col min="6669" max="6669" width="4" customWidth="1"/>
    <col min="6670" max="6670" width="6.7109375" customWidth="1"/>
    <col min="6671" max="6671" width="3.85546875" customWidth="1"/>
    <col min="6672" max="6672" width="7.5703125" bestFit="1" customWidth="1"/>
    <col min="6673" max="6673" width="9.140625" customWidth="1"/>
    <col min="6674" max="6674" width="9.140625" bestFit="1" customWidth="1"/>
    <col min="6675" max="6675" width="7" customWidth="1"/>
    <col min="6676" max="6676" width="8.28515625" bestFit="1" customWidth="1"/>
    <col min="6677" max="6677" width="8.85546875" customWidth="1"/>
    <col min="6678" max="6678" width="7" bestFit="1" customWidth="1"/>
    <col min="6679" max="6679" width="9.140625" bestFit="1" customWidth="1"/>
    <col min="6913" max="6913" width="2.42578125" customWidth="1"/>
    <col min="6914" max="6914" width="5" customWidth="1"/>
    <col min="6915" max="6915" width="11.42578125" customWidth="1"/>
    <col min="6916" max="6916" width="8.7109375" customWidth="1"/>
    <col min="6917" max="6917" width="7.5703125" customWidth="1"/>
    <col min="6918" max="6918" width="4" customWidth="1"/>
    <col min="6919" max="6919" width="6.7109375" customWidth="1"/>
    <col min="6920" max="6920" width="3.85546875" customWidth="1"/>
    <col min="6921" max="6921" width="4.7109375" customWidth="1"/>
    <col min="6922" max="6922" width="11.85546875" customWidth="1"/>
    <col min="6923" max="6923" width="9.42578125" customWidth="1"/>
    <col min="6924" max="6924" width="7.28515625" customWidth="1"/>
    <col min="6925" max="6925" width="4" customWidth="1"/>
    <col min="6926" max="6926" width="6.7109375" customWidth="1"/>
    <col min="6927" max="6927" width="3.85546875" customWidth="1"/>
    <col min="6928" max="6928" width="7.5703125" bestFit="1" customWidth="1"/>
    <col min="6929" max="6929" width="9.140625" customWidth="1"/>
    <col min="6930" max="6930" width="9.140625" bestFit="1" customWidth="1"/>
    <col min="6931" max="6931" width="7" customWidth="1"/>
    <col min="6932" max="6932" width="8.28515625" bestFit="1" customWidth="1"/>
    <col min="6933" max="6933" width="8.85546875" customWidth="1"/>
    <col min="6934" max="6934" width="7" bestFit="1" customWidth="1"/>
    <col min="6935" max="6935" width="9.140625" bestFit="1" customWidth="1"/>
    <col min="7169" max="7169" width="2.42578125" customWidth="1"/>
    <col min="7170" max="7170" width="5" customWidth="1"/>
    <col min="7171" max="7171" width="11.42578125" customWidth="1"/>
    <col min="7172" max="7172" width="8.7109375" customWidth="1"/>
    <col min="7173" max="7173" width="7.5703125" customWidth="1"/>
    <col min="7174" max="7174" width="4" customWidth="1"/>
    <col min="7175" max="7175" width="6.7109375" customWidth="1"/>
    <col min="7176" max="7176" width="3.85546875" customWidth="1"/>
    <col min="7177" max="7177" width="4.7109375" customWidth="1"/>
    <col min="7178" max="7178" width="11.85546875" customWidth="1"/>
    <col min="7179" max="7179" width="9.42578125" customWidth="1"/>
    <col min="7180" max="7180" width="7.28515625" customWidth="1"/>
    <col min="7181" max="7181" width="4" customWidth="1"/>
    <col min="7182" max="7182" width="6.7109375" customWidth="1"/>
    <col min="7183" max="7183" width="3.85546875" customWidth="1"/>
    <col min="7184" max="7184" width="7.5703125" bestFit="1" customWidth="1"/>
    <col min="7185" max="7185" width="9.140625" customWidth="1"/>
    <col min="7186" max="7186" width="9.140625" bestFit="1" customWidth="1"/>
    <col min="7187" max="7187" width="7" customWidth="1"/>
    <col min="7188" max="7188" width="8.28515625" bestFit="1" customWidth="1"/>
    <col min="7189" max="7189" width="8.85546875" customWidth="1"/>
    <col min="7190" max="7190" width="7" bestFit="1" customWidth="1"/>
    <col min="7191" max="7191" width="9.140625" bestFit="1" customWidth="1"/>
    <col min="7425" max="7425" width="2.42578125" customWidth="1"/>
    <col min="7426" max="7426" width="5" customWidth="1"/>
    <col min="7427" max="7427" width="11.42578125" customWidth="1"/>
    <col min="7428" max="7428" width="8.7109375" customWidth="1"/>
    <col min="7429" max="7429" width="7.5703125" customWidth="1"/>
    <col min="7430" max="7430" width="4" customWidth="1"/>
    <col min="7431" max="7431" width="6.7109375" customWidth="1"/>
    <col min="7432" max="7432" width="3.85546875" customWidth="1"/>
    <col min="7433" max="7433" width="4.7109375" customWidth="1"/>
    <col min="7434" max="7434" width="11.85546875" customWidth="1"/>
    <col min="7435" max="7435" width="9.42578125" customWidth="1"/>
    <col min="7436" max="7436" width="7.28515625" customWidth="1"/>
    <col min="7437" max="7437" width="4" customWidth="1"/>
    <col min="7438" max="7438" width="6.7109375" customWidth="1"/>
    <col min="7439" max="7439" width="3.85546875" customWidth="1"/>
    <col min="7440" max="7440" width="7.5703125" bestFit="1" customWidth="1"/>
    <col min="7441" max="7441" width="9.140625" customWidth="1"/>
    <col min="7442" max="7442" width="9.140625" bestFit="1" customWidth="1"/>
    <col min="7443" max="7443" width="7" customWidth="1"/>
    <col min="7444" max="7444" width="8.28515625" bestFit="1" customWidth="1"/>
    <col min="7445" max="7445" width="8.85546875" customWidth="1"/>
    <col min="7446" max="7446" width="7" bestFit="1" customWidth="1"/>
    <col min="7447" max="7447" width="9.140625" bestFit="1" customWidth="1"/>
    <col min="7681" max="7681" width="2.42578125" customWidth="1"/>
    <col min="7682" max="7682" width="5" customWidth="1"/>
    <col min="7683" max="7683" width="11.42578125" customWidth="1"/>
    <col min="7684" max="7684" width="8.7109375" customWidth="1"/>
    <col min="7685" max="7685" width="7.5703125" customWidth="1"/>
    <col min="7686" max="7686" width="4" customWidth="1"/>
    <col min="7687" max="7687" width="6.7109375" customWidth="1"/>
    <col min="7688" max="7688" width="3.85546875" customWidth="1"/>
    <col min="7689" max="7689" width="4.7109375" customWidth="1"/>
    <col min="7690" max="7690" width="11.85546875" customWidth="1"/>
    <col min="7691" max="7691" width="9.42578125" customWidth="1"/>
    <col min="7692" max="7692" width="7.28515625" customWidth="1"/>
    <col min="7693" max="7693" width="4" customWidth="1"/>
    <col min="7694" max="7694" width="6.7109375" customWidth="1"/>
    <col min="7695" max="7695" width="3.85546875" customWidth="1"/>
    <col min="7696" max="7696" width="7.5703125" bestFit="1" customWidth="1"/>
    <col min="7697" max="7697" width="9.140625" customWidth="1"/>
    <col min="7698" max="7698" width="9.140625" bestFit="1" customWidth="1"/>
    <col min="7699" max="7699" width="7" customWidth="1"/>
    <col min="7700" max="7700" width="8.28515625" bestFit="1" customWidth="1"/>
    <col min="7701" max="7701" width="8.85546875" customWidth="1"/>
    <col min="7702" max="7702" width="7" bestFit="1" customWidth="1"/>
    <col min="7703" max="7703" width="9.140625" bestFit="1" customWidth="1"/>
    <col min="7937" max="7937" width="2.42578125" customWidth="1"/>
    <col min="7938" max="7938" width="5" customWidth="1"/>
    <col min="7939" max="7939" width="11.42578125" customWidth="1"/>
    <col min="7940" max="7940" width="8.7109375" customWidth="1"/>
    <col min="7941" max="7941" width="7.5703125" customWidth="1"/>
    <col min="7942" max="7942" width="4" customWidth="1"/>
    <col min="7943" max="7943" width="6.7109375" customWidth="1"/>
    <col min="7944" max="7944" width="3.85546875" customWidth="1"/>
    <col min="7945" max="7945" width="4.7109375" customWidth="1"/>
    <col min="7946" max="7946" width="11.85546875" customWidth="1"/>
    <col min="7947" max="7947" width="9.42578125" customWidth="1"/>
    <col min="7948" max="7948" width="7.28515625" customWidth="1"/>
    <col min="7949" max="7949" width="4" customWidth="1"/>
    <col min="7950" max="7950" width="6.7109375" customWidth="1"/>
    <col min="7951" max="7951" width="3.85546875" customWidth="1"/>
    <col min="7952" max="7952" width="7.5703125" bestFit="1" customWidth="1"/>
    <col min="7953" max="7953" width="9.140625" customWidth="1"/>
    <col min="7954" max="7954" width="9.140625" bestFit="1" customWidth="1"/>
    <col min="7955" max="7955" width="7" customWidth="1"/>
    <col min="7956" max="7956" width="8.28515625" bestFit="1" customWidth="1"/>
    <col min="7957" max="7957" width="8.85546875" customWidth="1"/>
    <col min="7958" max="7958" width="7" bestFit="1" customWidth="1"/>
    <col min="7959" max="7959" width="9.140625" bestFit="1" customWidth="1"/>
    <col min="8193" max="8193" width="2.42578125" customWidth="1"/>
    <col min="8194" max="8194" width="5" customWidth="1"/>
    <col min="8195" max="8195" width="11.42578125" customWidth="1"/>
    <col min="8196" max="8196" width="8.7109375" customWidth="1"/>
    <col min="8197" max="8197" width="7.5703125" customWidth="1"/>
    <col min="8198" max="8198" width="4" customWidth="1"/>
    <col min="8199" max="8199" width="6.7109375" customWidth="1"/>
    <col min="8200" max="8200" width="3.85546875" customWidth="1"/>
    <col min="8201" max="8201" width="4.7109375" customWidth="1"/>
    <col min="8202" max="8202" width="11.85546875" customWidth="1"/>
    <col min="8203" max="8203" width="9.42578125" customWidth="1"/>
    <col min="8204" max="8204" width="7.28515625" customWidth="1"/>
    <col min="8205" max="8205" width="4" customWidth="1"/>
    <col min="8206" max="8206" width="6.7109375" customWidth="1"/>
    <col min="8207" max="8207" width="3.85546875" customWidth="1"/>
    <col min="8208" max="8208" width="7.5703125" bestFit="1" customWidth="1"/>
    <col min="8209" max="8209" width="9.140625" customWidth="1"/>
    <col min="8210" max="8210" width="9.140625" bestFit="1" customWidth="1"/>
    <col min="8211" max="8211" width="7" customWidth="1"/>
    <col min="8212" max="8212" width="8.28515625" bestFit="1" customWidth="1"/>
    <col min="8213" max="8213" width="8.85546875" customWidth="1"/>
    <col min="8214" max="8214" width="7" bestFit="1" customWidth="1"/>
    <col min="8215" max="8215" width="9.140625" bestFit="1" customWidth="1"/>
    <col min="8449" max="8449" width="2.42578125" customWidth="1"/>
    <col min="8450" max="8450" width="5" customWidth="1"/>
    <col min="8451" max="8451" width="11.42578125" customWidth="1"/>
    <col min="8452" max="8452" width="8.7109375" customWidth="1"/>
    <col min="8453" max="8453" width="7.5703125" customWidth="1"/>
    <col min="8454" max="8454" width="4" customWidth="1"/>
    <col min="8455" max="8455" width="6.7109375" customWidth="1"/>
    <col min="8456" max="8456" width="3.85546875" customWidth="1"/>
    <col min="8457" max="8457" width="4.7109375" customWidth="1"/>
    <col min="8458" max="8458" width="11.85546875" customWidth="1"/>
    <col min="8459" max="8459" width="9.42578125" customWidth="1"/>
    <col min="8460" max="8460" width="7.28515625" customWidth="1"/>
    <col min="8461" max="8461" width="4" customWidth="1"/>
    <col min="8462" max="8462" width="6.7109375" customWidth="1"/>
    <col min="8463" max="8463" width="3.85546875" customWidth="1"/>
    <col min="8464" max="8464" width="7.5703125" bestFit="1" customWidth="1"/>
    <col min="8465" max="8465" width="9.140625" customWidth="1"/>
    <col min="8466" max="8466" width="9.140625" bestFit="1" customWidth="1"/>
    <col min="8467" max="8467" width="7" customWidth="1"/>
    <col min="8468" max="8468" width="8.28515625" bestFit="1" customWidth="1"/>
    <col min="8469" max="8469" width="8.85546875" customWidth="1"/>
    <col min="8470" max="8470" width="7" bestFit="1" customWidth="1"/>
    <col min="8471" max="8471" width="9.140625" bestFit="1" customWidth="1"/>
    <col min="8705" max="8705" width="2.42578125" customWidth="1"/>
    <col min="8706" max="8706" width="5" customWidth="1"/>
    <col min="8707" max="8707" width="11.42578125" customWidth="1"/>
    <col min="8708" max="8708" width="8.7109375" customWidth="1"/>
    <col min="8709" max="8709" width="7.5703125" customWidth="1"/>
    <col min="8710" max="8710" width="4" customWidth="1"/>
    <col min="8711" max="8711" width="6.7109375" customWidth="1"/>
    <col min="8712" max="8712" width="3.85546875" customWidth="1"/>
    <col min="8713" max="8713" width="4.7109375" customWidth="1"/>
    <col min="8714" max="8714" width="11.85546875" customWidth="1"/>
    <col min="8715" max="8715" width="9.42578125" customWidth="1"/>
    <col min="8716" max="8716" width="7.28515625" customWidth="1"/>
    <col min="8717" max="8717" width="4" customWidth="1"/>
    <col min="8718" max="8718" width="6.7109375" customWidth="1"/>
    <col min="8719" max="8719" width="3.85546875" customWidth="1"/>
    <col min="8720" max="8720" width="7.5703125" bestFit="1" customWidth="1"/>
    <col min="8721" max="8721" width="9.140625" customWidth="1"/>
    <col min="8722" max="8722" width="9.140625" bestFit="1" customWidth="1"/>
    <col min="8723" max="8723" width="7" customWidth="1"/>
    <col min="8724" max="8724" width="8.28515625" bestFit="1" customWidth="1"/>
    <col min="8725" max="8725" width="8.85546875" customWidth="1"/>
    <col min="8726" max="8726" width="7" bestFit="1" customWidth="1"/>
    <col min="8727" max="8727" width="9.140625" bestFit="1" customWidth="1"/>
    <col min="8961" max="8961" width="2.42578125" customWidth="1"/>
    <col min="8962" max="8962" width="5" customWidth="1"/>
    <col min="8963" max="8963" width="11.42578125" customWidth="1"/>
    <col min="8964" max="8964" width="8.7109375" customWidth="1"/>
    <col min="8965" max="8965" width="7.5703125" customWidth="1"/>
    <col min="8966" max="8966" width="4" customWidth="1"/>
    <col min="8967" max="8967" width="6.7109375" customWidth="1"/>
    <col min="8968" max="8968" width="3.85546875" customWidth="1"/>
    <col min="8969" max="8969" width="4.7109375" customWidth="1"/>
    <col min="8970" max="8970" width="11.85546875" customWidth="1"/>
    <col min="8971" max="8971" width="9.42578125" customWidth="1"/>
    <col min="8972" max="8972" width="7.28515625" customWidth="1"/>
    <col min="8973" max="8973" width="4" customWidth="1"/>
    <col min="8974" max="8974" width="6.7109375" customWidth="1"/>
    <col min="8975" max="8975" width="3.85546875" customWidth="1"/>
    <col min="8976" max="8976" width="7.5703125" bestFit="1" customWidth="1"/>
    <col min="8977" max="8977" width="9.140625" customWidth="1"/>
    <col min="8978" max="8978" width="9.140625" bestFit="1" customWidth="1"/>
    <col min="8979" max="8979" width="7" customWidth="1"/>
    <col min="8980" max="8980" width="8.28515625" bestFit="1" customWidth="1"/>
    <col min="8981" max="8981" width="8.85546875" customWidth="1"/>
    <col min="8982" max="8982" width="7" bestFit="1" customWidth="1"/>
    <col min="8983" max="8983" width="9.140625" bestFit="1" customWidth="1"/>
    <col min="9217" max="9217" width="2.42578125" customWidth="1"/>
    <col min="9218" max="9218" width="5" customWidth="1"/>
    <col min="9219" max="9219" width="11.42578125" customWidth="1"/>
    <col min="9220" max="9220" width="8.7109375" customWidth="1"/>
    <col min="9221" max="9221" width="7.5703125" customWidth="1"/>
    <col min="9222" max="9222" width="4" customWidth="1"/>
    <col min="9223" max="9223" width="6.7109375" customWidth="1"/>
    <col min="9224" max="9224" width="3.85546875" customWidth="1"/>
    <col min="9225" max="9225" width="4.7109375" customWidth="1"/>
    <col min="9226" max="9226" width="11.85546875" customWidth="1"/>
    <col min="9227" max="9227" width="9.42578125" customWidth="1"/>
    <col min="9228" max="9228" width="7.28515625" customWidth="1"/>
    <col min="9229" max="9229" width="4" customWidth="1"/>
    <col min="9230" max="9230" width="6.7109375" customWidth="1"/>
    <col min="9231" max="9231" width="3.85546875" customWidth="1"/>
    <col min="9232" max="9232" width="7.5703125" bestFit="1" customWidth="1"/>
    <col min="9233" max="9233" width="9.140625" customWidth="1"/>
    <col min="9234" max="9234" width="9.140625" bestFit="1" customWidth="1"/>
    <col min="9235" max="9235" width="7" customWidth="1"/>
    <col min="9236" max="9236" width="8.28515625" bestFit="1" customWidth="1"/>
    <col min="9237" max="9237" width="8.85546875" customWidth="1"/>
    <col min="9238" max="9238" width="7" bestFit="1" customWidth="1"/>
    <col min="9239" max="9239" width="9.140625" bestFit="1" customWidth="1"/>
    <col min="9473" max="9473" width="2.42578125" customWidth="1"/>
    <col min="9474" max="9474" width="5" customWidth="1"/>
    <col min="9475" max="9475" width="11.42578125" customWidth="1"/>
    <col min="9476" max="9476" width="8.7109375" customWidth="1"/>
    <col min="9477" max="9477" width="7.5703125" customWidth="1"/>
    <col min="9478" max="9478" width="4" customWidth="1"/>
    <col min="9479" max="9479" width="6.7109375" customWidth="1"/>
    <col min="9480" max="9480" width="3.85546875" customWidth="1"/>
    <col min="9481" max="9481" width="4.7109375" customWidth="1"/>
    <col min="9482" max="9482" width="11.85546875" customWidth="1"/>
    <col min="9483" max="9483" width="9.42578125" customWidth="1"/>
    <col min="9484" max="9484" width="7.28515625" customWidth="1"/>
    <col min="9485" max="9485" width="4" customWidth="1"/>
    <col min="9486" max="9486" width="6.7109375" customWidth="1"/>
    <col min="9487" max="9487" width="3.85546875" customWidth="1"/>
    <col min="9488" max="9488" width="7.5703125" bestFit="1" customWidth="1"/>
    <col min="9489" max="9489" width="9.140625" customWidth="1"/>
    <col min="9490" max="9490" width="9.140625" bestFit="1" customWidth="1"/>
    <col min="9491" max="9491" width="7" customWidth="1"/>
    <col min="9492" max="9492" width="8.28515625" bestFit="1" customWidth="1"/>
    <col min="9493" max="9493" width="8.85546875" customWidth="1"/>
    <col min="9494" max="9494" width="7" bestFit="1" customWidth="1"/>
    <col min="9495" max="9495" width="9.140625" bestFit="1" customWidth="1"/>
    <col min="9729" max="9729" width="2.42578125" customWidth="1"/>
    <col min="9730" max="9730" width="5" customWidth="1"/>
    <col min="9731" max="9731" width="11.42578125" customWidth="1"/>
    <col min="9732" max="9732" width="8.7109375" customWidth="1"/>
    <col min="9733" max="9733" width="7.5703125" customWidth="1"/>
    <col min="9734" max="9734" width="4" customWidth="1"/>
    <col min="9735" max="9735" width="6.7109375" customWidth="1"/>
    <col min="9736" max="9736" width="3.85546875" customWidth="1"/>
    <col min="9737" max="9737" width="4.7109375" customWidth="1"/>
    <col min="9738" max="9738" width="11.85546875" customWidth="1"/>
    <col min="9739" max="9739" width="9.42578125" customWidth="1"/>
    <col min="9740" max="9740" width="7.28515625" customWidth="1"/>
    <col min="9741" max="9741" width="4" customWidth="1"/>
    <col min="9742" max="9742" width="6.7109375" customWidth="1"/>
    <col min="9743" max="9743" width="3.85546875" customWidth="1"/>
    <col min="9744" max="9744" width="7.5703125" bestFit="1" customWidth="1"/>
    <col min="9745" max="9745" width="9.140625" customWidth="1"/>
    <col min="9746" max="9746" width="9.140625" bestFit="1" customWidth="1"/>
    <col min="9747" max="9747" width="7" customWidth="1"/>
    <col min="9748" max="9748" width="8.28515625" bestFit="1" customWidth="1"/>
    <col min="9749" max="9749" width="8.85546875" customWidth="1"/>
    <col min="9750" max="9750" width="7" bestFit="1" customWidth="1"/>
    <col min="9751" max="9751" width="9.140625" bestFit="1" customWidth="1"/>
    <col min="9985" max="9985" width="2.42578125" customWidth="1"/>
    <col min="9986" max="9986" width="5" customWidth="1"/>
    <col min="9987" max="9987" width="11.42578125" customWidth="1"/>
    <col min="9988" max="9988" width="8.7109375" customWidth="1"/>
    <col min="9989" max="9989" width="7.5703125" customWidth="1"/>
    <col min="9990" max="9990" width="4" customWidth="1"/>
    <col min="9991" max="9991" width="6.7109375" customWidth="1"/>
    <col min="9992" max="9992" width="3.85546875" customWidth="1"/>
    <col min="9993" max="9993" width="4.7109375" customWidth="1"/>
    <col min="9994" max="9994" width="11.85546875" customWidth="1"/>
    <col min="9995" max="9995" width="9.42578125" customWidth="1"/>
    <col min="9996" max="9996" width="7.28515625" customWidth="1"/>
    <col min="9997" max="9997" width="4" customWidth="1"/>
    <col min="9998" max="9998" width="6.7109375" customWidth="1"/>
    <col min="9999" max="9999" width="3.85546875" customWidth="1"/>
    <col min="10000" max="10000" width="7.5703125" bestFit="1" customWidth="1"/>
    <col min="10001" max="10001" width="9.140625" customWidth="1"/>
    <col min="10002" max="10002" width="9.140625" bestFit="1" customWidth="1"/>
    <col min="10003" max="10003" width="7" customWidth="1"/>
    <col min="10004" max="10004" width="8.28515625" bestFit="1" customWidth="1"/>
    <col min="10005" max="10005" width="8.85546875" customWidth="1"/>
    <col min="10006" max="10006" width="7" bestFit="1" customWidth="1"/>
    <col min="10007" max="10007" width="9.140625" bestFit="1" customWidth="1"/>
    <col min="10241" max="10241" width="2.42578125" customWidth="1"/>
    <col min="10242" max="10242" width="5" customWidth="1"/>
    <col min="10243" max="10243" width="11.42578125" customWidth="1"/>
    <col min="10244" max="10244" width="8.7109375" customWidth="1"/>
    <col min="10245" max="10245" width="7.5703125" customWidth="1"/>
    <col min="10246" max="10246" width="4" customWidth="1"/>
    <col min="10247" max="10247" width="6.7109375" customWidth="1"/>
    <col min="10248" max="10248" width="3.85546875" customWidth="1"/>
    <col min="10249" max="10249" width="4.7109375" customWidth="1"/>
    <col min="10250" max="10250" width="11.85546875" customWidth="1"/>
    <col min="10251" max="10251" width="9.42578125" customWidth="1"/>
    <col min="10252" max="10252" width="7.28515625" customWidth="1"/>
    <col min="10253" max="10253" width="4" customWidth="1"/>
    <col min="10254" max="10254" width="6.7109375" customWidth="1"/>
    <col min="10255" max="10255" width="3.85546875" customWidth="1"/>
    <col min="10256" max="10256" width="7.5703125" bestFit="1" customWidth="1"/>
    <col min="10257" max="10257" width="9.140625" customWidth="1"/>
    <col min="10258" max="10258" width="9.140625" bestFit="1" customWidth="1"/>
    <col min="10259" max="10259" width="7" customWidth="1"/>
    <col min="10260" max="10260" width="8.28515625" bestFit="1" customWidth="1"/>
    <col min="10261" max="10261" width="8.85546875" customWidth="1"/>
    <col min="10262" max="10262" width="7" bestFit="1" customWidth="1"/>
    <col min="10263" max="10263" width="9.140625" bestFit="1" customWidth="1"/>
    <col min="10497" max="10497" width="2.42578125" customWidth="1"/>
    <col min="10498" max="10498" width="5" customWidth="1"/>
    <col min="10499" max="10499" width="11.42578125" customWidth="1"/>
    <col min="10500" max="10500" width="8.7109375" customWidth="1"/>
    <col min="10501" max="10501" width="7.5703125" customWidth="1"/>
    <col min="10502" max="10502" width="4" customWidth="1"/>
    <col min="10503" max="10503" width="6.7109375" customWidth="1"/>
    <col min="10504" max="10504" width="3.85546875" customWidth="1"/>
    <col min="10505" max="10505" width="4.7109375" customWidth="1"/>
    <col min="10506" max="10506" width="11.85546875" customWidth="1"/>
    <col min="10507" max="10507" width="9.42578125" customWidth="1"/>
    <col min="10508" max="10508" width="7.28515625" customWidth="1"/>
    <col min="10509" max="10509" width="4" customWidth="1"/>
    <col min="10510" max="10510" width="6.7109375" customWidth="1"/>
    <col min="10511" max="10511" width="3.85546875" customWidth="1"/>
    <col min="10512" max="10512" width="7.5703125" bestFit="1" customWidth="1"/>
    <col min="10513" max="10513" width="9.140625" customWidth="1"/>
    <col min="10514" max="10514" width="9.140625" bestFit="1" customWidth="1"/>
    <col min="10515" max="10515" width="7" customWidth="1"/>
    <col min="10516" max="10516" width="8.28515625" bestFit="1" customWidth="1"/>
    <col min="10517" max="10517" width="8.85546875" customWidth="1"/>
    <col min="10518" max="10518" width="7" bestFit="1" customWidth="1"/>
    <col min="10519" max="10519" width="9.140625" bestFit="1" customWidth="1"/>
    <col min="10753" max="10753" width="2.42578125" customWidth="1"/>
    <col min="10754" max="10754" width="5" customWidth="1"/>
    <col min="10755" max="10755" width="11.42578125" customWidth="1"/>
    <col min="10756" max="10756" width="8.7109375" customWidth="1"/>
    <col min="10757" max="10757" width="7.5703125" customWidth="1"/>
    <col min="10758" max="10758" width="4" customWidth="1"/>
    <col min="10759" max="10759" width="6.7109375" customWidth="1"/>
    <col min="10760" max="10760" width="3.85546875" customWidth="1"/>
    <col min="10761" max="10761" width="4.7109375" customWidth="1"/>
    <col min="10762" max="10762" width="11.85546875" customWidth="1"/>
    <col min="10763" max="10763" width="9.42578125" customWidth="1"/>
    <col min="10764" max="10764" width="7.28515625" customWidth="1"/>
    <col min="10765" max="10765" width="4" customWidth="1"/>
    <col min="10766" max="10766" width="6.7109375" customWidth="1"/>
    <col min="10767" max="10767" width="3.85546875" customWidth="1"/>
    <col min="10768" max="10768" width="7.5703125" bestFit="1" customWidth="1"/>
    <col min="10769" max="10769" width="9.140625" customWidth="1"/>
    <col min="10770" max="10770" width="9.140625" bestFit="1" customWidth="1"/>
    <col min="10771" max="10771" width="7" customWidth="1"/>
    <col min="10772" max="10772" width="8.28515625" bestFit="1" customWidth="1"/>
    <col min="10773" max="10773" width="8.85546875" customWidth="1"/>
    <col min="10774" max="10774" width="7" bestFit="1" customWidth="1"/>
    <col min="10775" max="10775" width="9.140625" bestFit="1" customWidth="1"/>
    <col min="11009" max="11009" width="2.42578125" customWidth="1"/>
    <col min="11010" max="11010" width="5" customWidth="1"/>
    <col min="11011" max="11011" width="11.42578125" customWidth="1"/>
    <col min="11012" max="11012" width="8.7109375" customWidth="1"/>
    <col min="11013" max="11013" width="7.5703125" customWidth="1"/>
    <col min="11014" max="11014" width="4" customWidth="1"/>
    <col min="11015" max="11015" width="6.7109375" customWidth="1"/>
    <col min="11016" max="11016" width="3.85546875" customWidth="1"/>
    <col min="11017" max="11017" width="4.7109375" customWidth="1"/>
    <col min="11018" max="11018" width="11.85546875" customWidth="1"/>
    <col min="11019" max="11019" width="9.42578125" customWidth="1"/>
    <col min="11020" max="11020" width="7.28515625" customWidth="1"/>
    <col min="11021" max="11021" width="4" customWidth="1"/>
    <col min="11022" max="11022" width="6.7109375" customWidth="1"/>
    <col min="11023" max="11023" width="3.85546875" customWidth="1"/>
    <col min="11024" max="11024" width="7.5703125" bestFit="1" customWidth="1"/>
    <col min="11025" max="11025" width="9.140625" customWidth="1"/>
    <col min="11026" max="11026" width="9.140625" bestFit="1" customWidth="1"/>
    <col min="11027" max="11027" width="7" customWidth="1"/>
    <col min="11028" max="11028" width="8.28515625" bestFit="1" customWidth="1"/>
    <col min="11029" max="11029" width="8.85546875" customWidth="1"/>
    <col min="11030" max="11030" width="7" bestFit="1" customWidth="1"/>
    <col min="11031" max="11031" width="9.140625" bestFit="1" customWidth="1"/>
    <col min="11265" max="11265" width="2.42578125" customWidth="1"/>
    <col min="11266" max="11266" width="5" customWidth="1"/>
    <col min="11267" max="11267" width="11.42578125" customWidth="1"/>
    <col min="11268" max="11268" width="8.7109375" customWidth="1"/>
    <col min="11269" max="11269" width="7.5703125" customWidth="1"/>
    <col min="11270" max="11270" width="4" customWidth="1"/>
    <col min="11271" max="11271" width="6.7109375" customWidth="1"/>
    <col min="11272" max="11272" width="3.85546875" customWidth="1"/>
    <col min="11273" max="11273" width="4.7109375" customWidth="1"/>
    <col min="11274" max="11274" width="11.85546875" customWidth="1"/>
    <col min="11275" max="11275" width="9.42578125" customWidth="1"/>
    <col min="11276" max="11276" width="7.28515625" customWidth="1"/>
    <col min="11277" max="11277" width="4" customWidth="1"/>
    <col min="11278" max="11278" width="6.7109375" customWidth="1"/>
    <col min="11279" max="11279" width="3.85546875" customWidth="1"/>
    <col min="11280" max="11280" width="7.5703125" bestFit="1" customWidth="1"/>
    <col min="11281" max="11281" width="9.140625" customWidth="1"/>
    <col min="11282" max="11282" width="9.140625" bestFit="1" customWidth="1"/>
    <col min="11283" max="11283" width="7" customWidth="1"/>
    <col min="11284" max="11284" width="8.28515625" bestFit="1" customWidth="1"/>
    <col min="11285" max="11285" width="8.85546875" customWidth="1"/>
    <col min="11286" max="11286" width="7" bestFit="1" customWidth="1"/>
    <col min="11287" max="11287" width="9.140625" bestFit="1" customWidth="1"/>
    <col min="11521" max="11521" width="2.42578125" customWidth="1"/>
    <col min="11522" max="11522" width="5" customWidth="1"/>
    <col min="11523" max="11523" width="11.42578125" customWidth="1"/>
    <col min="11524" max="11524" width="8.7109375" customWidth="1"/>
    <col min="11525" max="11525" width="7.5703125" customWidth="1"/>
    <col min="11526" max="11526" width="4" customWidth="1"/>
    <col min="11527" max="11527" width="6.7109375" customWidth="1"/>
    <col min="11528" max="11528" width="3.85546875" customWidth="1"/>
    <col min="11529" max="11529" width="4.7109375" customWidth="1"/>
    <col min="11530" max="11530" width="11.85546875" customWidth="1"/>
    <col min="11531" max="11531" width="9.42578125" customWidth="1"/>
    <col min="11532" max="11532" width="7.28515625" customWidth="1"/>
    <col min="11533" max="11533" width="4" customWidth="1"/>
    <col min="11534" max="11534" width="6.7109375" customWidth="1"/>
    <col min="11535" max="11535" width="3.85546875" customWidth="1"/>
    <col min="11536" max="11536" width="7.5703125" bestFit="1" customWidth="1"/>
    <col min="11537" max="11537" width="9.140625" customWidth="1"/>
    <col min="11538" max="11538" width="9.140625" bestFit="1" customWidth="1"/>
    <col min="11539" max="11539" width="7" customWidth="1"/>
    <col min="11540" max="11540" width="8.28515625" bestFit="1" customWidth="1"/>
    <col min="11541" max="11541" width="8.85546875" customWidth="1"/>
    <col min="11542" max="11542" width="7" bestFit="1" customWidth="1"/>
    <col min="11543" max="11543" width="9.140625" bestFit="1" customWidth="1"/>
    <col min="11777" max="11777" width="2.42578125" customWidth="1"/>
    <col min="11778" max="11778" width="5" customWidth="1"/>
    <col min="11779" max="11779" width="11.42578125" customWidth="1"/>
    <col min="11780" max="11780" width="8.7109375" customWidth="1"/>
    <col min="11781" max="11781" width="7.5703125" customWidth="1"/>
    <col min="11782" max="11782" width="4" customWidth="1"/>
    <col min="11783" max="11783" width="6.7109375" customWidth="1"/>
    <col min="11784" max="11784" width="3.85546875" customWidth="1"/>
    <col min="11785" max="11785" width="4.7109375" customWidth="1"/>
    <col min="11786" max="11786" width="11.85546875" customWidth="1"/>
    <col min="11787" max="11787" width="9.42578125" customWidth="1"/>
    <col min="11788" max="11788" width="7.28515625" customWidth="1"/>
    <col min="11789" max="11789" width="4" customWidth="1"/>
    <col min="11790" max="11790" width="6.7109375" customWidth="1"/>
    <col min="11791" max="11791" width="3.85546875" customWidth="1"/>
    <col min="11792" max="11792" width="7.5703125" bestFit="1" customWidth="1"/>
    <col min="11793" max="11793" width="9.140625" customWidth="1"/>
    <col min="11794" max="11794" width="9.140625" bestFit="1" customWidth="1"/>
    <col min="11795" max="11795" width="7" customWidth="1"/>
    <col min="11796" max="11796" width="8.28515625" bestFit="1" customWidth="1"/>
    <col min="11797" max="11797" width="8.85546875" customWidth="1"/>
    <col min="11798" max="11798" width="7" bestFit="1" customWidth="1"/>
    <col min="11799" max="11799" width="9.140625" bestFit="1" customWidth="1"/>
    <col min="12033" max="12033" width="2.42578125" customWidth="1"/>
    <col min="12034" max="12034" width="5" customWidth="1"/>
    <col min="12035" max="12035" width="11.42578125" customWidth="1"/>
    <col min="12036" max="12036" width="8.7109375" customWidth="1"/>
    <col min="12037" max="12037" width="7.5703125" customWidth="1"/>
    <col min="12038" max="12038" width="4" customWidth="1"/>
    <col min="12039" max="12039" width="6.7109375" customWidth="1"/>
    <col min="12040" max="12040" width="3.85546875" customWidth="1"/>
    <col min="12041" max="12041" width="4.7109375" customWidth="1"/>
    <col min="12042" max="12042" width="11.85546875" customWidth="1"/>
    <col min="12043" max="12043" width="9.42578125" customWidth="1"/>
    <col min="12044" max="12044" width="7.28515625" customWidth="1"/>
    <col min="12045" max="12045" width="4" customWidth="1"/>
    <col min="12046" max="12046" width="6.7109375" customWidth="1"/>
    <col min="12047" max="12047" width="3.85546875" customWidth="1"/>
    <col min="12048" max="12048" width="7.5703125" bestFit="1" customWidth="1"/>
    <col min="12049" max="12049" width="9.140625" customWidth="1"/>
    <col min="12050" max="12050" width="9.140625" bestFit="1" customWidth="1"/>
    <col min="12051" max="12051" width="7" customWidth="1"/>
    <col min="12052" max="12052" width="8.28515625" bestFit="1" customWidth="1"/>
    <col min="12053" max="12053" width="8.85546875" customWidth="1"/>
    <col min="12054" max="12054" width="7" bestFit="1" customWidth="1"/>
    <col min="12055" max="12055" width="9.140625" bestFit="1" customWidth="1"/>
    <col min="12289" max="12289" width="2.42578125" customWidth="1"/>
    <col min="12290" max="12290" width="5" customWidth="1"/>
    <col min="12291" max="12291" width="11.42578125" customWidth="1"/>
    <col min="12292" max="12292" width="8.7109375" customWidth="1"/>
    <col min="12293" max="12293" width="7.5703125" customWidth="1"/>
    <col min="12294" max="12294" width="4" customWidth="1"/>
    <col min="12295" max="12295" width="6.7109375" customWidth="1"/>
    <col min="12296" max="12296" width="3.85546875" customWidth="1"/>
    <col min="12297" max="12297" width="4.7109375" customWidth="1"/>
    <col min="12298" max="12298" width="11.85546875" customWidth="1"/>
    <col min="12299" max="12299" width="9.42578125" customWidth="1"/>
    <col min="12300" max="12300" width="7.28515625" customWidth="1"/>
    <col min="12301" max="12301" width="4" customWidth="1"/>
    <col min="12302" max="12302" width="6.7109375" customWidth="1"/>
    <col min="12303" max="12303" width="3.85546875" customWidth="1"/>
    <col min="12304" max="12304" width="7.5703125" bestFit="1" customWidth="1"/>
    <col min="12305" max="12305" width="9.140625" customWidth="1"/>
    <col min="12306" max="12306" width="9.140625" bestFit="1" customWidth="1"/>
    <col min="12307" max="12307" width="7" customWidth="1"/>
    <col min="12308" max="12308" width="8.28515625" bestFit="1" customWidth="1"/>
    <col min="12309" max="12309" width="8.85546875" customWidth="1"/>
    <col min="12310" max="12310" width="7" bestFit="1" customWidth="1"/>
    <col min="12311" max="12311" width="9.140625" bestFit="1" customWidth="1"/>
    <col min="12545" max="12545" width="2.42578125" customWidth="1"/>
    <col min="12546" max="12546" width="5" customWidth="1"/>
    <col min="12547" max="12547" width="11.42578125" customWidth="1"/>
    <col min="12548" max="12548" width="8.7109375" customWidth="1"/>
    <col min="12549" max="12549" width="7.5703125" customWidth="1"/>
    <col min="12550" max="12550" width="4" customWidth="1"/>
    <col min="12551" max="12551" width="6.7109375" customWidth="1"/>
    <col min="12552" max="12552" width="3.85546875" customWidth="1"/>
    <col min="12553" max="12553" width="4.7109375" customWidth="1"/>
    <col min="12554" max="12554" width="11.85546875" customWidth="1"/>
    <col min="12555" max="12555" width="9.42578125" customWidth="1"/>
    <col min="12556" max="12556" width="7.28515625" customWidth="1"/>
    <col min="12557" max="12557" width="4" customWidth="1"/>
    <col min="12558" max="12558" width="6.7109375" customWidth="1"/>
    <col min="12559" max="12559" width="3.85546875" customWidth="1"/>
    <col min="12560" max="12560" width="7.5703125" bestFit="1" customWidth="1"/>
    <col min="12561" max="12561" width="9.140625" customWidth="1"/>
    <col min="12562" max="12562" width="9.140625" bestFit="1" customWidth="1"/>
    <col min="12563" max="12563" width="7" customWidth="1"/>
    <col min="12564" max="12564" width="8.28515625" bestFit="1" customWidth="1"/>
    <col min="12565" max="12565" width="8.85546875" customWidth="1"/>
    <col min="12566" max="12566" width="7" bestFit="1" customWidth="1"/>
    <col min="12567" max="12567" width="9.140625" bestFit="1" customWidth="1"/>
    <col min="12801" max="12801" width="2.42578125" customWidth="1"/>
    <col min="12802" max="12802" width="5" customWidth="1"/>
    <col min="12803" max="12803" width="11.42578125" customWidth="1"/>
    <col min="12804" max="12804" width="8.7109375" customWidth="1"/>
    <col min="12805" max="12805" width="7.5703125" customWidth="1"/>
    <col min="12806" max="12806" width="4" customWidth="1"/>
    <col min="12807" max="12807" width="6.7109375" customWidth="1"/>
    <col min="12808" max="12808" width="3.85546875" customWidth="1"/>
    <col min="12809" max="12809" width="4.7109375" customWidth="1"/>
    <col min="12810" max="12810" width="11.85546875" customWidth="1"/>
    <col min="12811" max="12811" width="9.42578125" customWidth="1"/>
    <col min="12812" max="12812" width="7.28515625" customWidth="1"/>
    <col min="12813" max="12813" width="4" customWidth="1"/>
    <col min="12814" max="12814" width="6.7109375" customWidth="1"/>
    <col min="12815" max="12815" width="3.85546875" customWidth="1"/>
    <col min="12816" max="12816" width="7.5703125" bestFit="1" customWidth="1"/>
    <col min="12817" max="12817" width="9.140625" customWidth="1"/>
    <col min="12818" max="12818" width="9.140625" bestFit="1" customWidth="1"/>
    <col min="12819" max="12819" width="7" customWidth="1"/>
    <col min="12820" max="12820" width="8.28515625" bestFit="1" customWidth="1"/>
    <col min="12821" max="12821" width="8.85546875" customWidth="1"/>
    <col min="12822" max="12822" width="7" bestFit="1" customWidth="1"/>
    <col min="12823" max="12823" width="9.140625" bestFit="1" customWidth="1"/>
    <col min="13057" max="13057" width="2.42578125" customWidth="1"/>
    <col min="13058" max="13058" width="5" customWidth="1"/>
    <col min="13059" max="13059" width="11.42578125" customWidth="1"/>
    <col min="13060" max="13060" width="8.7109375" customWidth="1"/>
    <col min="13061" max="13061" width="7.5703125" customWidth="1"/>
    <col min="13062" max="13062" width="4" customWidth="1"/>
    <col min="13063" max="13063" width="6.7109375" customWidth="1"/>
    <col min="13064" max="13064" width="3.85546875" customWidth="1"/>
    <col min="13065" max="13065" width="4.7109375" customWidth="1"/>
    <col min="13066" max="13066" width="11.85546875" customWidth="1"/>
    <col min="13067" max="13067" width="9.42578125" customWidth="1"/>
    <col min="13068" max="13068" width="7.28515625" customWidth="1"/>
    <col min="13069" max="13069" width="4" customWidth="1"/>
    <col min="13070" max="13070" width="6.7109375" customWidth="1"/>
    <col min="13071" max="13071" width="3.85546875" customWidth="1"/>
    <col min="13072" max="13072" width="7.5703125" bestFit="1" customWidth="1"/>
    <col min="13073" max="13073" width="9.140625" customWidth="1"/>
    <col min="13074" max="13074" width="9.140625" bestFit="1" customWidth="1"/>
    <col min="13075" max="13075" width="7" customWidth="1"/>
    <col min="13076" max="13076" width="8.28515625" bestFit="1" customWidth="1"/>
    <col min="13077" max="13077" width="8.85546875" customWidth="1"/>
    <col min="13078" max="13078" width="7" bestFit="1" customWidth="1"/>
    <col min="13079" max="13079" width="9.140625" bestFit="1" customWidth="1"/>
    <col min="13313" max="13313" width="2.42578125" customWidth="1"/>
    <col min="13314" max="13314" width="5" customWidth="1"/>
    <col min="13315" max="13315" width="11.42578125" customWidth="1"/>
    <col min="13316" max="13316" width="8.7109375" customWidth="1"/>
    <col min="13317" max="13317" width="7.5703125" customWidth="1"/>
    <col min="13318" max="13318" width="4" customWidth="1"/>
    <col min="13319" max="13319" width="6.7109375" customWidth="1"/>
    <col min="13320" max="13320" width="3.85546875" customWidth="1"/>
    <col min="13321" max="13321" width="4.7109375" customWidth="1"/>
    <col min="13322" max="13322" width="11.85546875" customWidth="1"/>
    <col min="13323" max="13323" width="9.42578125" customWidth="1"/>
    <col min="13324" max="13324" width="7.28515625" customWidth="1"/>
    <col min="13325" max="13325" width="4" customWidth="1"/>
    <col min="13326" max="13326" width="6.7109375" customWidth="1"/>
    <col min="13327" max="13327" width="3.85546875" customWidth="1"/>
    <col min="13328" max="13328" width="7.5703125" bestFit="1" customWidth="1"/>
    <col min="13329" max="13329" width="9.140625" customWidth="1"/>
    <col min="13330" max="13330" width="9.140625" bestFit="1" customWidth="1"/>
    <col min="13331" max="13331" width="7" customWidth="1"/>
    <col min="13332" max="13332" width="8.28515625" bestFit="1" customWidth="1"/>
    <col min="13333" max="13333" width="8.85546875" customWidth="1"/>
    <col min="13334" max="13334" width="7" bestFit="1" customWidth="1"/>
    <col min="13335" max="13335" width="9.140625" bestFit="1" customWidth="1"/>
    <col min="13569" max="13569" width="2.42578125" customWidth="1"/>
    <col min="13570" max="13570" width="5" customWidth="1"/>
    <col min="13571" max="13571" width="11.42578125" customWidth="1"/>
    <col min="13572" max="13572" width="8.7109375" customWidth="1"/>
    <col min="13573" max="13573" width="7.5703125" customWidth="1"/>
    <col min="13574" max="13574" width="4" customWidth="1"/>
    <col min="13575" max="13575" width="6.7109375" customWidth="1"/>
    <col min="13576" max="13576" width="3.85546875" customWidth="1"/>
    <col min="13577" max="13577" width="4.7109375" customWidth="1"/>
    <col min="13578" max="13578" width="11.85546875" customWidth="1"/>
    <col min="13579" max="13579" width="9.42578125" customWidth="1"/>
    <col min="13580" max="13580" width="7.28515625" customWidth="1"/>
    <col min="13581" max="13581" width="4" customWidth="1"/>
    <col min="13582" max="13582" width="6.7109375" customWidth="1"/>
    <col min="13583" max="13583" width="3.85546875" customWidth="1"/>
    <col min="13584" max="13584" width="7.5703125" bestFit="1" customWidth="1"/>
    <col min="13585" max="13585" width="9.140625" customWidth="1"/>
    <col min="13586" max="13586" width="9.140625" bestFit="1" customWidth="1"/>
    <col min="13587" max="13587" width="7" customWidth="1"/>
    <col min="13588" max="13588" width="8.28515625" bestFit="1" customWidth="1"/>
    <col min="13589" max="13589" width="8.85546875" customWidth="1"/>
    <col min="13590" max="13590" width="7" bestFit="1" customWidth="1"/>
    <col min="13591" max="13591" width="9.140625" bestFit="1" customWidth="1"/>
    <col min="13825" max="13825" width="2.42578125" customWidth="1"/>
    <col min="13826" max="13826" width="5" customWidth="1"/>
    <col min="13827" max="13827" width="11.42578125" customWidth="1"/>
    <col min="13828" max="13828" width="8.7109375" customWidth="1"/>
    <col min="13829" max="13829" width="7.5703125" customWidth="1"/>
    <col min="13830" max="13830" width="4" customWidth="1"/>
    <col min="13831" max="13831" width="6.7109375" customWidth="1"/>
    <col min="13832" max="13832" width="3.85546875" customWidth="1"/>
    <col min="13833" max="13833" width="4.7109375" customWidth="1"/>
    <col min="13834" max="13834" width="11.85546875" customWidth="1"/>
    <col min="13835" max="13835" width="9.42578125" customWidth="1"/>
    <col min="13836" max="13836" width="7.28515625" customWidth="1"/>
    <col min="13837" max="13837" width="4" customWidth="1"/>
    <col min="13838" max="13838" width="6.7109375" customWidth="1"/>
    <col min="13839" max="13839" width="3.85546875" customWidth="1"/>
    <col min="13840" max="13840" width="7.5703125" bestFit="1" customWidth="1"/>
    <col min="13841" max="13841" width="9.140625" customWidth="1"/>
    <col min="13842" max="13842" width="9.140625" bestFit="1" customWidth="1"/>
    <col min="13843" max="13843" width="7" customWidth="1"/>
    <col min="13844" max="13844" width="8.28515625" bestFit="1" customWidth="1"/>
    <col min="13845" max="13845" width="8.85546875" customWidth="1"/>
    <col min="13846" max="13846" width="7" bestFit="1" customWidth="1"/>
    <col min="13847" max="13847" width="9.140625" bestFit="1" customWidth="1"/>
    <col min="14081" max="14081" width="2.42578125" customWidth="1"/>
    <col min="14082" max="14082" width="5" customWidth="1"/>
    <col min="14083" max="14083" width="11.42578125" customWidth="1"/>
    <col min="14084" max="14084" width="8.7109375" customWidth="1"/>
    <col min="14085" max="14085" width="7.5703125" customWidth="1"/>
    <col min="14086" max="14086" width="4" customWidth="1"/>
    <col min="14087" max="14087" width="6.7109375" customWidth="1"/>
    <col min="14088" max="14088" width="3.85546875" customWidth="1"/>
    <col min="14089" max="14089" width="4.7109375" customWidth="1"/>
    <col min="14090" max="14090" width="11.85546875" customWidth="1"/>
    <col min="14091" max="14091" width="9.42578125" customWidth="1"/>
    <col min="14092" max="14092" width="7.28515625" customWidth="1"/>
    <col min="14093" max="14093" width="4" customWidth="1"/>
    <col min="14094" max="14094" width="6.7109375" customWidth="1"/>
    <col min="14095" max="14095" width="3.85546875" customWidth="1"/>
    <col min="14096" max="14096" width="7.5703125" bestFit="1" customWidth="1"/>
    <col min="14097" max="14097" width="9.140625" customWidth="1"/>
    <col min="14098" max="14098" width="9.140625" bestFit="1" customWidth="1"/>
    <col min="14099" max="14099" width="7" customWidth="1"/>
    <col min="14100" max="14100" width="8.28515625" bestFit="1" customWidth="1"/>
    <col min="14101" max="14101" width="8.85546875" customWidth="1"/>
    <col min="14102" max="14102" width="7" bestFit="1" customWidth="1"/>
    <col min="14103" max="14103" width="9.140625" bestFit="1" customWidth="1"/>
    <col min="14337" max="14337" width="2.42578125" customWidth="1"/>
    <col min="14338" max="14338" width="5" customWidth="1"/>
    <col min="14339" max="14339" width="11.42578125" customWidth="1"/>
    <col min="14340" max="14340" width="8.7109375" customWidth="1"/>
    <col min="14341" max="14341" width="7.5703125" customWidth="1"/>
    <col min="14342" max="14342" width="4" customWidth="1"/>
    <col min="14343" max="14343" width="6.7109375" customWidth="1"/>
    <col min="14344" max="14344" width="3.85546875" customWidth="1"/>
    <col min="14345" max="14345" width="4.7109375" customWidth="1"/>
    <col min="14346" max="14346" width="11.85546875" customWidth="1"/>
    <col min="14347" max="14347" width="9.42578125" customWidth="1"/>
    <col min="14348" max="14348" width="7.28515625" customWidth="1"/>
    <col min="14349" max="14349" width="4" customWidth="1"/>
    <col min="14350" max="14350" width="6.7109375" customWidth="1"/>
    <col min="14351" max="14351" width="3.85546875" customWidth="1"/>
    <col min="14352" max="14352" width="7.5703125" bestFit="1" customWidth="1"/>
    <col min="14353" max="14353" width="9.140625" customWidth="1"/>
    <col min="14354" max="14354" width="9.140625" bestFit="1" customWidth="1"/>
    <col min="14355" max="14355" width="7" customWidth="1"/>
    <col min="14356" max="14356" width="8.28515625" bestFit="1" customWidth="1"/>
    <col min="14357" max="14357" width="8.85546875" customWidth="1"/>
    <col min="14358" max="14358" width="7" bestFit="1" customWidth="1"/>
    <col min="14359" max="14359" width="9.140625" bestFit="1" customWidth="1"/>
    <col min="14593" max="14593" width="2.42578125" customWidth="1"/>
    <col min="14594" max="14594" width="5" customWidth="1"/>
    <col min="14595" max="14595" width="11.42578125" customWidth="1"/>
    <col min="14596" max="14596" width="8.7109375" customWidth="1"/>
    <col min="14597" max="14597" width="7.5703125" customWidth="1"/>
    <col min="14598" max="14598" width="4" customWidth="1"/>
    <col min="14599" max="14599" width="6.7109375" customWidth="1"/>
    <col min="14600" max="14600" width="3.85546875" customWidth="1"/>
    <col min="14601" max="14601" width="4.7109375" customWidth="1"/>
    <col min="14602" max="14602" width="11.85546875" customWidth="1"/>
    <col min="14603" max="14603" width="9.42578125" customWidth="1"/>
    <col min="14604" max="14604" width="7.28515625" customWidth="1"/>
    <col min="14605" max="14605" width="4" customWidth="1"/>
    <col min="14606" max="14606" width="6.7109375" customWidth="1"/>
    <col min="14607" max="14607" width="3.85546875" customWidth="1"/>
    <col min="14608" max="14608" width="7.5703125" bestFit="1" customWidth="1"/>
    <col min="14609" max="14609" width="9.140625" customWidth="1"/>
    <col min="14610" max="14610" width="9.140625" bestFit="1" customWidth="1"/>
    <col min="14611" max="14611" width="7" customWidth="1"/>
    <col min="14612" max="14612" width="8.28515625" bestFit="1" customWidth="1"/>
    <col min="14613" max="14613" width="8.85546875" customWidth="1"/>
    <col min="14614" max="14614" width="7" bestFit="1" customWidth="1"/>
    <col min="14615" max="14615" width="9.140625" bestFit="1" customWidth="1"/>
    <col min="14849" max="14849" width="2.42578125" customWidth="1"/>
    <col min="14850" max="14850" width="5" customWidth="1"/>
    <col min="14851" max="14851" width="11.42578125" customWidth="1"/>
    <col min="14852" max="14852" width="8.7109375" customWidth="1"/>
    <col min="14853" max="14853" width="7.5703125" customWidth="1"/>
    <col min="14854" max="14854" width="4" customWidth="1"/>
    <col min="14855" max="14855" width="6.7109375" customWidth="1"/>
    <col min="14856" max="14856" width="3.85546875" customWidth="1"/>
    <col min="14857" max="14857" width="4.7109375" customWidth="1"/>
    <col min="14858" max="14858" width="11.85546875" customWidth="1"/>
    <col min="14859" max="14859" width="9.42578125" customWidth="1"/>
    <col min="14860" max="14860" width="7.28515625" customWidth="1"/>
    <col min="14861" max="14861" width="4" customWidth="1"/>
    <col min="14862" max="14862" width="6.7109375" customWidth="1"/>
    <col min="14863" max="14863" width="3.85546875" customWidth="1"/>
    <col min="14864" max="14864" width="7.5703125" bestFit="1" customWidth="1"/>
    <col min="14865" max="14865" width="9.140625" customWidth="1"/>
    <col min="14866" max="14866" width="9.140625" bestFit="1" customWidth="1"/>
    <col min="14867" max="14867" width="7" customWidth="1"/>
    <col min="14868" max="14868" width="8.28515625" bestFit="1" customWidth="1"/>
    <col min="14869" max="14869" width="8.85546875" customWidth="1"/>
    <col min="14870" max="14870" width="7" bestFit="1" customWidth="1"/>
    <col min="14871" max="14871" width="9.140625" bestFit="1" customWidth="1"/>
    <col min="15105" max="15105" width="2.42578125" customWidth="1"/>
    <col min="15106" max="15106" width="5" customWidth="1"/>
    <col min="15107" max="15107" width="11.42578125" customWidth="1"/>
    <col min="15108" max="15108" width="8.7109375" customWidth="1"/>
    <col min="15109" max="15109" width="7.5703125" customWidth="1"/>
    <col min="15110" max="15110" width="4" customWidth="1"/>
    <col min="15111" max="15111" width="6.7109375" customWidth="1"/>
    <col min="15112" max="15112" width="3.85546875" customWidth="1"/>
    <col min="15113" max="15113" width="4.7109375" customWidth="1"/>
    <col min="15114" max="15114" width="11.85546875" customWidth="1"/>
    <col min="15115" max="15115" width="9.42578125" customWidth="1"/>
    <col min="15116" max="15116" width="7.28515625" customWidth="1"/>
    <col min="15117" max="15117" width="4" customWidth="1"/>
    <col min="15118" max="15118" width="6.7109375" customWidth="1"/>
    <col min="15119" max="15119" width="3.85546875" customWidth="1"/>
    <col min="15120" max="15120" width="7.5703125" bestFit="1" customWidth="1"/>
    <col min="15121" max="15121" width="9.140625" customWidth="1"/>
    <col min="15122" max="15122" width="9.140625" bestFit="1" customWidth="1"/>
    <col min="15123" max="15123" width="7" customWidth="1"/>
    <col min="15124" max="15124" width="8.28515625" bestFit="1" customWidth="1"/>
    <col min="15125" max="15125" width="8.85546875" customWidth="1"/>
    <col min="15126" max="15126" width="7" bestFit="1" customWidth="1"/>
    <col min="15127" max="15127" width="9.140625" bestFit="1" customWidth="1"/>
    <col min="15361" max="15361" width="2.42578125" customWidth="1"/>
    <col min="15362" max="15362" width="5" customWidth="1"/>
    <col min="15363" max="15363" width="11.42578125" customWidth="1"/>
    <col min="15364" max="15364" width="8.7109375" customWidth="1"/>
    <col min="15365" max="15365" width="7.5703125" customWidth="1"/>
    <col min="15366" max="15366" width="4" customWidth="1"/>
    <col min="15367" max="15367" width="6.7109375" customWidth="1"/>
    <col min="15368" max="15368" width="3.85546875" customWidth="1"/>
    <col min="15369" max="15369" width="4.7109375" customWidth="1"/>
    <col min="15370" max="15370" width="11.85546875" customWidth="1"/>
    <col min="15371" max="15371" width="9.42578125" customWidth="1"/>
    <col min="15372" max="15372" width="7.28515625" customWidth="1"/>
    <col min="15373" max="15373" width="4" customWidth="1"/>
    <col min="15374" max="15374" width="6.7109375" customWidth="1"/>
    <col min="15375" max="15375" width="3.85546875" customWidth="1"/>
    <col min="15376" max="15376" width="7.5703125" bestFit="1" customWidth="1"/>
    <col min="15377" max="15377" width="9.140625" customWidth="1"/>
    <col min="15378" max="15378" width="9.140625" bestFit="1" customWidth="1"/>
    <col min="15379" max="15379" width="7" customWidth="1"/>
    <col min="15380" max="15380" width="8.28515625" bestFit="1" customWidth="1"/>
    <col min="15381" max="15381" width="8.85546875" customWidth="1"/>
    <col min="15382" max="15382" width="7" bestFit="1" customWidth="1"/>
    <col min="15383" max="15383" width="9.140625" bestFit="1" customWidth="1"/>
    <col min="15617" max="15617" width="2.42578125" customWidth="1"/>
    <col min="15618" max="15618" width="5" customWidth="1"/>
    <col min="15619" max="15619" width="11.42578125" customWidth="1"/>
    <col min="15620" max="15620" width="8.7109375" customWidth="1"/>
    <col min="15621" max="15621" width="7.5703125" customWidth="1"/>
    <col min="15622" max="15622" width="4" customWidth="1"/>
    <col min="15623" max="15623" width="6.7109375" customWidth="1"/>
    <col min="15624" max="15624" width="3.85546875" customWidth="1"/>
    <col min="15625" max="15625" width="4.7109375" customWidth="1"/>
    <col min="15626" max="15626" width="11.85546875" customWidth="1"/>
    <col min="15627" max="15627" width="9.42578125" customWidth="1"/>
    <col min="15628" max="15628" width="7.28515625" customWidth="1"/>
    <col min="15629" max="15629" width="4" customWidth="1"/>
    <col min="15630" max="15630" width="6.7109375" customWidth="1"/>
    <col min="15631" max="15631" width="3.85546875" customWidth="1"/>
    <col min="15632" max="15632" width="7.5703125" bestFit="1" customWidth="1"/>
    <col min="15633" max="15633" width="9.140625" customWidth="1"/>
    <col min="15634" max="15634" width="9.140625" bestFit="1" customWidth="1"/>
    <col min="15635" max="15635" width="7" customWidth="1"/>
    <col min="15636" max="15636" width="8.28515625" bestFit="1" customWidth="1"/>
    <col min="15637" max="15637" width="8.85546875" customWidth="1"/>
    <col min="15638" max="15638" width="7" bestFit="1" customWidth="1"/>
    <col min="15639" max="15639" width="9.140625" bestFit="1" customWidth="1"/>
    <col min="15873" max="15873" width="2.42578125" customWidth="1"/>
    <col min="15874" max="15874" width="5" customWidth="1"/>
    <col min="15875" max="15875" width="11.42578125" customWidth="1"/>
    <col min="15876" max="15876" width="8.7109375" customWidth="1"/>
    <col min="15877" max="15877" width="7.5703125" customWidth="1"/>
    <col min="15878" max="15878" width="4" customWidth="1"/>
    <col min="15879" max="15879" width="6.7109375" customWidth="1"/>
    <col min="15880" max="15880" width="3.85546875" customWidth="1"/>
    <col min="15881" max="15881" width="4.7109375" customWidth="1"/>
    <col min="15882" max="15882" width="11.85546875" customWidth="1"/>
    <col min="15883" max="15883" width="9.42578125" customWidth="1"/>
    <col min="15884" max="15884" width="7.28515625" customWidth="1"/>
    <col min="15885" max="15885" width="4" customWidth="1"/>
    <col min="15886" max="15886" width="6.7109375" customWidth="1"/>
    <col min="15887" max="15887" width="3.85546875" customWidth="1"/>
    <col min="15888" max="15888" width="7.5703125" bestFit="1" customWidth="1"/>
    <col min="15889" max="15889" width="9.140625" customWidth="1"/>
    <col min="15890" max="15890" width="9.140625" bestFit="1" customWidth="1"/>
    <col min="15891" max="15891" width="7" customWidth="1"/>
    <col min="15892" max="15892" width="8.28515625" bestFit="1" customWidth="1"/>
    <col min="15893" max="15893" width="8.85546875" customWidth="1"/>
    <col min="15894" max="15894" width="7" bestFit="1" customWidth="1"/>
    <col min="15895" max="15895" width="9.140625" bestFit="1" customWidth="1"/>
    <col min="16129" max="16129" width="2.42578125" customWidth="1"/>
    <col min="16130" max="16130" width="5" customWidth="1"/>
    <col min="16131" max="16131" width="11.42578125" customWidth="1"/>
    <col min="16132" max="16132" width="8.7109375" customWidth="1"/>
    <col min="16133" max="16133" width="7.5703125" customWidth="1"/>
    <col min="16134" max="16134" width="4" customWidth="1"/>
    <col min="16135" max="16135" width="6.7109375" customWidth="1"/>
    <col min="16136" max="16136" width="3.85546875" customWidth="1"/>
    <col min="16137" max="16137" width="4.7109375" customWidth="1"/>
    <col min="16138" max="16138" width="11.85546875" customWidth="1"/>
    <col min="16139" max="16139" width="9.42578125" customWidth="1"/>
    <col min="16140" max="16140" width="7.28515625" customWidth="1"/>
    <col min="16141" max="16141" width="4" customWidth="1"/>
    <col min="16142" max="16142" width="6.7109375" customWidth="1"/>
    <col min="16143" max="16143" width="3.85546875" customWidth="1"/>
    <col min="16144" max="16144" width="7.5703125" bestFit="1" customWidth="1"/>
    <col min="16145" max="16145" width="9.140625" customWidth="1"/>
    <col min="16146" max="16146" width="9.140625" bestFit="1" customWidth="1"/>
    <col min="16147" max="16147" width="7" customWidth="1"/>
    <col min="16148" max="16148" width="8.28515625" bestFit="1" customWidth="1"/>
    <col min="16149" max="16149" width="8.85546875" customWidth="1"/>
    <col min="16150" max="16150" width="7" bestFit="1" customWidth="1"/>
    <col min="16151" max="16151" width="9.140625" bestFit="1" customWidth="1"/>
  </cols>
  <sheetData>
    <row r="1" spans="2:15" ht="25.5" customHeight="1">
      <c r="B1" s="182" t="s">
        <v>561</v>
      </c>
      <c r="H1" s="284"/>
      <c r="I1" s="284"/>
      <c r="J1" s="284"/>
      <c r="K1" s="284"/>
      <c r="L1" s="284"/>
      <c r="M1" s="284"/>
      <c r="N1" s="182"/>
    </row>
    <row r="2" spans="2:15" ht="9.75" customHeight="1">
      <c r="B2" s="353"/>
      <c r="H2" s="284"/>
      <c r="I2" s="284"/>
      <c r="J2" s="284"/>
      <c r="K2" s="284"/>
      <c r="L2" s="284"/>
      <c r="M2" s="284"/>
      <c r="N2" s="182"/>
    </row>
    <row r="3" spans="2:15" ht="16.5">
      <c r="H3" s="284"/>
      <c r="I3" s="284"/>
      <c r="J3" s="284"/>
      <c r="K3" s="284"/>
      <c r="L3" s="284"/>
      <c r="M3" s="284"/>
      <c r="N3" s="182"/>
    </row>
    <row r="4" spans="2:15" ht="16.5">
      <c r="B4" s="353"/>
      <c r="H4" s="284"/>
      <c r="I4" s="284"/>
      <c r="J4" s="284"/>
      <c r="K4" s="284"/>
      <c r="L4" s="284"/>
      <c r="M4" s="284"/>
      <c r="N4" s="182"/>
    </row>
    <row r="5" spans="2:15" ht="16.5">
      <c r="B5" s="353"/>
      <c r="H5" s="284"/>
      <c r="I5" s="284"/>
      <c r="J5" s="284"/>
      <c r="K5" s="284"/>
      <c r="L5" s="284"/>
      <c r="M5" s="284"/>
      <c r="N5" s="182"/>
    </row>
    <row r="6" spans="2:15" ht="16.5">
      <c r="B6" s="353"/>
      <c r="H6" s="284"/>
      <c r="I6" s="284"/>
      <c r="J6" s="284"/>
      <c r="K6" s="284"/>
      <c r="L6" s="284"/>
      <c r="M6" s="284"/>
      <c r="N6" s="182"/>
    </row>
    <row r="7" spans="2:15" ht="16.5" customHeight="1">
      <c r="B7" s="353"/>
      <c r="H7" s="284"/>
      <c r="I7" s="284"/>
      <c r="J7" s="284"/>
      <c r="K7" s="284"/>
      <c r="L7" s="284"/>
      <c r="M7" s="284"/>
      <c r="N7" s="182"/>
    </row>
    <row r="8" spans="2:15" ht="8.25" customHeight="1">
      <c r="B8" s="353"/>
      <c r="H8" s="284"/>
      <c r="I8" s="284"/>
      <c r="J8" s="284"/>
      <c r="K8" s="284"/>
      <c r="L8" s="284"/>
      <c r="M8" s="284"/>
      <c r="N8" s="182"/>
    </row>
    <row r="9" spans="2:15" ht="16.5">
      <c r="B9" s="235" t="s">
        <v>562</v>
      </c>
      <c r="H9" s="284"/>
      <c r="I9" s="284"/>
      <c r="J9" s="284"/>
      <c r="K9" s="284"/>
      <c r="L9" s="284"/>
      <c r="M9" s="284"/>
      <c r="N9" s="182"/>
    </row>
    <row r="10" spans="2:15">
      <c r="B10" s="1129" t="s">
        <v>359</v>
      </c>
      <c r="C10" s="1212" t="s">
        <v>484</v>
      </c>
      <c r="D10" s="1212" t="s">
        <v>530</v>
      </c>
      <c r="E10" s="1214" t="s">
        <v>563</v>
      </c>
      <c r="F10" s="1215"/>
      <c r="G10" s="1186"/>
      <c r="H10" s="1124"/>
      <c r="I10" s="1129" t="s">
        <v>359</v>
      </c>
      <c r="J10" s="1212" t="s">
        <v>484</v>
      </c>
      <c r="K10" s="1212" t="s">
        <v>530</v>
      </c>
      <c r="L10" s="1214" t="s">
        <v>563</v>
      </c>
      <c r="M10" s="1215"/>
      <c r="N10" s="1186"/>
      <c r="O10" s="1124"/>
    </row>
    <row r="11" spans="2:15" ht="38.25" customHeight="1">
      <c r="B11" s="1226"/>
      <c r="C11" s="1213"/>
      <c r="D11" s="1213"/>
      <c r="E11" s="644" t="s">
        <v>535</v>
      </c>
      <c r="F11" s="645" t="s">
        <v>373</v>
      </c>
      <c r="G11" s="644" t="s">
        <v>495</v>
      </c>
      <c r="H11" s="645" t="s">
        <v>373</v>
      </c>
      <c r="I11" s="1226"/>
      <c r="J11" s="1213"/>
      <c r="K11" s="1213"/>
      <c r="L11" s="644" t="s">
        <v>535</v>
      </c>
      <c r="M11" s="645" t="s">
        <v>373</v>
      </c>
      <c r="N11" s="644" t="s">
        <v>495</v>
      </c>
      <c r="O11" s="645" t="s">
        <v>373</v>
      </c>
    </row>
    <row r="12" spans="2:15" ht="14.25" customHeight="1">
      <c r="B12" s="297" t="s">
        <v>374</v>
      </c>
      <c r="C12" s="298" t="s">
        <v>422</v>
      </c>
      <c r="D12" s="258">
        <v>0</v>
      </c>
      <c r="E12" s="249">
        <v>48</v>
      </c>
      <c r="F12" s="646">
        <v>0.17073170731707318</v>
      </c>
      <c r="G12" s="249">
        <v>136507.22</v>
      </c>
      <c r="H12" s="646">
        <v>0.4133117817274562</v>
      </c>
      <c r="I12" s="260">
        <v>12</v>
      </c>
      <c r="J12" s="298" t="s">
        <v>110</v>
      </c>
      <c r="K12" s="258">
        <v>0</v>
      </c>
      <c r="L12" s="249">
        <v>7</v>
      </c>
      <c r="M12" s="646">
        <v>-0.36363636363636365</v>
      </c>
      <c r="N12" s="249">
        <v>14386.1</v>
      </c>
      <c r="O12" s="646">
        <v>-0.46150897715864675</v>
      </c>
    </row>
    <row r="13" spans="2:15" ht="14.25" customHeight="1">
      <c r="B13" s="297" t="s">
        <v>375</v>
      </c>
      <c r="C13" s="298" t="s">
        <v>123</v>
      </c>
      <c r="D13" s="258">
        <v>1</v>
      </c>
      <c r="E13" s="249">
        <v>40</v>
      </c>
      <c r="F13" s="646">
        <v>2.3333333333333335</v>
      </c>
      <c r="G13" s="249">
        <v>104559.48</v>
      </c>
      <c r="H13" s="646">
        <v>1.856722730402282</v>
      </c>
      <c r="I13" s="260">
        <v>13</v>
      </c>
      <c r="J13" s="298" t="s">
        <v>180</v>
      </c>
      <c r="K13" s="258">
        <v>1</v>
      </c>
      <c r="L13" s="249">
        <v>6</v>
      </c>
      <c r="M13" s="646">
        <v>2</v>
      </c>
      <c r="N13" s="249">
        <v>9896.0300000000007</v>
      </c>
      <c r="O13" s="646">
        <v>1.8592978907830109</v>
      </c>
    </row>
    <row r="14" spans="2:15" ht="14.25" customHeight="1">
      <c r="B14" s="297" t="s">
        <v>376</v>
      </c>
      <c r="C14" s="298" t="s">
        <v>425</v>
      </c>
      <c r="D14" s="258">
        <v>0</v>
      </c>
      <c r="E14" s="249">
        <v>25</v>
      </c>
      <c r="F14" s="646">
        <v>0.47058823529411764</v>
      </c>
      <c r="G14" s="249">
        <v>51849.34</v>
      </c>
      <c r="H14" s="646">
        <v>0.15665708685121804</v>
      </c>
      <c r="I14" s="260">
        <v>14</v>
      </c>
      <c r="J14" s="298" t="s">
        <v>35</v>
      </c>
      <c r="K14" s="258">
        <v>0</v>
      </c>
      <c r="L14" s="249">
        <v>5</v>
      </c>
      <c r="M14" s="647">
        <v>-0.44444444444444442</v>
      </c>
      <c r="N14" s="249">
        <v>11078.18</v>
      </c>
      <c r="O14" s="647">
        <v>-0.40055311847460068</v>
      </c>
    </row>
    <row r="15" spans="2:15" ht="14.25" customHeight="1">
      <c r="B15" s="297" t="s">
        <v>377</v>
      </c>
      <c r="C15" s="298" t="s">
        <v>421</v>
      </c>
      <c r="D15" s="258">
        <v>0</v>
      </c>
      <c r="E15" s="249">
        <v>22</v>
      </c>
      <c r="F15" s="646">
        <v>4.7619047619047616E-2</v>
      </c>
      <c r="G15" s="249">
        <v>62073.38</v>
      </c>
      <c r="H15" s="646">
        <v>-9.3471613128129558E-2</v>
      </c>
      <c r="I15" s="260">
        <v>15</v>
      </c>
      <c r="J15" s="298" t="s">
        <v>564</v>
      </c>
      <c r="K15" s="258">
        <v>1</v>
      </c>
      <c r="L15" s="249">
        <v>5</v>
      </c>
      <c r="M15" s="646">
        <v>4</v>
      </c>
      <c r="N15" s="249">
        <v>7811.99</v>
      </c>
      <c r="O15" s="646">
        <v>1.25714822305692</v>
      </c>
    </row>
    <row r="16" spans="2:15" ht="14.25" customHeight="1">
      <c r="B16" s="297" t="s">
        <v>378</v>
      </c>
      <c r="C16" s="298" t="s">
        <v>218</v>
      </c>
      <c r="D16" s="258">
        <v>1</v>
      </c>
      <c r="E16" s="249">
        <v>21</v>
      </c>
      <c r="F16" s="646">
        <v>0.23529411764705882</v>
      </c>
      <c r="G16" s="249">
        <v>60756</v>
      </c>
      <c r="H16" s="646">
        <v>-0.10223598739855903</v>
      </c>
      <c r="I16" s="260">
        <v>16</v>
      </c>
      <c r="J16" s="298" t="s">
        <v>429</v>
      </c>
      <c r="K16" s="258">
        <v>0</v>
      </c>
      <c r="L16" s="249">
        <v>4</v>
      </c>
      <c r="M16" s="646">
        <v>0.33333333333333331</v>
      </c>
      <c r="N16" s="249">
        <v>16047</v>
      </c>
      <c r="O16" s="646">
        <v>2.4760099642586373</v>
      </c>
    </row>
    <row r="17" spans="2:26" ht="14.25" customHeight="1">
      <c r="B17" s="260">
        <v>6</v>
      </c>
      <c r="C17" s="298" t="s">
        <v>423</v>
      </c>
      <c r="D17" s="258">
        <v>0</v>
      </c>
      <c r="E17" s="249">
        <v>14</v>
      </c>
      <c r="F17" s="646">
        <v>0.27272727272727271</v>
      </c>
      <c r="G17" s="249">
        <v>32169.56</v>
      </c>
      <c r="H17" s="646">
        <v>-0.12669928807508801</v>
      </c>
      <c r="I17" s="260">
        <v>17</v>
      </c>
      <c r="J17" s="298" t="s">
        <v>208</v>
      </c>
      <c r="K17" s="258">
        <v>1</v>
      </c>
      <c r="L17" s="249">
        <v>4</v>
      </c>
      <c r="M17" s="646">
        <v>1</v>
      </c>
      <c r="N17" s="249">
        <v>15137.46</v>
      </c>
      <c r="O17" s="646">
        <v>1.0486479902557855</v>
      </c>
    </row>
    <row r="18" spans="2:26" ht="14.25" customHeight="1">
      <c r="B18" s="260">
        <v>7</v>
      </c>
      <c r="C18" s="298" t="s">
        <v>248</v>
      </c>
      <c r="D18" s="258">
        <v>1</v>
      </c>
      <c r="E18" s="249">
        <v>12</v>
      </c>
      <c r="F18" s="646">
        <v>0.7142857142857143</v>
      </c>
      <c r="G18" s="249">
        <v>31197.01</v>
      </c>
      <c r="H18" s="646">
        <v>1.0806329198346003</v>
      </c>
      <c r="I18" s="260">
        <v>18</v>
      </c>
      <c r="J18" s="298" t="s">
        <v>253</v>
      </c>
      <c r="K18" s="258">
        <v>1</v>
      </c>
      <c r="L18" s="249">
        <v>4</v>
      </c>
      <c r="M18" s="646">
        <v>3</v>
      </c>
      <c r="N18" s="249">
        <v>13892</v>
      </c>
      <c r="O18" s="646">
        <v>2.7134456027800051</v>
      </c>
    </row>
    <row r="19" spans="2:26" ht="14.25" customHeight="1">
      <c r="B19" s="260">
        <v>8</v>
      </c>
      <c r="C19" s="298" t="s">
        <v>212</v>
      </c>
      <c r="D19" s="258">
        <v>1</v>
      </c>
      <c r="E19" s="249">
        <v>11</v>
      </c>
      <c r="F19" s="646">
        <v>0</v>
      </c>
      <c r="G19" s="249">
        <v>33540.660000000003</v>
      </c>
      <c r="H19" s="646">
        <v>-0.11665367395312079</v>
      </c>
      <c r="I19" s="260">
        <v>19</v>
      </c>
      <c r="J19" s="298" t="s">
        <v>157</v>
      </c>
      <c r="K19" s="258">
        <v>1</v>
      </c>
      <c r="L19" s="249">
        <v>3</v>
      </c>
      <c r="M19" s="646">
        <v>-0.5714285714285714</v>
      </c>
      <c r="N19" s="249">
        <v>6950</v>
      </c>
      <c r="O19" s="646">
        <v>-0.41944241411715566</v>
      </c>
    </row>
    <row r="20" spans="2:26" ht="14.25" customHeight="1">
      <c r="B20" s="260">
        <v>9</v>
      </c>
      <c r="C20" s="298" t="s">
        <v>257</v>
      </c>
      <c r="D20" s="258">
        <v>1</v>
      </c>
      <c r="E20" s="249">
        <v>10</v>
      </c>
      <c r="F20" s="646">
        <v>-9.0909090909090912E-2</v>
      </c>
      <c r="G20" s="249">
        <v>31774.5</v>
      </c>
      <c r="H20" s="646">
        <v>7.7225587517046716E-3</v>
      </c>
      <c r="I20" s="260">
        <v>20</v>
      </c>
      <c r="J20" s="298" t="s">
        <v>428</v>
      </c>
      <c r="K20" s="258">
        <v>0</v>
      </c>
      <c r="L20" s="249">
        <v>3</v>
      </c>
      <c r="M20" s="646">
        <v>-0.5</v>
      </c>
      <c r="N20" s="249">
        <v>6948</v>
      </c>
      <c r="O20" s="646">
        <v>-0.6652372922187425</v>
      </c>
      <c r="P20" s="648"/>
    </row>
    <row r="21" spans="2:26" ht="14.25" customHeight="1">
      <c r="B21" s="260">
        <v>10</v>
      </c>
      <c r="C21" s="298" t="s">
        <v>426</v>
      </c>
      <c r="D21" s="258">
        <v>0</v>
      </c>
      <c r="E21" s="249">
        <v>9</v>
      </c>
      <c r="F21" s="646">
        <v>0.2857142857142857</v>
      </c>
      <c r="G21" s="249">
        <v>24302.5</v>
      </c>
      <c r="H21" s="646">
        <v>-0.28012642404782079</v>
      </c>
      <c r="I21" s="1216" t="s">
        <v>542</v>
      </c>
      <c r="J21" s="1217"/>
      <c r="K21" s="1220"/>
      <c r="L21" s="1222">
        <v>28</v>
      </c>
      <c r="M21" s="1224">
        <v>0.75</v>
      </c>
      <c r="N21" s="1222">
        <v>79564</v>
      </c>
      <c r="O21" s="1224">
        <v>0.63</v>
      </c>
    </row>
    <row r="22" spans="2:26" ht="14.25" customHeight="1">
      <c r="B22" s="260">
        <v>11</v>
      </c>
      <c r="C22" s="298" t="s">
        <v>424</v>
      </c>
      <c r="D22" s="258">
        <v>0</v>
      </c>
      <c r="E22" s="249">
        <v>9</v>
      </c>
      <c r="F22" s="647">
        <v>-0.18181818181818182</v>
      </c>
      <c r="G22" s="249">
        <v>20381</v>
      </c>
      <c r="H22" s="647">
        <v>-0.39363069756122376</v>
      </c>
      <c r="I22" s="1218"/>
      <c r="J22" s="1219"/>
      <c r="K22" s="1221"/>
      <c r="L22" s="1223"/>
      <c r="M22" s="1225"/>
      <c r="N22" s="1223"/>
      <c r="O22" s="1225"/>
      <c r="Y22" s="222"/>
      <c r="Z22" s="222"/>
    </row>
    <row r="23" spans="2:26" ht="14.25" customHeight="1">
      <c r="B23" s="1106" t="s">
        <v>348</v>
      </c>
      <c r="C23" s="1186"/>
      <c r="D23" s="1186"/>
      <c r="E23" s="1186"/>
      <c r="F23" s="1186"/>
      <c r="G23" s="1186"/>
      <c r="H23" s="1186"/>
      <c r="I23" s="1186"/>
      <c r="J23" s="1186"/>
      <c r="K23" s="1124"/>
      <c r="L23" s="649">
        <f>SUM(E12:E22)+SUM(L12:L22)</f>
        <v>290</v>
      </c>
      <c r="M23" s="650"/>
      <c r="N23" s="649">
        <f>SUM(G12:G22)+SUM(N12:N22)</f>
        <v>770821.41</v>
      </c>
      <c r="O23" s="650"/>
      <c r="Z23" s="222"/>
    </row>
    <row r="24" spans="2:26">
      <c r="B24" s="1106" t="s">
        <v>349</v>
      </c>
      <c r="C24" s="1186"/>
      <c r="D24" s="1186"/>
      <c r="E24" s="1186"/>
      <c r="F24" s="1186"/>
      <c r="G24" s="1186"/>
      <c r="H24" s="1186"/>
      <c r="I24" s="1186"/>
      <c r="J24" s="1186"/>
      <c r="K24" s="1124"/>
      <c r="L24" s="651">
        <v>224</v>
      </c>
      <c r="M24" s="652"/>
      <c r="N24" s="651">
        <v>652131</v>
      </c>
      <c r="O24" s="652"/>
      <c r="Z24" s="195"/>
    </row>
    <row r="25" spans="2:26">
      <c r="B25" s="1106" t="s">
        <v>406</v>
      </c>
      <c r="C25" s="1186"/>
      <c r="D25" s="1186"/>
      <c r="E25" s="1186"/>
      <c r="F25" s="1186"/>
      <c r="G25" s="1186"/>
      <c r="H25" s="1186"/>
      <c r="I25" s="1186"/>
      <c r="J25" s="1186"/>
      <c r="K25" s="1124"/>
      <c r="L25" s="1211">
        <f>(L23-L24)/L24</f>
        <v>0.29464285714285715</v>
      </c>
      <c r="M25" s="1126"/>
      <c r="N25" s="1211">
        <f>(N23-N24)/N24</f>
        <v>0.18200393785911118</v>
      </c>
      <c r="O25" s="1126"/>
      <c r="Z25" s="195"/>
    </row>
    <row r="26" spans="2:26">
      <c r="B26" s="226" t="s">
        <v>565</v>
      </c>
      <c r="I26" s="314"/>
      <c r="J26" s="314"/>
      <c r="K26" s="314"/>
      <c r="L26" s="653"/>
      <c r="M26" s="654"/>
      <c r="N26" s="653"/>
      <c r="O26" s="655"/>
      <c r="P26" s="226"/>
      <c r="Z26" s="195"/>
    </row>
    <row r="27" spans="2:26">
      <c r="B27" s="226" t="s">
        <v>566</v>
      </c>
      <c r="I27" s="656"/>
      <c r="L27" s="637"/>
      <c r="M27" s="637"/>
      <c r="Y27" s="195"/>
      <c r="Z27" s="195"/>
    </row>
    <row r="28" spans="2:26">
      <c r="B28" s="226" t="s">
        <v>567</v>
      </c>
      <c r="I28" s="656"/>
      <c r="L28" s="637"/>
      <c r="M28" s="637"/>
      <c r="Y28" s="195"/>
      <c r="Z28" s="195"/>
    </row>
    <row r="29" spans="2:26">
      <c r="C29" s="593"/>
      <c r="D29" s="593"/>
      <c r="E29" s="593"/>
      <c r="F29" s="657" t="s">
        <v>368</v>
      </c>
      <c r="G29" s="657" t="s">
        <v>568</v>
      </c>
      <c r="H29" s="657" t="s">
        <v>569</v>
      </c>
      <c r="I29" s="658" t="s">
        <v>368</v>
      </c>
      <c r="L29" s="637"/>
      <c r="M29" s="637"/>
      <c r="Y29" s="195"/>
      <c r="Z29" s="195"/>
    </row>
    <row r="30" spans="2:26">
      <c r="C30" s="1210">
        <v>2012</v>
      </c>
      <c r="D30" s="1210"/>
      <c r="E30" s="1210"/>
      <c r="F30" s="659">
        <v>83</v>
      </c>
      <c r="G30" s="660">
        <v>175669.36000000002</v>
      </c>
      <c r="H30" s="660">
        <v>157150.89000000001</v>
      </c>
      <c r="I30" s="661">
        <f>G30+H30</f>
        <v>332820.25</v>
      </c>
      <c r="J30" s="232"/>
      <c r="K30" s="232"/>
      <c r="L30" s="637"/>
      <c r="M30" s="637"/>
      <c r="Y30" s="195"/>
      <c r="Z30" s="195"/>
    </row>
    <row r="31" spans="2:26">
      <c r="C31" s="1210">
        <v>2013</v>
      </c>
      <c r="D31" s="1210"/>
      <c r="E31" s="1210"/>
      <c r="F31" s="659">
        <v>102</v>
      </c>
      <c r="G31" s="660">
        <v>224254.12</v>
      </c>
      <c r="H31" s="660">
        <v>171209.99</v>
      </c>
      <c r="I31" s="661">
        <f t="shared" ref="I31:I38" si="0">G31+H31</f>
        <v>395464.11</v>
      </c>
      <c r="J31" s="232"/>
      <c r="K31" s="232"/>
      <c r="L31" s="637"/>
      <c r="M31" s="637"/>
      <c r="Y31" s="195"/>
      <c r="Z31" s="195"/>
    </row>
    <row r="32" spans="2:26">
      <c r="C32" s="1210">
        <v>2014</v>
      </c>
      <c r="D32" s="1210"/>
      <c r="E32" s="1210"/>
      <c r="F32" s="659">
        <v>122</v>
      </c>
      <c r="G32" s="660">
        <v>341944.27</v>
      </c>
      <c r="H32" s="660">
        <v>205253.3</v>
      </c>
      <c r="I32" s="661">
        <f t="shared" si="0"/>
        <v>547197.57000000007</v>
      </c>
      <c r="J32" s="232"/>
      <c r="K32" s="232"/>
      <c r="L32" s="637"/>
      <c r="M32" s="637"/>
      <c r="Y32" s="222"/>
      <c r="Z32" s="232"/>
    </row>
    <row r="33" spans="3:27" ht="14.25" customHeight="1">
      <c r="C33" s="1210">
        <v>2015</v>
      </c>
      <c r="D33" s="1210"/>
      <c r="E33" s="1210"/>
      <c r="F33" s="659">
        <v>150</v>
      </c>
      <c r="G33" s="660">
        <v>289713.27</v>
      </c>
      <c r="H33" s="660">
        <v>180669.13</v>
      </c>
      <c r="I33" s="661">
        <f t="shared" si="0"/>
        <v>470382.4</v>
      </c>
      <c r="J33" s="232"/>
      <c r="K33" s="232"/>
      <c r="L33" s="662"/>
      <c r="M33" s="662"/>
    </row>
    <row r="34" spans="3:27" ht="14.25" customHeight="1">
      <c r="C34" s="1210">
        <v>2016</v>
      </c>
      <c r="D34" s="1210"/>
      <c r="E34" s="1210"/>
      <c r="F34" s="659">
        <v>136</v>
      </c>
      <c r="G34" s="660">
        <v>208807.6</v>
      </c>
      <c r="H34" s="660">
        <v>175009.27</v>
      </c>
      <c r="I34" s="661">
        <f t="shared" si="0"/>
        <v>383816.87</v>
      </c>
      <c r="J34" s="232"/>
      <c r="K34" s="232"/>
      <c r="L34" s="637"/>
      <c r="M34" s="637"/>
    </row>
    <row r="35" spans="3:27" ht="14.25" customHeight="1">
      <c r="C35" s="1210">
        <v>2017</v>
      </c>
      <c r="D35" s="1210"/>
      <c r="E35" s="1210"/>
      <c r="F35" s="659">
        <v>218</v>
      </c>
      <c r="G35" s="660">
        <v>313361.38</v>
      </c>
      <c r="H35" s="660">
        <v>207909.21</v>
      </c>
      <c r="I35" s="661">
        <f t="shared" si="0"/>
        <v>521270.58999999997</v>
      </c>
      <c r="J35" s="232"/>
      <c r="K35" s="232"/>
      <c r="L35" s="221"/>
      <c r="M35" s="221"/>
      <c r="AA35" s="642"/>
    </row>
    <row r="36" spans="3:27">
      <c r="C36" s="1210">
        <v>2018</v>
      </c>
      <c r="D36" s="1210"/>
      <c r="E36" s="1210"/>
      <c r="F36" s="659">
        <v>247</v>
      </c>
      <c r="G36" s="660">
        <v>378744.36</v>
      </c>
      <c r="H36" s="660">
        <v>270085.88</v>
      </c>
      <c r="I36" s="661">
        <f t="shared" si="0"/>
        <v>648830.24</v>
      </c>
      <c r="J36" s="232"/>
      <c r="K36" s="232"/>
    </row>
    <row r="37" spans="3:27" ht="14.25" customHeight="1">
      <c r="C37" s="1210">
        <v>2019</v>
      </c>
      <c r="D37" s="1210"/>
      <c r="E37" s="1210"/>
      <c r="F37" s="659">
        <v>215</v>
      </c>
      <c r="G37" s="660">
        <v>282832.57</v>
      </c>
      <c r="H37" s="660">
        <v>223685.42</v>
      </c>
      <c r="I37" s="661">
        <f t="shared" si="0"/>
        <v>506517.99</v>
      </c>
      <c r="J37" s="232"/>
      <c r="K37" s="232"/>
    </row>
    <row r="38" spans="3:27" ht="14.25" customHeight="1">
      <c r="C38" s="1210">
        <v>2020</v>
      </c>
      <c r="D38" s="1210"/>
      <c r="E38" s="1210"/>
      <c r="F38" s="659">
        <v>224</v>
      </c>
      <c r="G38" s="660">
        <v>408573.29000000004</v>
      </c>
      <c r="H38" s="660">
        <v>243557.98</v>
      </c>
      <c r="I38" s="661">
        <f t="shared" si="0"/>
        <v>652131.27</v>
      </c>
      <c r="J38" s="232"/>
      <c r="K38" s="232"/>
    </row>
    <row r="39" spans="3:27" ht="14.25" customHeight="1">
      <c r="C39" s="1210">
        <v>2021</v>
      </c>
      <c r="D39" s="1210"/>
      <c r="E39" s="1210"/>
      <c r="F39" s="659">
        <v>290</v>
      </c>
      <c r="G39" s="660">
        <v>399919</v>
      </c>
      <c r="H39" s="660">
        <v>370902</v>
      </c>
      <c r="I39" s="661">
        <f>G39+H39</f>
        <v>770821</v>
      </c>
      <c r="J39" s="232"/>
      <c r="K39" s="232"/>
    </row>
    <row r="40" spans="3:27" ht="14.25" customHeight="1"/>
    <row r="41" spans="3:27" ht="14.25" customHeight="1">
      <c r="F41" s="642"/>
      <c r="G41" s="642"/>
    </row>
    <row r="42" spans="3:27" ht="14.25" customHeight="1">
      <c r="M42" s="315"/>
      <c r="N42" s="315"/>
      <c r="O42" s="315"/>
      <c r="P42" s="315"/>
      <c r="Q42" s="315"/>
    </row>
    <row r="43" spans="3:27">
      <c r="L43" s="315"/>
    </row>
    <row r="44" spans="3:27" ht="14.25" customHeight="1">
      <c r="L44" s="317"/>
    </row>
    <row r="45" spans="3:27" ht="14.25" customHeight="1">
      <c r="L45" s="317"/>
    </row>
    <row r="46" spans="3:27" ht="14.25" customHeight="1"/>
    <row r="47" spans="3:27" ht="14.25" customHeight="1">
      <c r="O47" s="233"/>
      <c r="P47" s="233"/>
      <c r="Q47" s="317"/>
    </row>
    <row r="48" spans="3:27" ht="14.25" customHeight="1">
      <c r="O48" s="316"/>
      <c r="P48" s="316"/>
      <c r="Q48" s="317"/>
    </row>
    <row r="49" spans="8:20" ht="14.25" customHeight="1">
      <c r="N49" s="233"/>
    </row>
    <row r="50" spans="8:20" ht="14.25" customHeight="1">
      <c r="H50" s="317"/>
      <c r="I50" s="317"/>
      <c r="N50" s="233"/>
    </row>
    <row r="51" spans="8:20" ht="14.25" customHeight="1">
      <c r="M51" s="350"/>
      <c r="N51" s="233"/>
    </row>
    <row r="52" spans="8:20">
      <c r="H52" s="350"/>
      <c r="I52" s="350"/>
      <c r="J52" s="350"/>
      <c r="K52" s="350"/>
      <c r="L52" s="350"/>
      <c r="M52" s="352"/>
    </row>
    <row r="53" spans="8:20">
      <c r="H53" s="352"/>
      <c r="I53" s="352"/>
      <c r="J53" s="352"/>
      <c r="K53" s="352"/>
      <c r="L53" s="352"/>
      <c r="M53" s="351"/>
      <c r="O53" s="222"/>
      <c r="R53" s="222"/>
      <c r="S53" s="233"/>
      <c r="T53" s="233"/>
    </row>
    <row r="54" spans="8:20">
      <c r="H54" s="351"/>
      <c r="I54" s="351"/>
      <c r="J54" s="351"/>
      <c r="K54" s="351"/>
      <c r="L54" s="351"/>
      <c r="O54" s="222"/>
      <c r="S54" s="352"/>
      <c r="T54" s="352"/>
    </row>
  </sheetData>
  <mergeCells count="29">
    <mergeCell ref="B10:B11"/>
    <mergeCell ref="C10:C11"/>
    <mergeCell ref="D10:D11"/>
    <mergeCell ref="E10:H10"/>
    <mergeCell ref="I10:I11"/>
    <mergeCell ref="C30:E30"/>
    <mergeCell ref="K10:K11"/>
    <mergeCell ref="L10:O10"/>
    <mergeCell ref="I21:J22"/>
    <mergeCell ref="K21:K22"/>
    <mergeCell ref="L21:L22"/>
    <mergeCell ref="M21:M22"/>
    <mergeCell ref="N21:N22"/>
    <mergeCell ref="O21:O22"/>
    <mergeCell ref="J10:J11"/>
    <mergeCell ref="B23:K23"/>
    <mergeCell ref="B24:K24"/>
    <mergeCell ref="B25:K25"/>
    <mergeCell ref="L25:M25"/>
    <mergeCell ref="N25:O25"/>
    <mergeCell ref="C37:E37"/>
    <mergeCell ref="C38:E38"/>
    <mergeCell ref="C39:E39"/>
    <mergeCell ref="C31:E31"/>
    <mergeCell ref="C32:E32"/>
    <mergeCell ref="C33:E33"/>
    <mergeCell ref="C34:E34"/>
    <mergeCell ref="C35:E35"/>
    <mergeCell ref="C36:E36"/>
  </mergeCells>
  <conditionalFormatting sqref="F12:F22 M12:M21">
    <cfRule type="iconSet" priority="5">
      <iconSet iconSet="3Arrows" showValue="0">
        <cfvo type="percent" val="0"/>
        <cfvo type="num" val="0"/>
        <cfvo type="num" val="0" gte="0"/>
      </iconSet>
    </cfRule>
  </conditionalFormatting>
  <conditionalFormatting sqref="H12:H22 O12:O21">
    <cfRule type="iconSet" priority="4">
      <iconSet iconSet="3Arrows" showValue="0">
        <cfvo type="percent" val="0"/>
        <cfvo type="num" val="0"/>
        <cfvo type="num" val="0" gte="0"/>
      </iconSet>
    </cfRule>
  </conditionalFormatting>
  <conditionalFormatting sqref="D12:D22">
    <cfRule type="iconSet" priority="3">
      <iconSet iconSet="4RedToBlack" showValue="0">
        <cfvo type="percent" val="0"/>
        <cfvo type="num" val="1"/>
        <cfvo type="num" val="2"/>
        <cfvo type="num" val="3"/>
      </iconSet>
    </cfRule>
  </conditionalFormatting>
  <conditionalFormatting sqref="K12:K20">
    <cfRule type="iconSet" priority="2">
      <iconSet iconSet="4RedToBlack" showValue="0">
        <cfvo type="percent" val="0"/>
        <cfvo type="num" val="1"/>
        <cfvo type="num" val="2"/>
        <cfvo type="num" val="3"/>
      </iconSet>
    </cfRule>
  </conditionalFormatting>
  <conditionalFormatting sqref="M21">
    <cfRule type="iconSet" priority="1">
      <iconSet iconSet="3Arrows" showValue="0">
        <cfvo type="percent" val="0"/>
        <cfvo type="num" val="0"/>
        <cfvo type="num" val="0" gte="0"/>
      </iconSet>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sheetPr codeName="Feuil35"/>
  <dimension ref="B1:W77"/>
  <sheetViews>
    <sheetView showGridLines="0" topLeftCell="A28" workbookViewId="0">
      <selection activeCell="U43" sqref="U43"/>
    </sheetView>
  </sheetViews>
  <sheetFormatPr baseColWidth="10" defaultRowHeight="15"/>
  <cols>
    <col min="1" max="1" width="3.42578125" style="664" customWidth="1"/>
    <col min="2" max="2" width="4.42578125" style="664" customWidth="1"/>
    <col min="3" max="3" width="20.5703125" style="664" customWidth="1"/>
    <col min="4" max="4" width="7" style="509" customWidth="1"/>
    <col min="5" max="5" width="11.28515625" style="664" bestFit="1" customWidth="1"/>
    <col min="6" max="6" width="7.28515625" style="664" bestFit="1" customWidth="1"/>
    <col min="7" max="7" width="13.28515625" style="664" bestFit="1" customWidth="1"/>
    <col min="8" max="8" width="7.28515625" style="664" bestFit="1" customWidth="1"/>
    <col min="9" max="9" width="11.85546875" style="664" bestFit="1" customWidth="1"/>
    <col min="10" max="10" width="7.42578125" style="664" customWidth="1"/>
    <col min="11" max="11" width="3.28515625" style="664" bestFit="1" customWidth="1"/>
    <col min="12" max="12" width="11.7109375" style="664" customWidth="1"/>
    <col min="13" max="13" width="3.28515625" style="664" bestFit="1" customWidth="1"/>
    <col min="14" max="14" width="17" style="664" customWidth="1"/>
    <col min="15" max="15" width="8.7109375" style="664" customWidth="1"/>
    <col min="16" max="16" width="13.28515625" style="664" bestFit="1" customWidth="1"/>
    <col min="17" max="17" width="11.42578125" style="664"/>
    <col min="18" max="18" width="13.28515625" style="664" bestFit="1" customWidth="1"/>
    <col min="19" max="22" width="11.42578125" style="664"/>
    <col min="23" max="23" width="15.85546875" style="664" bestFit="1" customWidth="1"/>
    <col min="24" max="16384" width="11.42578125" style="664"/>
  </cols>
  <sheetData>
    <row r="1" spans="2:22">
      <c r="B1" s="663" t="s">
        <v>570</v>
      </c>
    </row>
    <row r="2" spans="2:22" s="665" customFormat="1">
      <c r="D2" s="666"/>
    </row>
    <row r="3" spans="2:22" ht="15.75" customHeight="1">
      <c r="C3" s="667"/>
    </row>
    <row r="4" spans="2:22" ht="15.75">
      <c r="C4" s="667"/>
    </row>
    <row r="5" spans="2:22" ht="18.75" customHeight="1">
      <c r="C5" s="667"/>
      <c r="P5" s="668"/>
    </row>
    <row r="6" spans="2:22" ht="17.25" customHeight="1">
      <c r="B6" s="1230" t="s">
        <v>571</v>
      </c>
      <c r="C6" s="1134"/>
      <c r="D6" s="1134"/>
      <c r="E6" s="1134"/>
      <c r="F6" s="1134"/>
      <c r="G6" s="1134"/>
      <c r="H6" s="1134"/>
      <c r="I6" s="1134"/>
      <c r="J6" s="1134"/>
      <c r="K6" s="1134"/>
      <c r="L6" s="1134"/>
      <c r="M6" s="1134"/>
      <c r="N6" s="1134"/>
    </row>
    <row r="7" spans="2:22" ht="4.5" customHeight="1">
      <c r="B7" s="669"/>
      <c r="D7" s="670"/>
      <c r="E7" s="671"/>
      <c r="F7" s="671"/>
      <c r="G7" s="671"/>
      <c r="H7" s="671"/>
      <c r="I7" s="671"/>
      <c r="J7" s="671"/>
      <c r="K7" s="671"/>
      <c r="L7" s="671"/>
      <c r="M7" s="671"/>
    </row>
    <row r="8" spans="2:22" ht="27.75" customHeight="1">
      <c r="B8" s="1231" t="s">
        <v>359</v>
      </c>
      <c r="C8" s="1212" t="s">
        <v>572</v>
      </c>
      <c r="D8" s="1233" t="s">
        <v>496</v>
      </c>
      <c r="E8" s="1233"/>
      <c r="F8" s="1234" t="s">
        <v>531</v>
      </c>
      <c r="G8" s="1235"/>
      <c r="H8" s="1233" t="s">
        <v>559</v>
      </c>
      <c r="I8" s="1233"/>
      <c r="J8" s="1236" t="s">
        <v>341</v>
      </c>
      <c r="K8" s="1237"/>
      <c r="L8" s="1237"/>
      <c r="M8" s="1126"/>
      <c r="N8" s="1238" t="s">
        <v>573</v>
      </c>
    </row>
    <row r="9" spans="2:22">
      <c r="B9" s="1232"/>
      <c r="C9" s="1213"/>
      <c r="D9" s="672" t="s">
        <v>574</v>
      </c>
      <c r="E9" s="672" t="s">
        <v>495</v>
      </c>
      <c r="F9" s="672" t="s">
        <v>574</v>
      </c>
      <c r="G9" s="672" t="s">
        <v>495</v>
      </c>
      <c r="H9" s="672" t="s">
        <v>574</v>
      </c>
      <c r="I9" s="672" t="s">
        <v>495</v>
      </c>
      <c r="J9" s="1240" t="s">
        <v>574</v>
      </c>
      <c r="K9" s="1241"/>
      <c r="L9" s="1240" t="s">
        <v>495</v>
      </c>
      <c r="M9" s="1241"/>
      <c r="N9" s="1239"/>
    </row>
    <row r="10" spans="2:22" ht="15" customHeight="1">
      <c r="B10" s="297" t="s">
        <v>374</v>
      </c>
      <c r="C10" s="298" t="s">
        <v>575</v>
      </c>
      <c r="D10" s="245">
        <v>106374</v>
      </c>
      <c r="E10" s="245">
        <v>1122863522.8937728</v>
      </c>
      <c r="F10" s="245">
        <v>12932</v>
      </c>
      <c r="G10" s="245">
        <v>125013808.6080586</v>
      </c>
      <c r="H10" s="249">
        <v>5323</v>
      </c>
      <c r="I10" s="249">
        <v>102884407.50915751</v>
      </c>
      <c r="J10" s="249">
        <f t="shared" ref="J10:J35" si="0">D10+F10+H10</f>
        <v>124629</v>
      </c>
      <c r="K10" s="673">
        <v>3.1859315620834404E-2</v>
      </c>
      <c r="L10" s="249">
        <f t="shared" ref="L10:L35" si="1">E10+G10+I10</f>
        <v>1350761739.010989</v>
      </c>
      <c r="M10" s="673">
        <v>2.9913846706046559E-2</v>
      </c>
      <c r="N10" s="674">
        <v>1271494846.6209888</v>
      </c>
      <c r="O10" s="675"/>
      <c r="Q10" s="668"/>
      <c r="R10" s="668"/>
      <c r="S10" s="668"/>
      <c r="T10" s="668"/>
      <c r="V10" s="676"/>
    </row>
    <row r="11" spans="2:22" ht="15" customHeight="1">
      <c r="B11" s="297" t="s">
        <v>375</v>
      </c>
      <c r="C11" s="298" t="s">
        <v>425</v>
      </c>
      <c r="D11" s="245">
        <v>80154</v>
      </c>
      <c r="E11" s="245">
        <v>435186000</v>
      </c>
      <c r="F11" s="245">
        <v>15461</v>
      </c>
      <c r="G11" s="245">
        <v>60511000</v>
      </c>
      <c r="H11" s="249">
        <v>3350</v>
      </c>
      <c r="I11" s="249">
        <v>22293000</v>
      </c>
      <c r="J11" s="249">
        <f t="shared" si="0"/>
        <v>98965</v>
      </c>
      <c r="K11" s="673">
        <v>2.0868147964762437E-2</v>
      </c>
      <c r="L11" s="249">
        <f t="shared" si="1"/>
        <v>517990000</v>
      </c>
      <c r="M11" s="673">
        <v>5.4335989578562775E-2</v>
      </c>
      <c r="N11" s="674">
        <v>416818423.73000002</v>
      </c>
      <c r="O11" s="675"/>
      <c r="Q11" s="668"/>
      <c r="R11" s="668"/>
      <c r="S11" s="668"/>
      <c r="T11" s="668"/>
      <c r="V11" s="676"/>
    </row>
    <row r="12" spans="2:22" ht="15" customHeight="1">
      <c r="B12" s="297" t="s">
        <v>376</v>
      </c>
      <c r="C12" s="298" t="s">
        <v>421</v>
      </c>
      <c r="D12" s="245">
        <v>56605</v>
      </c>
      <c r="E12" s="245">
        <v>503968511.97999996</v>
      </c>
      <c r="F12" s="245">
        <v>10581</v>
      </c>
      <c r="G12" s="245">
        <v>77935122</v>
      </c>
      <c r="H12" s="271">
        <v>4906</v>
      </c>
      <c r="I12" s="271">
        <v>64884113.229999997</v>
      </c>
      <c r="J12" s="249">
        <f t="shared" si="0"/>
        <v>72092</v>
      </c>
      <c r="K12" s="673">
        <v>4.0153515416468277E-2</v>
      </c>
      <c r="L12" s="249">
        <f t="shared" si="1"/>
        <v>646787747.21000004</v>
      </c>
      <c r="M12" s="673">
        <v>5.0948694765029647E-2</v>
      </c>
      <c r="N12" s="674">
        <v>449803023.71999973</v>
      </c>
      <c r="O12" s="675"/>
      <c r="Q12" s="668"/>
      <c r="R12" s="668"/>
      <c r="S12" s="668"/>
      <c r="T12" s="668"/>
      <c r="V12" s="676"/>
    </row>
    <row r="13" spans="2:22" ht="15" customHeight="1">
      <c r="B13" s="297" t="s">
        <v>377</v>
      </c>
      <c r="C13" s="306" t="s">
        <v>576</v>
      </c>
      <c r="D13" s="677">
        <v>66847</v>
      </c>
      <c r="E13" s="677">
        <v>400311922.56</v>
      </c>
      <c r="F13" s="677" t="s">
        <v>117</v>
      </c>
      <c r="G13" s="677" t="s">
        <v>117</v>
      </c>
      <c r="H13" s="271" t="s">
        <v>117</v>
      </c>
      <c r="I13" s="271" t="s">
        <v>117</v>
      </c>
      <c r="J13" s="249">
        <f>D13</f>
        <v>66847</v>
      </c>
      <c r="K13" s="678" t="s">
        <v>117</v>
      </c>
      <c r="L13" s="249">
        <f>E13</f>
        <v>400311922.56</v>
      </c>
      <c r="M13" s="678" t="s">
        <v>117</v>
      </c>
      <c r="N13" s="679">
        <v>372415241.66000003</v>
      </c>
      <c r="O13" s="675"/>
      <c r="Q13" s="668"/>
      <c r="R13" s="668"/>
      <c r="S13" s="668"/>
      <c r="T13" s="668"/>
      <c r="V13" s="676"/>
    </row>
    <row r="14" spans="2:22" ht="15" customHeight="1">
      <c r="B14" s="297" t="s">
        <v>378</v>
      </c>
      <c r="C14" s="298" t="s">
        <v>422</v>
      </c>
      <c r="D14" s="245">
        <v>33838</v>
      </c>
      <c r="E14" s="245">
        <v>78169822</v>
      </c>
      <c r="F14" s="245">
        <v>10559</v>
      </c>
      <c r="G14" s="245">
        <v>24671029</v>
      </c>
      <c r="H14" s="271">
        <v>1172</v>
      </c>
      <c r="I14" s="271">
        <v>4412528</v>
      </c>
      <c r="J14" s="249">
        <f t="shared" ref="J14" si="2">D14+F14+H14</f>
        <v>45569</v>
      </c>
      <c r="K14" s="673">
        <v>3.4553999137285171E-2</v>
      </c>
      <c r="L14" s="249">
        <f t="shared" ref="L14" si="3">E14+G14+I14</f>
        <v>107253379</v>
      </c>
      <c r="M14" s="673">
        <v>1.2225796032632727E-2</v>
      </c>
      <c r="N14" s="680">
        <v>-738087785.62999928</v>
      </c>
      <c r="O14" s="675"/>
      <c r="Q14" s="668"/>
      <c r="R14" s="668"/>
      <c r="S14" s="668"/>
      <c r="T14" s="668"/>
    </row>
    <row r="15" spans="2:22" ht="15" customHeight="1">
      <c r="B15" s="260">
        <v>6</v>
      </c>
      <c r="C15" s="298" t="s">
        <v>429</v>
      </c>
      <c r="D15" s="245">
        <v>27014</v>
      </c>
      <c r="E15" s="245">
        <v>450258106.89999998</v>
      </c>
      <c r="F15" s="245">
        <v>6170</v>
      </c>
      <c r="G15" s="245">
        <v>71333462.540000007</v>
      </c>
      <c r="H15" s="249">
        <v>3089</v>
      </c>
      <c r="I15" s="249">
        <v>49625019.229999997</v>
      </c>
      <c r="J15" s="249">
        <f t="shared" si="0"/>
        <v>36273</v>
      </c>
      <c r="K15" s="673">
        <v>7.0631641086186539E-2</v>
      </c>
      <c r="L15" s="249">
        <f t="shared" si="1"/>
        <v>571216588.66999996</v>
      </c>
      <c r="M15" s="673">
        <v>0.10144736751413155</v>
      </c>
      <c r="N15" s="674">
        <v>547552500.71999991</v>
      </c>
      <c r="O15" s="675"/>
      <c r="Q15" s="668"/>
      <c r="R15" s="668"/>
      <c r="S15" s="668"/>
      <c r="T15" s="668"/>
      <c r="V15" s="681"/>
    </row>
    <row r="16" spans="2:22" ht="15" customHeight="1">
      <c r="B16" s="260">
        <v>7</v>
      </c>
      <c r="C16" s="298" t="s">
        <v>424</v>
      </c>
      <c r="D16" s="245">
        <v>20973</v>
      </c>
      <c r="E16" s="245">
        <v>69240910.209999993</v>
      </c>
      <c r="F16" s="245">
        <v>11648</v>
      </c>
      <c r="G16" s="245">
        <v>24261380.599999998</v>
      </c>
      <c r="H16" s="249">
        <v>881</v>
      </c>
      <c r="I16" s="249">
        <v>3350225.3899999997</v>
      </c>
      <c r="J16" s="249">
        <f t="shared" si="0"/>
        <v>33502</v>
      </c>
      <c r="K16" s="673">
        <v>-5.1633357866727056E-2</v>
      </c>
      <c r="L16" s="249">
        <f t="shared" si="1"/>
        <v>96852516.199999988</v>
      </c>
      <c r="M16" s="673">
        <v>-1.2071212718530983E-2</v>
      </c>
      <c r="N16" s="680">
        <v>-97952633.150000006</v>
      </c>
      <c r="O16" s="675"/>
      <c r="Q16" s="668"/>
      <c r="R16" s="668"/>
      <c r="S16" s="668"/>
      <c r="T16" s="668"/>
      <c r="V16" s="676"/>
    </row>
    <row r="17" spans="2:22" ht="15" customHeight="1">
      <c r="B17" s="260">
        <v>8</v>
      </c>
      <c r="C17" s="298" t="s">
        <v>577</v>
      </c>
      <c r="D17" s="245">
        <v>18505</v>
      </c>
      <c r="E17" s="245">
        <v>73612359.049999997</v>
      </c>
      <c r="F17" s="245">
        <v>9521</v>
      </c>
      <c r="G17" s="245">
        <v>39384940.759999998</v>
      </c>
      <c r="H17" s="249">
        <v>495</v>
      </c>
      <c r="I17" s="249">
        <v>4750848.7300000004</v>
      </c>
      <c r="J17" s="249">
        <f t="shared" si="0"/>
        <v>28521</v>
      </c>
      <c r="K17" s="673">
        <v>-4.7203848466626577E-2</v>
      </c>
      <c r="L17" s="249">
        <f t="shared" si="1"/>
        <v>117748148.54000001</v>
      </c>
      <c r="M17" s="673">
        <v>-2.3863846692914852E-2</v>
      </c>
      <c r="N17" s="680">
        <v>-577307921.76999903</v>
      </c>
      <c r="O17" s="675"/>
      <c r="Q17" s="668"/>
      <c r="R17" s="668"/>
      <c r="S17" s="668"/>
      <c r="T17" s="668"/>
      <c r="V17" s="676"/>
    </row>
    <row r="18" spans="2:22" ht="15" customHeight="1">
      <c r="B18" s="260">
        <v>9</v>
      </c>
      <c r="C18" s="298" t="s">
        <v>578</v>
      </c>
      <c r="D18" s="245">
        <v>14619</v>
      </c>
      <c r="E18" s="245">
        <v>107474977</v>
      </c>
      <c r="F18" s="245">
        <v>23</v>
      </c>
      <c r="G18" s="245">
        <v>314130</v>
      </c>
      <c r="H18" s="249">
        <v>626</v>
      </c>
      <c r="I18" s="249">
        <v>11205429</v>
      </c>
      <c r="J18" s="249">
        <f t="shared" si="0"/>
        <v>15268</v>
      </c>
      <c r="K18" s="673">
        <v>1.0189228529839884E-2</v>
      </c>
      <c r="L18" s="249">
        <f t="shared" si="1"/>
        <v>118994536</v>
      </c>
      <c r="M18" s="673">
        <v>6.560661819736878E-2</v>
      </c>
      <c r="N18" s="674">
        <v>109932595.98</v>
      </c>
      <c r="O18" s="675"/>
      <c r="Q18" s="668"/>
      <c r="R18" s="668"/>
      <c r="S18" s="668"/>
      <c r="T18" s="668"/>
      <c r="V18" s="676"/>
    </row>
    <row r="19" spans="2:22" ht="15" customHeight="1">
      <c r="B19" s="260">
        <v>10</v>
      </c>
      <c r="C19" s="298" t="s">
        <v>426</v>
      </c>
      <c r="D19" s="245">
        <v>4581.666666666667</v>
      </c>
      <c r="E19" s="245">
        <v>12004445.087738419</v>
      </c>
      <c r="F19" s="245">
        <v>480.16666666666669</v>
      </c>
      <c r="G19" s="245">
        <v>1370907.3656675748</v>
      </c>
      <c r="H19" s="249">
        <v>41.083333333333336</v>
      </c>
      <c r="I19" s="249">
        <v>115642.48065395094</v>
      </c>
      <c r="J19" s="249">
        <f t="shared" si="0"/>
        <v>5102.916666666667</v>
      </c>
      <c r="K19" s="673">
        <v>2.6623300417455968E-2</v>
      </c>
      <c r="L19" s="249">
        <f t="shared" si="1"/>
        <v>13490994.934059944</v>
      </c>
      <c r="M19" s="673">
        <v>6.0912095574285958E-2</v>
      </c>
      <c r="N19" s="680">
        <v>-583273.84594005533</v>
      </c>
      <c r="O19" s="675"/>
      <c r="Q19" s="668"/>
      <c r="R19" s="668"/>
      <c r="S19" s="668"/>
      <c r="T19" s="668"/>
      <c r="V19" s="676"/>
    </row>
    <row r="20" spans="2:22" ht="15" customHeight="1">
      <c r="B20" s="260">
        <v>11</v>
      </c>
      <c r="C20" s="298" t="s">
        <v>437</v>
      </c>
      <c r="D20" s="245">
        <v>3760</v>
      </c>
      <c r="E20" s="245">
        <v>27629277</v>
      </c>
      <c r="F20" s="245">
        <v>227</v>
      </c>
      <c r="G20" s="245">
        <v>646636</v>
      </c>
      <c r="H20" s="249">
        <v>46</v>
      </c>
      <c r="I20" s="249">
        <v>512632.67</v>
      </c>
      <c r="J20" s="249">
        <f t="shared" si="0"/>
        <v>4033</v>
      </c>
      <c r="K20" s="682">
        <v>-1.0792249202845229E-2</v>
      </c>
      <c r="L20" s="249">
        <f t="shared" si="1"/>
        <v>28788545.670000002</v>
      </c>
      <c r="M20" s="682">
        <v>-2.535901981170428E-2</v>
      </c>
      <c r="N20" s="674">
        <v>24155483.599999998</v>
      </c>
      <c r="Q20" s="668"/>
      <c r="R20" s="668"/>
      <c r="S20" s="668"/>
      <c r="T20" s="668"/>
      <c r="V20" s="676"/>
    </row>
    <row r="21" spans="2:22" ht="15" customHeight="1">
      <c r="B21" s="260">
        <v>12</v>
      </c>
      <c r="C21" s="298" t="s">
        <v>435</v>
      </c>
      <c r="D21" s="245">
        <v>1806</v>
      </c>
      <c r="E21" s="245">
        <v>7425587.5700000003</v>
      </c>
      <c r="F21" s="245">
        <v>317</v>
      </c>
      <c r="G21" s="245">
        <v>1210365.31</v>
      </c>
      <c r="H21" s="249">
        <v>18</v>
      </c>
      <c r="I21" s="249">
        <v>175215.71</v>
      </c>
      <c r="J21" s="249">
        <f t="shared" si="0"/>
        <v>2141</v>
      </c>
      <c r="K21" s="673">
        <v>-4.6490004649000468E-3</v>
      </c>
      <c r="L21" s="249">
        <f t="shared" si="1"/>
        <v>8811168.5900000017</v>
      </c>
      <c r="M21" s="673">
        <v>2.6281737273396423E-2</v>
      </c>
      <c r="N21" s="674">
        <v>3215799.5100000035</v>
      </c>
      <c r="Q21" s="668"/>
      <c r="R21" s="668"/>
      <c r="S21" s="668"/>
      <c r="T21" s="668"/>
      <c r="V21" s="683"/>
    </row>
    <row r="22" spans="2:22" ht="15" customHeight="1">
      <c r="B22" s="260">
        <v>13</v>
      </c>
      <c r="C22" s="306" t="s">
        <v>443</v>
      </c>
      <c r="D22" s="677">
        <v>1764</v>
      </c>
      <c r="E22" s="677">
        <v>16296588.440860199</v>
      </c>
      <c r="F22" s="677" t="s">
        <v>117</v>
      </c>
      <c r="G22" s="677" t="s">
        <v>117</v>
      </c>
      <c r="H22" s="271">
        <v>57</v>
      </c>
      <c r="I22" s="271">
        <v>1286144.4892473114</v>
      </c>
      <c r="J22" s="271">
        <f>D22+H22</f>
        <v>1821</v>
      </c>
      <c r="K22" s="673">
        <v>-0.13532763532763534</v>
      </c>
      <c r="L22" s="271">
        <f>E22+I22</f>
        <v>17582732.930107512</v>
      </c>
      <c r="M22" s="673">
        <v>-8.0716568213681755E-2</v>
      </c>
      <c r="N22" s="679">
        <v>15791589.440107511</v>
      </c>
      <c r="Q22" s="668"/>
      <c r="R22" s="668"/>
      <c r="S22" s="668"/>
      <c r="T22" s="668"/>
      <c r="V22" s="676"/>
    </row>
    <row r="23" spans="2:22" ht="15" customHeight="1">
      <c r="B23" s="260">
        <v>14</v>
      </c>
      <c r="C23" s="298" t="s">
        <v>107</v>
      </c>
      <c r="D23" s="245">
        <v>925</v>
      </c>
      <c r="E23" s="245">
        <v>10686832.549019609</v>
      </c>
      <c r="F23" s="245">
        <v>22</v>
      </c>
      <c r="G23" s="245">
        <v>230434.90196078434</v>
      </c>
      <c r="H23" s="249">
        <v>93</v>
      </c>
      <c r="I23" s="249">
        <v>2256541.3725490198</v>
      </c>
      <c r="J23" s="249">
        <f t="shared" si="0"/>
        <v>1040</v>
      </c>
      <c r="K23" s="682">
        <v>3.3797216699801194E-2</v>
      </c>
      <c r="L23" s="249">
        <f t="shared" si="1"/>
        <v>13173808.823529413</v>
      </c>
      <c r="M23" s="682">
        <v>8.0999122956140077E-2</v>
      </c>
      <c r="N23" s="674">
        <v>11764188.913529413</v>
      </c>
      <c r="Q23" s="668"/>
      <c r="R23" s="668"/>
      <c r="S23" s="668"/>
      <c r="T23" s="668"/>
      <c r="V23" s="676"/>
    </row>
    <row r="24" spans="2:22" ht="15" customHeight="1">
      <c r="B24" s="260">
        <v>15</v>
      </c>
      <c r="C24" s="298" t="s">
        <v>441</v>
      </c>
      <c r="D24" s="245">
        <v>838</v>
      </c>
      <c r="E24" s="245">
        <v>12322606.800000001</v>
      </c>
      <c r="F24" s="245">
        <v>55</v>
      </c>
      <c r="G24" s="245">
        <v>973440</v>
      </c>
      <c r="H24" s="249">
        <v>26</v>
      </c>
      <c r="I24" s="249">
        <v>388764.12</v>
      </c>
      <c r="J24" s="249">
        <f t="shared" si="0"/>
        <v>919</v>
      </c>
      <c r="K24" s="673">
        <v>9.8901098901098897E-3</v>
      </c>
      <c r="L24" s="249">
        <f t="shared" si="1"/>
        <v>13684810.92</v>
      </c>
      <c r="M24" s="673">
        <v>3.1933054201878537E-2</v>
      </c>
      <c r="N24" s="674">
        <v>12592905.060000001</v>
      </c>
      <c r="Q24" s="668"/>
      <c r="R24" s="668"/>
      <c r="S24" s="668"/>
      <c r="T24" s="668"/>
      <c r="V24" s="676"/>
    </row>
    <row r="25" spans="2:22" ht="15" customHeight="1">
      <c r="B25" s="260">
        <v>16</v>
      </c>
      <c r="C25" s="298" t="s">
        <v>438</v>
      </c>
      <c r="D25" s="245">
        <v>748</v>
      </c>
      <c r="E25" s="245">
        <v>5178223</v>
      </c>
      <c r="F25" s="245">
        <v>85</v>
      </c>
      <c r="G25" s="245">
        <v>879082</v>
      </c>
      <c r="H25" s="249">
        <v>30</v>
      </c>
      <c r="I25" s="249">
        <v>316632</v>
      </c>
      <c r="J25" s="249">
        <f t="shared" si="0"/>
        <v>863</v>
      </c>
      <c r="K25" s="673">
        <v>0.13852242744063326</v>
      </c>
      <c r="L25" s="249">
        <f t="shared" si="1"/>
        <v>6373937</v>
      </c>
      <c r="M25" s="673">
        <v>0.11863982302360417</v>
      </c>
      <c r="N25" s="674">
        <v>4359880.79</v>
      </c>
      <c r="Q25" s="668"/>
      <c r="R25" s="668"/>
      <c r="S25" s="668"/>
      <c r="T25" s="668"/>
      <c r="V25" s="676"/>
    </row>
    <row r="26" spans="2:22" ht="15" customHeight="1">
      <c r="B26" s="260">
        <v>17</v>
      </c>
      <c r="C26" s="298" t="s">
        <v>436</v>
      </c>
      <c r="D26" s="245">
        <v>701</v>
      </c>
      <c r="E26" s="245">
        <v>1706413.8650259268</v>
      </c>
      <c r="F26" s="245">
        <v>97</v>
      </c>
      <c r="G26" s="245">
        <v>182188.10463586412</v>
      </c>
      <c r="H26" s="249">
        <v>9</v>
      </c>
      <c r="I26" s="249">
        <v>32567.40964321647</v>
      </c>
      <c r="J26" s="249">
        <f t="shared" si="0"/>
        <v>807</v>
      </c>
      <c r="K26" s="673">
        <v>1.1278195488721804E-2</v>
      </c>
      <c r="L26" s="249">
        <f t="shared" si="1"/>
        <v>1921169.3793050074</v>
      </c>
      <c r="M26" s="673">
        <v>0.32702231070536031</v>
      </c>
      <c r="N26" s="680">
        <v>-182569.60069499258</v>
      </c>
      <c r="Q26" s="668"/>
      <c r="R26" s="668"/>
      <c r="S26" s="668"/>
      <c r="T26" s="668"/>
      <c r="V26" s="676"/>
    </row>
    <row r="27" spans="2:22" ht="15" customHeight="1">
      <c r="B27" s="260">
        <v>18</v>
      </c>
      <c r="C27" s="306" t="s">
        <v>428</v>
      </c>
      <c r="D27" s="677">
        <v>567</v>
      </c>
      <c r="E27" s="677">
        <v>1327736.9169999999</v>
      </c>
      <c r="F27" s="677">
        <v>15</v>
      </c>
      <c r="G27" s="677">
        <v>77371.632600000012</v>
      </c>
      <c r="H27" s="271">
        <v>15</v>
      </c>
      <c r="I27" s="271">
        <v>14933.218799999999</v>
      </c>
      <c r="J27" s="271">
        <f t="shared" si="0"/>
        <v>597</v>
      </c>
      <c r="K27" s="673">
        <v>0.59199999999999997</v>
      </c>
      <c r="L27" s="271">
        <f t="shared" si="1"/>
        <v>1420041.7683999999</v>
      </c>
      <c r="M27" s="673">
        <v>1.2009055654734648</v>
      </c>
      <c r="N27" s="684">
        <v>-2080537.4516000012</v>
      </c>
      <c r="Q27" s="668"/>
      <c r="R27" s="668"/>
      <c r="S27" s="668"/>
      <c r="T27" s="668"/>
      <c r="V27" s="676"/>
    </row>
    <row r="28" spans="2:22" ht="15" customHeight="1">
      <c r="B28" s="260">
        <v>19</v>
      </c>
      <c r="C28" s="298" t="s">
        <v>433</v>
      </c>
      <c r="D28" s="245">
        <v>484</v>
      </c>
      <c r="E28" s="245">
        <v>523220.76</v>
      </c>
      <c r="F28" s="245">
        <v>101</v>
      </c>
      <c r="G28" s="245">
        <v>132589.18</v>
      </c>
      <c r="H28" s="249">
        <v>2</v>
      </c>
      <c r="I28" s="249">
        <v>8235.2099999999991</v>
      </c>
      <c r="J28" s="249">
        <f t="shared" si="0"/>
        <v>587</v>
      </c>
      <c r="K28" s="673">
        <v>2.9824561403508771E-2</v>
      </c>
      <c r="L28" s="249">
        <f t="shared" si="1"/>
        <v>664045.14999999991</v>
      </c>
      <c r="M28" s="673">
        <v>9.9342043823648238E-2</v>
      </c>
      <c r="N28" s="680">
        <v>-7186739.0699999966</v>
      </c>
      <c r="Q28" s="668"/>
      <c r="R28" s="668"/>
      <c r="S28" s="668"/>
      <c r="T28" s="668"/>
      <c r="V28" s="676"/>
    </row>
    <row r="29" spans="2:22" ht="15" customHeight="1">
      <c r="B29" s="260">
        <v>20</v>
      </c>
      <c r="C29" s="298" t="s">
        <v>431</v>
      </c>
      <c r="D29" s="245">
        <v>471</v>
      </c>
      <c r="E29" s="245">
        <v>774815.74</v>
      </c>
      <c r="F29" s="245">
        <v>20</v>
      </c>
      <c r="G29" s="245">
        <v>15806.32</v>
      </c>
      <c r="H29" s="249">
        <v>8</v>
      </c>
      <c r="I29" s="249">
        <v>18845.72</v>
      </c>
      <c r="J29" s="249">
        <f t="shared" si="0"/>
        <v>499</v>
      </c>
      <c r="K29" s="673">
        <v>6.852248394004283E-2</v>
      </c>
      <c r="L29" s="249">
        <f t="shared" si="1"/>
        <v>809467.77999999991</v>
      </c>
      <c r="M29" s="673">
        <v>7.6851734894491056E-2</v>
      </c>
      <c r="N29" s="680">
        <v>-2114546.4500000002</v>
      </c>
      <c r="Q29" s="668"/>
      <c r="R29" s="668"/>
      <c r="S29" s="668"/>
      <c r="T29" s="668"/>
      <c r="V29" s="676"/>
    </row>
    <row r="30" spans="2:22" ht="15" customHeight="1">
      <c r="B30" s="260">
        <v>21</v>
      </c>
      <c r="C30" s="298" t="s">
        <v>432</v>
      </c>
      <c r="D30" s="245">
        <v>385</v>
      </c>
      <c r="E30" s="245">
        <v>797442.9</v>
      </c>
      <c r="F30" s="245">
        <v>26</v>
      </c>
      <c r="G30" s="245">
        <v>18170.57</v>
      </c>
      <c r="H30" s="249">
        <v>31</v>
      </c>
      <c r="I30" s="249">
        <v>46257.42</v>
      </c>
      <c r="J30" s="249">
        <f t="shared" si="0"/>
        <v>442</v>
      </c>
      <c r="K30" s="673">
        <v>7.8048780487804878E-2</v>
      </c>
      <c r="L30" s="249">
        <f t="shared" si="1"/>
        <v>861870.89</v>
      </c>
      <c r="M30" s="673">
        <v>0.48063676918577292</v>
      </c>
      <c r="N30" s="680">
        <v>-862587.94000000006</v>
      </c>
      <c r="Q30" s="668"/>
      <c r="R30" s="668"/>
      <c r="S30" s="668"/>
      <c r="T30" s="668"/>
      <c r="V30" s="676"/>
    </row>
    <row r="31" spans="2:22" ht="15" customHeight="1">
      <c r="B31" s="260">
        <v>22</v>
      </c>
      <c r="C31" s="298" t="s">
        <v>442</v>
      </c>
      <c r="D31" s="245">
        <v>309</v>
      </c>
      <c r="E31" s="245">
        <v>346994.64</v>
      </c>
      <c r="F31" s="245">
        <v>65</v>
      </c>
      <c r="G31" s="245">
        <v>72992.399999999994</v>
      </c>
      <c r="H31" s="249">
        <v>4</v>
      </c>
      <c r="I31" s="249">
        <v>4491.84</v>
      </c>
      <c r="J31" s="249">
        <f t="shared" si="0"/>
        <v>378</v>
      </c>
      <c r="K31" s="673">
        <v>-5.263157894736842E-3</v>
      </c>
      <c r="L31" s="249">
        <f t="shared" si="1"/>
        <v>424478.88000000006</v>
      </c>
      <c r="M31" s="673">
        <v>8.8233267292617892E-2</v>
      </c>
      <c r="N31" s="680">
        <v>-1292180.49</v>
      </c>
      <c r="Q31" s="668"/>
      <c r="R31" s="668"/>
      <c r="S31" s="668"/>
      <c r="T31" s="668"/>
      <c r="V31" s="676"/>
    </row>
    <row r="32" spans="2:22" ht="15" customHeight="1">
      <c r="B32" s="260">
        <v>23</v>
      </c>
      <c r="C32" s="298" t="s">
        <v>427</v>
      </c>
      <c r="D32" s="245">
        <v>239</v>
      </c>
      <c r="E32" s="245">
        <v>718200</v>
      </c>
      <c r="F32" s="245">
        <v>24</v>
      </c>
      <c r="G32" s="245">
        <v>77664</v>
      </c>
      <c r="H32" s="249">
        <v>5</v>
      </c>
      <c r="I32" s="249">
        <v>27624</v>
      </c>
      <c r="J32" s="249">
        <f t="shared" si="0"/>
        <v>268</v>
      </c>
      <c r="K32" s="673">
        <v>5.9288537549407112E-2</v>
      </c>
      <c r="L32" s="249">
        <f t="shared" si="1"/>
        <v>823488</v>
      </c>
      <c r="M32" s="673">
        <v>1.8453533873775869E-2</v>
      </c>
      <c r="N32" s="680">
        <v>-6478590.3599999975</v>
      </c>
      <c r="Q32" s="668"/>
      <c r="R32" s="668"/>
      <c r="S32" s="668"/>
      <c r="T32" s="668"/>
      <c r="V32" s="676"/>
    </row>
    <row r="33" spans="2:23">
      <c r="B33" s="260">
        <v>24</v>
      </c>
      <c r="C33" s="298" t="s">
        <v>430</v>
      </c>
      <c r="D33" s="245">
        <v>231</v>
      </c>
      <c r="E33" s="245">
        <v>525993.41</v>
      </c>
      <c r="F33" s="245">
        <v>21</v>
      </c>
      <c r="G33" s="245">
        <v>20686.599999999999</v>
      </c>
      <c r="H33" s="249">
        <v>10</v>
      </c>
      <c r="I33" s="249">
        <v>30560.61</v>
      </c>
      <c r="J33" s="249">
        <f t="shared" si="0"/>
        <v>262</v>
      </c>
      <c r="K33" s="673">
        <v>3.8314176245210726E-3</v>
      </c>
      <c r="L33" s="249">
        <f t="shared" si="1"/>
        <v>577240.62</v>
      </c>
      <c r="M33" s="673">
        <v>0.10713439406811046</v>
      </c>
      <c r="N33" s="680">
        <v>-93355.179999999935</v>
      </c>
      <c r="W33" s="685"/>
    </row>
    <row r="34" spans="2:23" ht="15" customHeight="1">
      <c r="B34" s="260">
        <v>25</v>
      </c>
      <c r="C34" s="298" t="s">
        <v>579</v>
      </c>
      <c r="D34" s="245">
        <v>77</v>
      </c>
      <c r="E34" s="245">
        <v>310238</v>
      </c>
      <c r="F34" s="245">
        <v>6</v>
      </c>
      <c r="G34" s="245">
        <v>15187</v>
      </c>
      <c r="H34" s="249">
        <v>10</v>
      </c>
      <c r="I34" s="249">
        <v>30819</v>
      </c>
      <c r="J34" s="249">
        <f t="shared" si="0"/>
        <v>93</v>
      </c>
      <c r="K34" s="673">
        <v>2.197802197802198E-2</v>
      </c>
      <c r="L34" s="249">
        <f t="shared" si="1"/>
        <v>356244</v>
      </c>
      <c r="M34" s="673">
        <v>5.6003983981076089E-2</v>
      </c>
      <c r="N34" s="674">
        <v>250561.58000000002</v>
      </c>
      <c r="O34" s="686"/>
    </row>
    <row r="35" spans="2:23" ht="15" customHeight="1">
      <c r="B35" s="260"/>
      <c r="C35" s="365" t="s">
        <v>580</v>
      </c>
      <c r="D35" s="245">
        <v>224</v>
      </c>
      <c r="E35" s="245">
        <v>1020643.06</v>
      </c>
      <c r="F35" s="245">
        <v>21</v>
      </c>
      <c r="G35" s="245">
        <v>93338.709999999992</v>
      </c>
      <c r="H35" s="245">
        <v>13</v>
      </c>
      <c r="I35" s="245">
        <v>124107.39</v>
      </c>
      <c r="J35" s="249">
        <f t="shared" si="0"/>
        <v>258</v>
      </c>
      <c r="K35" s="673">
        <v>2.197802197802198E-2</v>
      </c>
      <c r="L35" s="249">
        <f t="shared" si="1"/>
        <v>1238089.1599999999</v>
      </c>
      <c r="M35" s="673">
        <v>5.6003983981076089E-2</v>
      </c>
      <c r="N35" s="680">
        <v>-894636.85000000033</v>
      </c>
      <c r="O35" s="686"/>
    </row>
    <row r="36" spans="2:23" ht="15" customHeight="1">
      <c r="B36" s="1106" t="s">
        <v>348</v>
      </c>
      <c r="C36" s="1124"/>
      <c r="D36" s="264">
        <f t="shared" ref="D36:L36" si="4">SUM(D10:D35)</f>
        <v>443039.66666666669</v>
      </c>
      <c r="E36" s="264">
        <f t="shared" si="4"/>
        <v>3340681392.3334179</v>
      </c>
      <c r="F36" s="264">
        <f t="shared" si="4"/>
        <v>78477.166666666672</v>
      </c>
      <c r="G36" s="264">
        <f t="shared" si="4"/>
        <v>429441733.6029228</v>
      </c>
      <c r="H36" s="264">
        <f t="shared" si="4"/>
        <v>20260.083333333332</v>
      </c>
      <c r="I36" s="264">
        <f t="shared" si="4"/>
        <v>268795585.75005096</v>
      </c>
      <c r="J36" s="266">
        <f t="shared" si="4"/>
        <v>541776.91666666663</v>
      </c>
      <c r="K36" s="687"/>
      <c r="L36" s="266">
        <f t="shared" si="4"/>
        <v>4038918711.6863914</v>
      </c>
      <c r="M36" s="687"/>
      <c r="N36" s="688">
        <f>SUM(N10:N35)</f>
        <v>1805029683.5363917</v>
      </c>
      <c r="P36" s="668"/>
      <c r="U36" s="689"/>
    </row>
    <row r="37" spans="2:23">
      <c r="B37" s="1106" t="s">
        <v>349</v>
      </c>
      <c r="C37" s="1124"/>
      <c r="D37" s="269">
        <v>434595</v>
      </c>
      <c r="E37" s="269">
        <v>3205460970.9774723</v>
      </c>
      <c r="F37" s="269">
        <v>77072.416666666657</v>
      </c>
      <c r="G37" s="269">
        <v>412749283.93578213</v>
      </c>
      <c r="H37" s="269">
        <v>20325.166666666664</v>
      </c>
      <c r="I37" s="269">
        <v>263478613.68014485</v>
      </c>
      <c r="J37" s="247">
        <f>D37+F37+H37</f>
        <v>531992.58333333326</v>
      </c>
      <c r="K37" s="690"/>
      <c r="L37" s="247">
        <f>E37+G37+I37</f>
        <v>3881688868.593399</v>
      </c>
      <c r="M37" s="690"/>
      <c r="N37" s="688">
        <v>1550140000</v>
      </c>
      <c r="O37" s="668"/>
      <c r="P37" s="668"/>
    </row>
    <row r="38" spans="2:23">
      <c r="B38" s="1106" t="s">
        <v>481</v>
      </c>
      <c r="C38" s="1124"/>
      <c r="D38" s="691">
        <f>(D36-D37)/D37</f>
        <v>1.9431117860690267E-2</v>
      </c>
      <c r="E38" s="691">
        <f t="shared" ref="E38:I38" si="5">(E36-E37)/E37</f>
        <v>4.2184391755271167E-2</v>
      </c>
      <c r="F38" s="691">
        <f t="shared" si="5"/>
        <v>1.8226365031155954E-2</v>
      </c>
      <c r="G38" s="691">
        <f t="shared" si="5"/>
        <v>4.0442104485244289E-2</v>
      </c>
      <c r="H38" s="691">
        <f t="shared" si="5"/>
        <v>-3.2021057637903155E-3</v>
      </c>
      <c r="I38" s="691">
        <f t="shared" si="5"/>
        <v>2.017989997609734E-2</v>
      </c>
      <c r="J38" s="692">
        <f>(J36-J37)/J37</f>
        <v>1.8391860412841046E-2</v>
      </c>
      <c r="K38" s="693"/>
      <c r="L38" s="692">
        <f t="shared" ref="L38" si="6">(L36-L37)/L37</f>
        <v>4.0505524377580371E-2</v>
      </c>
      <c r="M38" s="693"/>
      <c r="N38" s="694"/>
    </row>
    <row r="39" spans="2:23">
      <c r="B39" s="1227" t="s">
        <v>581</v>
      </c>
      <c r="C39" s="1228"/>
      <c r="D39" s="1229"/>
      <c r="E39" s="1229"/>
      <c r="F39" s="1229"/>
      <c r="G39" s="1229"/>
      <c r="H39" s="1229"/>
      <c r="I39" s="1229"/>
      <c r="J39" s="1229"/>
      <c r="K39" s="1229"/>
      <c r="L39" s="1229"/>
      <c r="M39" s="592"/>
      <c r="N39" s="668"/>
    </row>
    <row r="40" spans="2:23">
      <c r="B40" s="695" t="s">
        <v>582</v>
      </c>
      <c r="C40" s="696"/>
      <c r="D40" s="592"/>
      <c r="E40" s="592"/>
      <c r="F40" s="592"/>
      <c r="G40" s="592"/>
      <c r="H40" s="592"/>
      <c r="I40" s="592"/>
      <c r="J40" s="592"/>
      <c r="K40" s="592"/>
      <c r="L40" s="592"/>
      <c r="M40" s="592"/>
      <c r="N40" s="668"/>
    </row>
    <row r="41" spans="2:23" ht="18">
      <c r="B41" s="506"/>
      <c r="C41" s="697"/>
      <c r="D41" s="698"/>
      <c r="E41" s="699"/>
      <c r="F41" s="699"/>
      <c r="G41" s="699"/>
      <c r="H41" s="699"/>
      <c r="I41" s="699"/>
      <c r="J41" s="668"/>
      <c r="K41" s="668"/>
      <c r="L41" s="668"/>
      <c r="M41" s="668"/>
    </row>
    <row r="42" spans="2:23" ht="16.5">
      <c r="B42" s="1230" t="s">
        <v>583</v>
      </c>
      <c r="C42" s="1134"/>
      <c r="D42" s="1134"/>
      <c r="E42" s="1134"/>
      <c r="F42" s="1134"/>
      <c r="G42" s="1134"/>
      <c r="H42" s="1134"/>
      <c r="I42" s="1134"/>
      <c r="J42" s="1134"/>
      <c r="K42" s="1134"/>
      <c r="L42" s="1134"/>
      <c r="M42" s="383"/>
    </row>
    <row r="43" spans="2:23" ht="16.5">
      <c r="B43" s="669" t="s">
        <v>355</v>
      </c>
    </row>
    <row r="44" spans="2:23">
      <c r="E44" s="700"/>
      <c r="F44" s="700"/>
      <c r="G44" s="700"/>
      <c r="H44" s="700"/>
      <c r="I44" s="700"/>
      <c r="J44" s="668"/>
      <c r="K44" s="668"/>
      <c r="L44" s="668"/>
      <c r="M44" s="668"/>
    </row>
    <row r="45" spans="2:23">
      <c r="B45" s="701"/>
      <c r="C45" s="702" t="s">
        <v>584</v>
      </c>
      <c r="D45" s="703" t="s">
        <v>585</v>
      </c>
      <c r="E45" s="703" t="s">
        <v>586</v>
      </c>
      <c r="G45" s="704" t="s">
        <v>587</v>
      </c>
      <c r="H45"/>
      <c r="I45"/>
      <c r="J45"/>
      <c r="K45"/>
    </row>
    <row r="46" spans="2:23">
      <c r="B46" s="701"/>
      <c r="C46" s="705" t="s">
        <v>574</v>
      </c>
      <c r="D46" s="705" t="s">
        <v>574</v>
      </c>
      <c r="E46" s="705" t="s">
        <v>574</v>
      </c>
      <c r="H46"/>
      <c r="I46"/>
      <c r="J46"/>
      <c r="K46"/>
    </row>
    <row r="47" spans="2:23">
      <c r="B47" s="706">
        <v>2012</v>
      </c>
      <c r="C47" s="707">
        <v>889150</v>
      </c>
      <c r="D47" s="707">
        <v>430776</v>
      </c>
      <c r="E47" s="708">
        <f>D47-C47</f>
        <v>-458374</v>
      </c>
      <c r="G47" s="709">
        <f>C47+((D47-C47)/2)</f>
        <v>659963</v>
      </c>
      <c r="H47" s="710"/>
      <c r="I47" s="232"/>
      <c r="J47"/>
      <c r="K47"/>
    </row>
    <row r="48" spans="2:23">
      <c r="B48" s="706">
        <v>2013</v>
      </c>
      <c r="C48" s="707">
        <v>891462</v>
      </c>
      <c r="D48" s="707">
        <v>442357.16666666663</v>
      </c>
      <c r="E48" s="708">
        <f t="shared" ref="E48:E56" si="7">D48-C48</f>
        <v>-449104.83333333337</v>
      </c>
      <c r="G48" s="709">
        <f t="shared" ref="G48:G56" si="8">C48+((D48-C48)/2)</f>
        <v>666909.58333333326</v>
      </c>
      <c r="H48" s="710"/>
      <c r="I48" s="232"/>
      <c r="J48" s="642"/>
      <c r="K48" s="642"/>
    </row>
    <row r="49" spans="2:21">
      <c r="B49" s="706">
        <v>2014</v>
      </c>
      <c r="C49" s="707">
        <v>888227</v>
      </c>
      <c r="D49" s="707">
        <v>464241.25</v>
      </c>
      <c r="E49" s="708">
        <f t="shared" si="7"/>
        <v>-423985.75</v>
      </c>
      <c r="G49" s="709">
        <f t="shared" si="8"/>
        <v>676234.125</v>
      </c>
      <c r="H49" s="710"/>
      <c r="I49" s="232"/>
      <c r="J49" s="642"/>
      <c r="K49" s="642"/>
    </row>
    <row r="50" spans="2:21">
      <c r="B50" s="706">
        <v>2015</v>
      </c>
      <c r="C50" s="707">
        <v>882735</v>
      </c>
      <c r="D50" s="707">
        <v>479743.58333333326</v>
      </c>
      <c r="E50" s="708">
        <f t="shared" si="7"/>
        <v>-402991.41666666674</v>
      </c>
      <c r="G50" s="709">
        <f t="shared" si="8"/>
        <v>681239.29166666663</v>
      </c>
      <c r="H50" s="710"/>
      <c r="I50" s="232"/>
      <c r="J50" s="642"/>
      <c r="K50" s="642"/>
    </row>
    <row r="51" spans="2:21">
      <c r="B51" s="706">
        <v>2016</v>
      </c>
      <c r="C51" s="707">
        <v>875619</v>
      </c>
      <c r="D51" s="707">
        <v>491832.41666666669</v>
      </c>
      <c r="E51" s="708">
        <f t="shared" si="7"/>
        <v>-383786.58333333331</v>
      </c>
      <c r="G51" s="709">
        <f t="shared" si="8"/>
        <v>683725.70833333337</v>
      </c>
      <c r="H51" s="710"/>
      <c r="I51" s="232"/>
      <c r="J51" s="642"/>
      <c r="K51" s="642"/>
    </row>
    <row r="52" spans="2:21">
      <c r="B52" s="706">
        <v>2017</v>
      </c>
      <c r="C52" s="707">
        <v>866535</v>
      </c>
      <c r="D52" s="707">
        <v>499349.25000000006</v>
      </c>
      <c r="E52" s="708">
        <f t="shared" si="7"/>
        <v>-367185.74999999994</v>
      </c>
      <c r="G52" s="709">
        <f t="shared" si="8"/>
        <v>682942.125</v>
      </c>
      <c r="H52" s="710"/>
      <c r="I52" s="232"/>
      <c r="J52" s="642"/>
      <c r="K52" s="642"/>
    </row>
    <row r="53" spans="2:21">
      <c r="B53" s="706">
        <v>2018</v>
      </c>
      <c r="C53" s="707">
        <v>851848</v>
      </c>
      <c r="D53" s="707">
        <v>510922.83333333331</v>
      </c>
      <c r="E53" s="708">
        <f t="shared" si="7"/>
        <v>-340925.16666666669</v>
      </c>
      <c r="G53" s="709">
        <f t="shared" si="8"/>
        <v>681385.41666666663</v>
      </c>
      <c r="H53" s="710"/>
      <c r="I53" s="232"/>
      <c r="J53" s="642"/>
      <c r="K53" s="642"/>
      <c r="U53" s="711"/>
    </row>
    <row r="54" spans="2:21">
      <c r="B54" s="706">
        <v>2019</v>
      </c>
      <c r="C54" s="707">
        <v>833931</v>
      </c>
      <c r="D54" s="707">
        <v>523571.25</v>
      </c>
      <c r="E54" s="708">
        <f t="shared" si="7"/>
        <v>-310359.75</v>
      </c>
      <c r="G54" s="709">
        <f t="shared" si="8"/>
        <v>678751.125</v>
      </c>
      <c r="H54" s="710"/>
      <c r="I54" s="232"/>
      <c r="J54" s="642"/>
      <c r="K54" s="642"/>
    </row>
    <row r="55" spans="2:21">
      <c r="B55" s="706">
        <v>2020</v>
      </c>
      <c r="C55" s="707">
        <v>809927</v>
      </c>
      <c r="D55" s="707">
        <v>531992.58333333326</v>
      </c>
      <c r="E55" s="708">
        <f t="shared" si="7"/>
        <v>-277934.41666666674</v>
      </c>
      <c r="G55" s="709">
        <f t="shared" si="8"/>
        <v>670959.79166666663</v>
      </c>
      <c r="H55" s="710"/>
      <c r="I55" s="232"/>
      <c r="J55" s="642"/>
      <c r="K55" s="642"/>
    </row>
    <row r="56" spans="2:21">
      <c r="B56" s="706">
        <v>2022</v>
      </c>
      <c r="C56" s="707">
        <v>808218</v>
      </c>
      <c r="D56" s="707">
        <v>541776.91666666663</v>
      </c>
      <c r="E56" s="708">
        <f t="shared" si="7"/>
        <v>-266441.08333333337</v>
      </c>
      <c r="G56" s="709">
        <f t="shared" si="8"/>
        <v>674997.45833333326</v>
      </c>
      <c r="H56" s="712"/>
      <c r="I56" s="232"/>
      <c r="J56" s="642"/>
      <c r="K56" s="642"/>
    </row>
    <row r="57" spans="2:21">
      <c r="C57" s="713"/>
      <c r="D57" s="597"/>
      <c r="E57"/>
      <c r="F57"/>
      <c r="H57"/>
      <c r="I57"/>
      <c r="J57"/>
      <c r="K57"/>
    </row>
    <row r="58" spans="2:21">
      <c r="C58"/>
      <c r="D58" s="597"/>
      <c r="E58"/>
      <c r="F58"/>
      <c r="G58"/>
      <c r="H58"/>
      <c r="I58"/>
      <c r="J58"/>
      <c r="K58"/>
      <c r="U58" s="711"/>
    </row>
    <row r="59" spans="2:21">
      <c r="C59"/>
      <c r="D59" s="597"/>
      <c r="E59"/>
      <c r="F59"/>
      <c r="G59"/>
      <c r="H59"/>
      <c r="I59"/>
      <c r="J59"/>
      <c r="K59"/>
    </row>
    <row r="60" spans="2:21">
      <c r="C60"/>
      <c r="D60" s="597"/>
      <c r="E60"/>
      <c r="F60"/>
      <c r="G60"/>
      <c r="H60"/>
      <c r="I60"/>
      <c r="J60"/>
      <c r="K60"/>
    </row>
    <row r="61" spans="2:21">
      <c r="C61"/>
      <c r="D61" s="597"/>
      <c r="E61"/>
      <c r="F61"/>
      <c r="G61"/>
      <c r="H61"/>
      <c r="I61"/>
      <c r="J61"/>
      <c r="K61"/>
      <c r="U61" s="711"/>
    </row>
    <row r="62" spans="2:21">
      <c r="C62"/>
      <c r="D62" s="597"/>
      <c r="E62"/>
      <c r="F62"/>
      <c r="G62"/>
      <c r="H62"/>
      <c r="I62"/>
      <c r="J62"/>
      <c r="K62"/>
    </row>
    <row r="63" spans="2:21">
      <c r="C63"/>
      <c r="D63" s="597"/>
      <c r="E63"/>
      <c r="F63"/>
      <c r="G63"/>
      <c r="H63"/>
      <c r="I63"/>
      <c r="J63"/>
      <c r="K63"/>
    </row>
    <row r="64" spans="2:21">
      <c r="C64"/>
      <c r="D64" s="597"/>
      <c r="E64"/>
      <c r="F64"/>
      <c r="G64"/>
      <c r="H64"/>
      <c r="I64"/>
      <c r="J64"/>
      <c r="K64"/>
    </row>
    <row r="65" spans="2:21">
      <c r="B65" s="701"/>
      <c r="C65" s="702" t="s">
        <v>584</v>
      </c>
      <c r="D65" s="703" t="s">
        <v>585</v>
      </c>
      <c r="E65" s="703" t="s">
        <v>586</v>
      </c>
      <c r="G65" s="704" t="s">
        <v>587</v>
      </c>
      <c r="H65"/>
      <c r="I65"/>
      <c r="J65"/>
      <c r="K65"/>
    </row>
    <row r="66" spans="2:21">
      <c r="B66" s="701"/>
      <c r="C66" s="705" t="s">
        <v>588</v>
      </c>
      <c r="D66" s="705" t="s">
        <v>588</v>
      </c>
      <c r="E66" s="705" t="s">
        <v>588</v>
      </c>
      <c r="H66"/>
      <c r="I66"/>
      <c r="J66"/>
      <c r="K66"/>
    </row>
    <row r="67" spans="2:21">
      <c r="B67" s="706">
        <v>2012</v>
      </c>
      <c r="C67" s="714">
        <v>2229471012.849998</v>
      </c>
      <c r="D67" s="714">
        <v>2315309816.3136706</v>
      </c>
      <c r="E67" s="715">
        <f t="shared" ref="E67:E76" si="9">D67-C67</f>
        <v>85838803.463672638</v>
      </c>
      <c r="G67" s="709">
        <f>C67+((D67-C67)/2)</f>
        <v>2272390414.5818343</v>
      </c>
      <c r="H67" s="712"/>
    </row>
    <row r="68" spans="2:21">
      <c r="B68" s="706">
        <v>2013</v>
      </c>
      <c r="C68" s="714">
        <v>2282222766.3400021</v>
      </c>
      <c r="D68" s="714">
        <v>2488787897.7028399</v>
      </c>
      <c r="E68" s="715">
        <f t="shared" si="9"/>
        <v>206565131.36283779</v>
      </c>
      <c r="G68" s="709">
        <f t="shared" ref="G68:G75" si="10">C68+((D68-C68)/2)</f>
        <v>2385505332.021421</v>
      </c>
      <c r="H68" s="712"/>
      <c r="U68" s="711"/>
    </row>
    <row r="69" spans="2:21">
      <c r="B69" s="706">
        <v>2014</v>
      </c>
      <c r="C69" s="714">
        <v>2305360528.2799978</v>
      </c>
      <c r="D69" s="714">
        <v>2753959791.5141468</v>
      </c>
      <c r="E69" s="715">
        <f t="shared" si="9"/>
        <v>448599263.23414898</v>
      </c>
      <c r="G69" s="709">
        <f t="shared" si="10"/>
        <v>2529660159.8970723</v>
      </c>
      <c r="H69" s="712"/>
      <c r="U69" s="711"/>
    </row>
    <row r="70" spans="2:21">
      <c r="B70" s="706">
        <v>2015</v>
      </c>
      <c r="C70" s="714">
        <v>2313445936.0300021</v>
      </c>
      <c r="D70" s="714">
        <v>3064655274.8469949</v>
      </c>
      <c r="E70" s="715">
        <f t="shared" si="9"/>
        <v>751209338.81699276</v>
      </c>
      <c r="G70" s="709">
        <f t="shared" si="10"/>
        <v>2689050605.4384985</v>
      </c>
      <c r="H70" s="712"/>
    </row>
    <row r="71" spans="2:21">
      <c r="B71" s="706">
        <v>2016</v>
      </c>
      <c r="C71" s="714">
        <v>2317762860.5099969</v>
      </c>
      <c r="D71" s="714">
        <v>3169950583.7934484</v>
      </c>
      <c r="E71" s="715">
        <f t="shared" si="9"/>
        <v>852187723.28345156</v>
      </c>
      <c r="G71" s="709">
        <f t="shared" si="10"/>
        <v>2743856722.1517229</v>
      </c>
      <c r="H71" s="712"/>
    </row>
    <row r="72" spans="2:21">
      <c r="B72" s="706">
        <v>2017</v>
      </c>
      <c r="C72" s="714">
        <v>2323627314.1099992</v>
      </c>
      <c r="D72" s="714">
        <v>3301131278.7152233</v>
      </c>
      <c r="E72" s="715">
        <f t="shared" si="9"/>
        <v>977503964.60522413</v>
      </c>
      <c r="G72" s="709">
        <f t="shared" si="10"/>
        <v>2812379296.412611</v>
      </c>
      <c r="H72" s="712"/>
    </row>
    <row r="73" spans="2:21">
      <c r="B73" s="706">
        <v>2018</v>
      </c>
      <c r="C73" s="714">
        <v>2318092846.2200031</v>
      </c>
      <c r="D73" s="714">
        <v>3447472008.883472</v>
      </c>
      <c r="E73" s="716">
        <f t="shared" si="9"/>
        <v>1129379162.6634688</v>
      </c>
      <c r="G73" s="709">
        <f t="shared" si="10"/>
        <v>2882782427.5517378</v>
      </c>
      <c r="H73" s="712"/>
    </row>
    <row r="74" spans="2:21">
      <c r="B74" s="706">
        <v>2019</v>
      </c>
      <c r="C74" s="714">
        <v>2327999728.8899999</v>
      </c>
      <c r="D74" s="714">
        <v>3655524110.3417864</v>
      </c>
      <c r="E74" s="716">
        <f t="shared" si="9"/>
        <v>1327524381.4517865</v>
      </c>
      <c r="G74" s="709">
        <f t="shared" si="10"/>
        <v>2991761919.6158934</v>
      </c>
      <c r="H74" s="712"/>
    </row>
    <row r="75" spans="2:21">
      <c r="B75" s="706">
        <v>2020</v>
      </c>
      <c r="C75" s="714">
        <v>2314901291.73</v>
      </c>
      <c r="D75" s="714">
        <v>3881688868.593399</v>
      </c>
      <c r="E75" s="716">
        <f t="shared" si="9"/>
        <v>1566787576.863399</v>
      </c>
      <c r="G75" s="709">
        <f t="shared" si="10"/>
        <v>3098295080.1616993</v>
      </c>
      <c r="H75" s="712"/>
    </row>
    <row r="76" spans="2:21">
      <c r="B76" s="706">
        <v>2021</v>
      </c>
      <c r="C76" s="714">
        <v>2233889028.1499982</v>
      </c>
      <c r="D76" s="714">
        <v>4038918711.6863909</v>
      </c>
      <c r="E76" s="716">
        <f t="shared" si="9"/>
        <v>1805029683.5363927</v>
      </c>
      <c r="G76" s="709">
        <f>C76+((D76-C76)/2)</f>
        <v>3136403869.9181948</v>
      </c>
      <c r="H76" s="712"/>
      <c r="I76" s="689"/>
    </row>
    <row r="77" spans="2:21">
      <c r="C77" s="717"/>
    </row>
  </sheetData>
  <mergeCells count="15">
    <mergeCell ref="B6:N6"/>
    <mergeCell ref="B8:B9"/>
    <mergeCell ref="C8:C9"/>
    <mergeCell ref="D8:E8"/>
    <mergeCell ref="F8:G8"/>
    <mergeCell ref="H8:I8"/>
    <mergeCell ref="J8:M8"/>
    <mergeCell ref="N8:N9"/>
    <mergeCell ref="J9:K9"/>
    <mergeCell ref="L9:M9"/>
    <mergeCell ref="B36:C36"/>
    <mergeCell ref="B37:C37"/>
    <mergeCell ref="B38:C38"/>
    <mergeCell ref="B39:L39"/>
    <mergeCell ref="B42:L42"/>
  </mergeCells>
  <conditionalFormatting sqref="K10:K34">
    <cfRule type="iconSet" priority="4">
      <iconSet iconSet="3Arrows" showValue="0">
        <cfvo type="percent" val="0"/>
        <cfvo type="num" val="0"/>
        <cfvo type="num" val="0" gte="0"/>
      </iconSet>
    </cfRule>
  </conditionalFormatting>
  <conditionalFormatting sqref="M10:M34">
    <cfRule type="iconSet" priority="3">
      <iconSet iconSet="3Arrows" showValue="0">
        <cfvo type="percent" val="0"/>
        <cfvo type="num" val="0"/>
        <cfvo type="num" val="0" gte="0"/>
      </iconSet>
    </cfRule>
  </conditionalFormatting>
  <conditionalFormatting sqref="K35">
    <cfRule type="iconSet" priority="2">
      <iconSet iconSet="3Arrows" showValue="0">
        <cfvo type="percent" val="0"/>
        <cfvo type="num" val="0"/>
        <cfvo type="num" val="0" gte="0"/>
      </iconSet>
    </cfRule>
  </conditionalFormatting>
  <conditionalFormatting sqref="M35">
    <cfRule type="iconSet" priority="1">
      <iconSet iconSet="3Arrows" showValue="0">
        <cfvo type="percent" val="0"/>
        <cfvo type="num" val="0"/>
        <cfvo type="num" val="0" gte="0"/>
      </iconSet>
    </cfRule>
  </conditionalFormatting>
  <pageMargins left="0.15748031496062992" right="0.15748031496062992" top="0.15748031496062992" bottom="0.15748031496062992" header="0.15748031496062992" footer="0.15748031496062992"/>
  <pageSetup paperSize="9" scale="80" orientation="landscape" r:id="rId1"/>
  <drawing r:id="rId2"/>
</worksheet>
</file>

<file path=xl/worksheets/sheet26.xml><?xml version="1.0" encoding="utf-8"?>
<worksheet xmlns="http://schemas.openxmlformats.org/spreadsheetml/2006/main" xmlns:r="http://schemas.openxmlformats.org/officeDocument/2006/relationships">
  <dimension ref="A1:M152"/>
  <sheetViews>
    <sheetView showGridLines="0" topLeftCell="A22" workbookViewId="0"/>
  </sheetViews>
  <sheetFormatPr baseColWidth="10" defaultRowHeight="14.25" customHeight="1"/>
  <cols>
    <col min="1" max="1" width="6.5703125" style="720" customWidth="1"/>
    <col min="2" max="2" width="3.5703125" style="720" customWidth="1"/>
    <col min="3" max="3" width="17.7109375" style="720" customWidth="1"/>
    <col min="4" max="4" width="14.7109375" style="720" customWidth="1"/>
    <col min="5" max="5" width="0.85546875" style="720" customWidth="1"/>
    <col min="6" max="6" width="16.85546875" style="720" customWidth="1"/>
    <col min="7" max="7" width="17.42578125" style="720" customWidth="1"/>
    <col min="8" max="8" width="1.7109375" style="720" customWidth="1"/>
    <col min="9" max="9" width="14.5703125" style="720" customWidth="1"/>
    <col min="10" max="10" width="1.7109375" style="720" customWidth="1"/>
    <col min="11" max="11" width="13.28515625" style="720" bestFit="1" customWidth="1"/>
    <col min="12" max="12" width="11.42578125" style="720"/>
    <col min="13" max="13" width="18" style="720" bestFit="1" customWidth="1"/>
    <col min="14" max="16384" width="11.42578125" style="720"/>
  </cols>
  <sheetData>
    <row r="1" spans="1:12" ht="14.25" customHeight="1">
      <c r="A1" s="718" t="s">
        <v>570</v>
      </c>
      <c r="B1" s="719"/>
      <c r="C1" s="719"/>
      <c r="E1" s="721"/>
      <c r="F1" s="722"/>
      <c r="G1" s="722"/>
    </row>
    <row r="2" spans="1:12" ht="14.25" customHeight="1">
      <c r="B2" s="723"/>
      <c r="C2" s="724"/>
      <c r="D2" s="724"/>
      <c r="E2" s="724"/>
    </row>
    <row r="3" spans="1:12" ht="18.75">
      <c r="A3" s="1242" t="s">
        <v>589</v>
      </c>
      <c r="B3" s="1242"/>
      <c r="C3" s="1242"/>
      <c r="D3" s="1242"/>
      <c r="E3" s="1242"/>
      <c r="F3" s="1242"/>
      <c r="G3" s="1242"/>
      <c r="H3" s="1242"/>
      <c r="I3" s="1242"/>
    </row>
    <row r="4" spans="1:12" ht="14.25" customHeight="1">
      <c r="B4" s="725"/>
    </row>
    <row r="5" spans="1:12" ht="18" customHeight="1">
      <c r="A5" s="726" t="s">
        <v>590</v>
      </c>
    </row>
    <row r="6" spans="1:12" ht="14.25" customHeight="1">
      <c r="A6" s="726" t="s">
        <v>591</v>
      </c>
    </row>
    <row r="7" spans="1:12" ht="14.25" customHeight="1">
      <c r="A7" s="720" t="s">
        <v>592</v>
      </c>
      <c r="L7" s="726"/>
    </row>
    <row r="8" spans="1:12" ht="14.25" customHeight="1">
      <c r="A8" s="720" t="s">
        <v>593</v>
      </c>
    </row>
    <row r="9" spans="1:12" ht="14.25" customHeight="1">
      <c r="A9" s="720" t="s">
        <v>594</v>
      </c>
    </row>
    <row r="27" spans="3:13" ht="97.5" customHeight="1">
      <c r="C27" s="727" t="s">
        <v>595</v>
      </c>
      <c r="D27" s="727" t="s">
        <v>596</v>
      </c>
      <c r="E27" s="728"/>
      <c r="F27" s="729" t="s">
        <v>597</v>
      </c>
      <c r="G27" s="730" t="s">
        <v>598</v>
      </c>
      <c r="I27" s="731" t="s">
        <v>599</v>
      </c>
      <c r="K27" s="732" t="s">
        <v>600</v>
      </c>
      <c r="L27" s="733"/>
    </row>
    <row r="28" spans="3:13" ht="14.25" customHeight="1">
      <c r="C28" s="734" t="s">
        <v>110</v>
      </c>
      <c r="D28" s="735">
        <v>49494</v>
      </c>
      <c r="E28" s="736"/>
      <c r="F28" s="737">
        <v>9152056</v>
      </c>
      <c r="G28" s="738">
        <v>834254906.17999995</v>
      </c>
      <c r="I28" s="739">
        <v>226600000</v>
      </c>
      <c r="J28" s="740"/>
      <c r="K28" s="741">
        <f>I28-G28</f>
        <v>-607654906.17999995</v>
      </c>
    </row>
    <row r="29" spans="3:13" ht="14.25" customHeight="1">
      <c r="C29" s="742" t="s">
        <v>429</v>
      </c>
      <c r="D29" s="743">
        <v>17077</v>
      </c>
      <c r="E29" s="744"/>
      <c r="F29" s="745">
        <v>2818301</v>
      </c>
      <c r="G29" s="746">
        <v>164823039.66</v>
      </c>
      <c r="I29" s="747">
        <v>31200000</v>
      </c>
      <c r="K29" s="748">
        <f t="shared" ref="K29:K34" si="0">I29-G29</f>
        <v>-133623039.66</v>
      </c>
    </row>
    <row r="30" spans="3:13" ht="14.25" customHeight="1">
      <c r="C30" s="742" t="s">
        <v>425</v>
      </c>
      <c r="D30" s="743">
        <v>7788</v>
      </c>
      <c r="E30" s="744"/>
      <c r="F30" s="745">
        <v>1572451</v>
      </c>
      <c r="G30" s="746">
        <v>92883450.420000002</v>
      </c>
      <c r="I30" s="747">
        <v>21500000</v>
      </c>
      <c r="K30" s="748">
        <f t="shared" si="0"/>
        <v>-71383450.420000002</v>
      </c>
    </row>
    <row r="31" spans="3:13" ht="14.25" customHeight="1">
      <c r="C31" s="742" t="s">
        <v>421</v>
      </c>
      <c r="D31" s="743">
        <v>7238</v>
      </c>
      <c r="E31" s="744"/>
      <c r="F31" s="745">
        <v>1137490</v>
      </c>
      <c r="G31" s="746">
        <v>53168359.640000001</v>
      </c>
      <c r="I31" s="747">
        <v>13200000</v>
      </c>
      <c r="K31" s="748">
        <f t="shared" si="0"/>
        <v>-39968359.640000001</v>
      </c>
      <c r="L31" s="749"/>
      <c r="M31" s="750"/>
    </row>
    <row r="32" spans="3:13" ht="14.25" customHeight="1">
      <c r="C32" s="742" t="s">
        <v>423</v>
      </c>
      <c r="D32" s="743">
        <v>479</v>
      </c>
      <c r="E32" s="744"/>
      <c r="F32" s="745">
        <v>80855</v>
      </c>
      <c r="G32" s="746">
        <v>3640645.52</v>
      </c>
      <c r="I32" s="747">
        <v>900000</v>
      </c>
      <c r="K32" s="751">
        <f t="shared" si="0"/>
        <v>-2740645.52</v>
      </c>
      <c r="L32" s="749"/>
      <c r="M32" s="750"/>
    </row>
    <row r="33" spans="3:13" ht="18.75" customHeight="1">
      <c r="C33" s="752" t="s">
        <v>601</v>
      </c>
      <c r="D33" s="753">
        <f>SUM(D28:D32)</f>
        <v>82076</v>
      </c>
      <c r="E33" s="754"/>
      <c r="F33" s="755">
        <f>SUM(F28:F32)</f>
        <v>14761153</v>
      </c>
      <c r="G33" s="756">
        <f>SUM(G28:G32)</f>
        <v>1148770401.4200001</v>
      </c>
      <c r="I33" s="757">
        <f>SUM(I28:I32)</f>
        <v>293400000</v>
      </c>
      <c r="K33" s="758">
        <f>IF(I33-G33=SUM(K28:K32),SUM(K28:K32),"Faux")</f>
        <v>-855370401.41999984</v>
      </c>
      <c r="L33" s="749"/>
      <c r="M33" s="750"/>
    </row>
    <row r="34" spans="3:13" ht="20.25" customHeight="1">
      <c r="C34" s="759" t="s">
        <v>602</v>
      </c>
      <c r="D34" s="760">
        <v>81176</v>
      </c>
      <c r="E34" s="761"/>
      <c r="F34" s="762">
        <v>14908909</v>
      </c>
      <c r="G34" s="763">
        <v>1120473136.49</v>
      </c>
      <c r="I34" s="764">
        <v>196500000</v>
      </c>
      <c r="K34" s="765">
        <f t="shared" si="0"/>
        <v>-923973136.49000001</v>
      </c>
      <c r="L34" s="749"/>
      <c r="M34" s="750"/>
    </row>
    <row r="35" spans="3:13" ht="14.25" customHeight="1">
      <c r="C35" s="766" t="s">
        <v>481</v>
      </c>
      <c r="D35" s="767">
        <f>IF(D34&lt;&gt;0,(D33-D34)/D34*100,"-")</f>
        <v>1.1087020794323446</v>
      </c>
      <c r="E35" s="761"/>
      <c r="F35" s="768">
        <f>IF(F34&lt;&gt;0,(F33-F34)/F34*100,"-")</f>
        <v>-0.9910584335849123</v>
      </c>
      <c r="G35" s="769">
        <f>IF(G34&lt;&gt;0,(G33-G34)/G34*100,"-")</f>
        <v>2.5254746417789389</v>
      </c>
      <c r="I35" s="770">
        <f>IF(I34&lt;&gt;0,(I33-I34)/I34*100,"-")</f>
        <v>49.31297709923664</v>
      </c>
      <c r="K35" s="771">
        <f>IF(K34&lt;&gt;0,(K33-K34)/K34*100,"-")</f>
        <v>-7.424754287836663</v>
      </c>
    </row>
    <row r="36" spans="3:13" ht="14.25" customHeight="1">
      <c r="C36" s="772" t="s">
        <v>603</v>
      </c>
      <c r="D36" s="773"/>
      <c r="E36" s="774"/>
      <c r="F36" s="773"/>
      <c r="G36" s="773"/>
      <c r="I36" s="773"/>
    </row>
    <row r="37" spans="3:13" ht="14.25" customHeight="1">
      <c r="C37" s="772" t="s">
        <v>604</v>
      </c>
    </row>
    <row r="39" spans="3:13" ht="14.25" customHeight="1">
      <c r="C39" s="775" t="s">
        <v>605</v>
      </c>
    </row>
    <row r="40" spans="3:13" ht="14.25" customHeight="1">
      <c r="C40" s="776"/>
    </row>
    <row r="41" spans="3:13" ht="14.25" customHeight="1">
      <c r="C41" s="776"/>
    </row>
    <row r="42" spans="3:13" ht="14.25" customHeight="1">
      <c r="C42" s="726" t="s">
        <v>606</v>
      </c>
    </row>
    <row r="43" spans="3:13" ht="14.25" customHeight="1" thickBot="1">
      <c r="C43" s="776"/>
    </row>
    <row r="44" spans="3:13" ht="108.75" customHeight="1" thickBot="1">
      <c r="C44" s="777" t="s">
        <v>595</v>
      </c>
      <c r="D44" s="778" t="s">
        <v>607</v>
      </c>
      <c r="E44" s="779"/>
      <c r="F44" s="780" t="s">
        <v>608</v>
      </c>
      <c r="G44" s="781" t="s">
        <v>609</v>
      </c>
      <c r="H44" s="779"/>
      <c r="I44" s="782" t="s">
        <v>600</v>
      </c>
      <c r="K44" s="733"/>
    </row>
    <row r="45" spans="3:13" ht="14.25" customHeight="1">
      <c r="C45" s="722"/>
      <c r="D45" s="722"/>
      <c r="F45" s="722"/>
      <c r="G45" s="722"/>
      <c r="I45" s="722"/>
    </row>
    <row r="46" spans="3:13" ht="14.25" customHeight="1">
      <c r="C46" s="783"/>
      <c r="D46" s="784">
        <v>2012</v>
      </c>
      <c r="F46" s="785">
        <v>78.2</v>
      </c>
      <c r="G46" s="785">
        <v>11.9</v>
      </c>
      <c r="I46" s="786">
        <f t="shared" ref="I46:I95" si="1">G46-F46</f>
        <v>-66.3</v>
      </c>
      <c r="L46" s="787"/>
    </row>
    <row r="47" spans="3:13" ht="14.25" customHeight="1">
      <c r="C47" s="788"/>
      <c r="D47" s="789">
        <v>2013</v>
      </c>
      <c r="F47" s="790">
        <v>78.3</v>
      </c>
      <c r="G47" s="790">
        <v>14.4</v>
      </c>
      <c r="I47" s="791">
        <f t="shared" si="1"/>
        <v>-63.9</v>
      </c>
    </row>
    <row r="48" spans="3:13" ht="14.25" customHeight="1">
      <c r="C48" s="788"/>
      <c r="D48" s="789">
        <v>2014</v>
      </c>
      <c r="F48" s="790">
        <v>74.5</v>
      </c>
      <c r="G48" s="790">
        <v>15.2</v>
      </c>
      <c r="I48" s="791">
        <f t="shared" si="1"/>
        <v>-59.3</v>
      </c>
    </row>
    <row r="49" spans="3:9" ht="14.25" customHeight="1">
      <c r="C49" s="792"/>
      <c r="D49" s="789">
        <v>2015</v>
      </c>
      <c r="F49" s="790">
        <v>70.2</v>
      </c>
      <c r="G49" s="790">
        <v>11.5</v>
      </c>
      <c r="I49" s="791">
        <f t="shared" si="1"/>
        <v>-58.7</v>
      </c>
    </row>
    <row r="50" spans="3:9" ht="14.25" customHeight="1">
      <c r="C50" s="792" t="s">
        <v>425</v>
      </c>
      <c r="D50" s="789">
        <v>2016</v>
      </c>
      <c r="F50" s="790">
        <v>68</v>
      </c>
      <c r="G50" s="790">
        <v>11</v>
      </c>
      <c r="I50" s="791">
        <f t="shared" si="1"/>
        <v>-57</v>
      </c>
    </row>
    <row r="51" spans="3:9" ht="14.25" customHeight="1">
      <c r="C51" s="788"/>
      <c r="D51" s="789">
        <v>2017</v>
      </c>
      <c r="F51" s="790">
        <v>69.599999999999994</v>
      </c>
      <c r="G51" s="790">
        <v>13.3</v>
      </c>
      <c r="I51" s="791">
        <f t="shared" si="1"/>
        <v>-56.3</v>
      </c>
    </row>
    <row r="52" spans="3:9" ht="14.25" customHeight="1">
      <c r="C52" s="788"/>
      <c r="D52" s="789">
        <v>2018</v>
      </c>
      <c r="F52" s="790">
        <v>66.7</v>
      </c>
      <c r="G52" s="790">
        <v>8.6999999999999993</v>
      </c>
      <c r="I52" s="791">
        <f t="shared" si="1"/>
        <v>-58</v>
      </c>
    </row>
    <row r="53" spans="3:9" ht="14.25" customHeight="1">
      <c r="C53" s="788"/>
      <c r="D53" s="789">
        <v>2019</v>
      </c>
      <c r="F53" s="790">
        <v>70.5</v>
      </c>
      <c r="G53" s="790">
        <v>14.2</v>
      </c>
      <c r="I53" s="791">
        <f t="shared" si="1"/>
        <v>-56.3</v>
      </c>
    </row>
    <row r="54" spans="3:9" ht="14.25" customHeight="1">
      <c r="C54" s="788"/>
      <c r="D54" s="789">
        <v>2020</v>
      </c>
      <c r="F54" s="790">
        <v>89.5</v>
      </c>
      <c r="G54" s="790">
        <v>14.1</v>
      </c>
      <c r="I54" s="791">
        <f t="shared" si="1"/>
        <v>-75.400000000000006</v>
      </c>
    </row>
    <row r="55" spans="3:9" ht="14.25" customHeight="1">
      <c r="C55" s="788"/>
      <c r="D55" s="789">
        <v>2021</v>
      </c>
      <c r="F55" s="790">
        <v>92.9</v>
      </c>
      <c r="G55" s="790">
        <v>21.5</v>
      </c>
      <c r="I55" s="791">
        <f t="shared" si="1"/>
        <v>-71.400000000000006</v>
      </c>
    </row>
    <row r="56" spans="3:9" ht="14.25" customHeight="1">
      <c r="C56" s="783"/>
      <c r="D56" s="784">
        <v>2012</v>
      </c>
      <c r="F56" s="785">
        <v>52.1</v>
      </c>
      <c r="G56" s="785">
        <v>15</v>
      </c>
      <c r="I56" s="786">
        <f t="shared" si="1"/>
        <v>-37.1</v>
      </c>
    </row>
    <row r="57" spans="3:9" ht="14.25" customHeight="1">
      <c r="C57" s="788"/>
      <c r="D57" s="789">
        <v>2013</v>
      </c>
      <c r="F57" s="790">
        <v>58.3</v>
      </c>
      <c r="G57" s="790">
        <v>15.4</v>
      </c>
      <c r="I57" s="791">
        <f t="shared" si="1"/>
        <v>-42.9</v>
      </c>
    </row>
    <row r="58" spans="3:9" ht="14.25" customHeight="1">
      <c r="C58" s="788"/>
      <c r="D58" s="789">
        <v>2014</v>
      </c>
      <c r="F58" s="790">
        <v>60.4</v>
      </c>
      <c r="G58" s="790">
        <v>17.8</v>
      </c>
      <c r="I58" s="791">
        <f t="shared" si="1"/>
        <v>-42.599999999999994</v>
      </c>
    </row>
    <row r="59" spans="3:9" ht="14.25" customHeight="1">
      <c r="C59" s="792"/>
      <c r="D59" s="789">
        <v>2015</v>
      </c>
      <c r="F59" s="790">
        <v>60</v>
      </c>
      <c r="G59" s="790">
        <v>13.5</v>
      </c>
      <c r="I59" s="791">
        <f t="shared" si="1"/>
        <v>-46.5</v>
      </c>
    </row>
    <row r="60" spans="3:9" ht="14.25" customHeight="1">
      <c r="C60" s="792" t="s">
        <v>421</v>
      </c>
      <c r="D60" s="789">
        <v>2016</v>
      </c>
      <c r="F60" s="790">
        <v>55.8</v>
      </c>
      <c r="G60" s="790">
        <v>13.8</v>
      </c>
      <c r="I60" s="791">
        <f t="shared" si="1"/>
        <v>-42</v>
      </c>
    </row>
    <row r="61" spans="3:9" ht="14.25" customHeight="1">
      <c r="C61" s="788"/>
      <c r="D61" s="789">
        <v>2017</v>
      </c>
      <c r="F61" s="790">
        <v>52.2</v>
      </c>
      <c r="G61" s="790">
        <v>12.1</v>
      </c>
      <c r="I61" s="791">
        <f t="shared" si="1"/>
        <v>-40.1</v>
      </c>
    </row>
    <row r="62" spans="3:9" ht="14.25" customHeight="1">
      <c r="C62" s="788"/>
      <c r="D62" s="789">
        <v>2018</v>
      </c>
      <c r="F62" s="790">
        <v>49.6</v>
      </c>
      <c r="G62" s="790">
        <v>9.4</v>
      </c>
      <c r="I62" s="791">
        <f t="shared" si="1"/>
        <v>-40.200000000000003</v>
      </c>
    </row>
    <row r="63" spans="3:9" ht="14.25" customHeight="1">
      <c r="C63" s="788"/>
      <c r="D63" s="789">
        <v>2019</v>
      </c>
      <c r="E63" s="774"/>
      <c r="F63" s="790">
        <v>50.8</v>
      </c>
      <c r="G63" s="790">
        <v>14.3</v>
      </c>
      <c r="H63" s="774"/>
      <c r="I63" s="791">
        <f t="shared" si="1"/>
        <v>-36.5</v>
      </c>
    </row>
    <row r="64" spans="3:9" ht="14.25" customHeight="1">
      <c r="C64" s="788"/>
      <c r="D64" s="789">
        <v>2020</v>
      </c>
      <c r="F64" s="790">
        <v>55.9</v>
      </c>
      <c r="G64" s="790">
        <v>12.1</v>
      </c>
      <c r="I64" s="791">
        <f t="shared" si="1"/>
        <v>-43.8</v>
      </c>
    </row>
    <row r="65" spans="3:9" ht="14.25" customHeight="1">
      <c r="C65" s="793"/>
      <c r="D65" s="794">
        <v>2021</v>
      </c>
      <c r="E65" s="795"/>
      <c r="F65" s="796">
        <v>53.2</v>
      </c>
      <c r="G65" s="796">
        <v>13.2</v>
      </c>
      <c r="H65" s="795"/>
      <c r="I65" s="797">
        <f t="shared" si="1"/>
        <v>-40</v>
      </c>
    </row>
    <row r="66" spans="3:9" ht="14.25" customHeight="1">
      <c r="C66" s="788"/>
      <c r="D66" s="789">
        <v>2012</v>
      </c>
      <c r="E66" s="795"/>
      <c r="F66" s="790">
        <v>4.4000000000000004</v>
      </c>
      <c r="G66" s="790">
        <v>1.1000000000000001</v>
      </c>
      <c r="H66" s="795"/>
      <c r="I66" s="791">
        <f t="shared" si="1"/>
        <v>-3.3000000000000003</v>
      </c>
    </row>
    <row r="67" spans="3:9" ht="14.25" customHeight="1">
      <c r="C67" s="788"/>
      <c r="D67" s="789">
        <v>2013</v>
      </c>
      <c r="E67" s="795"/>
      <c r="F67" s="790">
        <v>5</v>
      </c>
      <c r="G67" s="790">
        <v>1.3</v>
      </c>
      <c r="H67" s="795"/>
      <c r="I67" s="791">
        <f t="shared" si="1"/>
        <v>-3.7</v>
      </c>
    </row>
    <row r="68" spans="3:9" ht="14.25" customHeight="1">
      <c r="C68" s="788"/>
      <c r="D68" s="789">
        <v>2014</v>
      </c>
      <c r="E68" s="795"/>
      <c r="F68" s="790">
        <v>4.8</v>
      </c>
      <c r="G68" s="790">
        <v>1.3</v>
      </c>
      <c r="H68" s="795"/>
      <c r="I68" s="791">
        <f t="shared" si="1"/>
        <v>-3.5</v>
      </c>
    </row>
    <row r="69" spans="3:9" ht="14.25" customHeight="1">
      <c r="C69" s="792"/>
      <c r="D69" s="789">
        <v>2015</v>
      </c>
      <c r="E69" s="795"/>
      <c r="F69" s="790">
        <v>4</v>
      </c>
      <c r="G69" s="790">
        <v>1.2</v>
      </c>
      <c r="H69" s="795"/>
      <c r="I69" s="791">
        <f t="shared" si="1"/>
        <v>-2.8</v>
      </c>
    </row>
    <row r="70" spans="3:9" ht="14.25" customHeight="1">
      <c r="C70" s="792" t="s">
        <v>423</v>
      </c>
      <c r="D70" s="789">
        <v>2016</v>
      </c>
      <c r="E70" s="795"/>
      <c r="F70" s="790">
        <v>3.8</v>
      </c>
      <c r="G70" s="790">
        <v>0.9</v>
      </c>
      <c r="H70" s="795"/>
      <c r="I70" s="791">
        <f t="shared" si="1"/>
        <v>-2.9</v>
      </c>
    </row>
    <row r="71" spans="3:9" ht="14.25" customHeight="1">
      <c r="C71" s="788"/>
      <c r="D71" s="789">
        <v>2017</v>
      </c>
      <c r="E71" s="795"/>
      <c r="F71" s="790">
        <v>3.3</v>
      </c>
      <c r="G71" s="790">
        <v>0.6</v>
      </c>
      <c r="H71" s="795"/>
      <c r="I71" s="791">
        <f t="shared" si="1"/>
        <v>-2.6999999999999997</v>
      </c>
    </row>
    <row r="72" spans="3:9" ht="14.25" customHeight="1">
      <c r="C72" s="788"/>
      <c r="D72" s="789">
        <v>2018</v>
      </c>
      <c r="E72" s="795"/>
      <c r="F72" s="790">
        <v>3.1</v>
      </c>
      <c r="G72" s="790">
        <v>0.7</v>
      </c>
      <c r="H72" s="795"/>
      <c r="I72" s="791">
        <f t="shared" si="1"/>
        <v>-2.4000000000000004</v>
      </c>
    </row>
    <row r="73" spans="3:9" ht="14.25" customHeight="1">
      <c r="C73" s="788"/>
      <c r="D73" s="789">
        <v>2019</v>
      </c>
      <c r="E73" s="795"/>
      <c r="F73" s="790">
        <v>3.3</v>
      </c>
      <c r="G73" s="790">
        <v>0.9</v>
      </c>
      <c r="H73" s="795"/>
      <c r="I73" s="791">
        <f t="shared" si="1"/>
        <v>-2.4</v>
      </c>
    </row>
    <row r="74" spans="3:9" ht="14.25" customHeight="1">
      <c r="C74" s="788"/>
      <c r="D74" s="789">
        <v>2020</v>
      </c>
      <c r="E74" s="795"/>
      <c r="F74" s="790">
        <v>3.8</v>
      </c>
      <c r="G74" s="790">
        <v>0.8</v>
      </c>
      <c r="H74" s="795"/>
      <c r="I74" s="791">
        <f t="shared" si="1"/>
        <v>-3</v>
      </c>
    </row>
    <row r="75" spans="3:9" ht="14.25" customHeight="1">
      <c r="C75" s="788"/>
      <c r="D75" s="789">
        <v>2021</v>
      </c>
      <c r="E75" s="795"/>
      <c r="F75" s="790">
        <v>3.6</v>
      </c>
      <c r="G75" s="790">
        <v>0.9</v>
      </c>
      <c r="H75" s="795"/>
      <c r="I75" s="791">
        <f t="shared" si="1"/>
        <v>-2.7</v>
      </c>
    </row>
    <row r="76" spans="3:9" ht="14.25" customHeight="1">
      <c r="C76" s="783"/>
      <c r="D76" s="784">
        <v>2012</v>
      </c>
      <c r="E76" s="795"/>
      <c r="F76" s="785">
        <v>86.5</v>
      </c>
      <c r="G76" s="785">
        <v>17.7</v>
      </c>
      <c r="H76" s="795"/>
      <c r="I76" s="786">
        <f t="shared" si="1"/>
        <v>-68.8</v>
      </c>
    </row>
    <row r="77" spans="3:9" ht="14.25" customHeight="1">
      <c r="C77" s="788"/>
      <c r="D77" s="789">
        <v>2013</v>
      </c>
      <c r="E77" s="795"/>
      <c r="F77" s="790">
        <v>98.4</v>
      </c>
      <c r="G77" s="790">
        <v>21.9</v>
      </c>
      <c r="H77" s="795"/>
      <c r="I77" s="791">
        <f t="shared" si="1"/>
        <v>-76.5</v>
      </c>
    </row>
    <row r="78" spans="3:9" ht="14.25" customHeight="1">
      <c r="C78" s="788"/>
      <c r="D78" s="789">
        <v>2014</v>
      </c>
      <c r="E78" s="795"/>
      <c r="F78" s="790">
        <v>103.5</v>
      </c>
      <c r="G78" s="790">
        <v>22.5</v>
      </c>
      <c r="H78" s="795"/>
      <c r="I78" s="791">
        <f t="shared" si="1"/>
        <v>-81</v>
      </c>
    </row>
    <row r="79" spans="3:9" ht="14.25" customHeight="1">
      <c r="C79" s="792"/>
      <c r="D79" s="789">
        <v>2015</v>
      </c>
      <c r="E79" s="795"/>
      <c r="F79" s="790">
        <v>109.1</v>
      </c>
      <c r="G79" s="790">
        <v>21</v>
      </c>
      <c r="H79" s="795"/>
      <c r="I79" s="791">
        <f t="shared" si="1"/>
        <v>-88.1</v>
      </c>
    </row>
    <row r="80" spans="3:9" ht="14.25" customHeight="1">
      <c r="C80" s="792" t="s">
        <v>610</v>
      </c>
      <c r="D80" s="789">
        <v>2016</v>
      </c>
      <c r="E80" s="795"/>
      <c r="F80" s="790">
        <v>113.5</v>
      </c>
      <c r="G80" s="790">
        <v>20.399999999999999</v>
      </c>
      <c r="H80" s="795"/>
      <c r="I80" s="791">
        <f t="shared" si="1"/>
        <v>-93.1</v>
      </c>
    </row>
    <row r="81" spans="3:9" ht="14.25" customHeight="1">
      <c r="C81" s="788"/>
      <c r="D81" s="789">
        <v>2017</v>
      </c>
      <c r="E81" s="795"/>
      <c r="F81" s="790">
        <v>115.8</v>
      </c>
      <c r="G81" s="790">
        <v>22.3</v>
      </c>
      <c r="H81" s="795"/>
      <c r="I81" s="791">
        <f t="shared" si="1"/>
        <v>-93.5</v>
      </c>
    </row>
    <row r="82" spans="3:9" ht="14.25" customHeight="1">
      <c r="C82" s="788"/>
      <c r="D82" s="789">
        <v>2018</v>
      </c>
      <c r="E82" s="795"/>
      <c r="F82" s="790">
        <v>119.9</v>
      </c>
      <c r="G82" s="790">
        <v>14.2</v>
      </c>
      <c r="H82" s="795"/>
      <c r="I82" s="791">
        <f t="shared" si="1"/>
        <v>-105.7</v>
      </c>
    </row>
    <row r="83" spans="3:9" ht="14.25" customHeight="1">
      <c r="C83" s="788"/>
      <c r="D83" s="789">
        <v>2019</v>
      </c>
      <c r="E83" s="795"/>
      <c r="F83" s="790">
        <v>131</v>
      </c>
      <c r="G83" s="790">
        <v>30.2</v>
      </c>
      <c r="H83" s="795"/>
      <c r="I83" s="791">
        <f t="shared" si="1"/>
        <v>-100.8</v>
      </c>
    </row>
    <row r="84" spans="3:9" ht="14.25" customHeight="1">
      <c r="C84" s="788"/>
      <c r="D84" s="789">
        <v>2020</v>
      </c>
      <c r="E84" s="774"/>
      <c r="F84" s="790">
        <v>161.4</v>
      </c>
      <c r="G84" s="790">
        <v>26.6</v>
      </c>
      <c r="H84" s="795"/>
      <c r="I84" s="791">
        <f>G84-F84</f>
        <v>-134.80000000000001</v>
      </c>
    </row>
    <row r="85" spans="3:9" ht="14.25" customHeight="1">
      <c r="C85" s="793"/>
      <c r="D85" s="794">
        <v>2021</v>
      </c>
      <c r="E85" s="795"/>
      <c r="F85" s="796">
        <v>164.8</v>
      </c>
      <c r="G85" s="796">
        <v>31.2</v>
      </c>
      <c r="H85" s="795"/>
      <c r="I85" s="797">
        <f>G85-F85</f>
        <v>-133.60000000000002</v>
      </c>
    </row>
    <row r="86" spans="3:9" ht="14.25" customHeight="1">
      <c r="C86" s="788"/>
      <c r="D86" s="789">
        <v>2012</v>
      </c>
      <c r="F86" s="790">
        <v>370.2</v>
      </c>
      <c r="G86" s="790">
        <v>2.6</v>
      </c>
      <c r="H86" s="795"/>
      <c r="I86" s="791">
        <f t="shared" si="1"/>
        <v>-367.59999999999997</v>
      </c>
    </row>
    <row r="87" spans="3:9" ht="14.25" customHeight="1">
      <c r="C87" s="788"/>
      <c r="D87" s="789">
        <v>2013</v>
      </c>
      <c r="F87" s="790">
        <v>443.7</v>
      </c>
      <c r="G87" s="790">
        <v>107</v>
      </c>
      <c r="H87" s="795"/>
      <c r="I87" s="791">
        <f t="shared" si="1"/>
        <v>-336.7</v>
      </c>
    </row>
    <row r="88" spans="3:9" ht="14.25" customHeight="1">
      <c r="C88" s="788"/>
      <c r="D88" s="789">
        <v>2014</v>
      </c>
      <c r="F88" s="790">
        <v>486.2</v>
      </c>
      <c r="G88" s="790">
        <v>131.30000000000001</v>
      </c>
      <c r="H88" s="795"/>
      <c r="I88" s="791">
        <f t="shared" si="1"/>
        <v>-354.9</v>
      </c>
    </row>
    <row r="89" spans="3:9" ht="14.25" customHeight="1">
      <c r="C89" s="792"/>
      <c r="D89" s="789">
        <v>2015</v>
      </c>
      <c r="F89" s="790">
        <v>525.9</v>
      </c>
      <c r="G89" s="790">
        <v>119.9</v>
      </c>
      <c r="H89" s="795"/>
      <c r="I89" s="791">
        <f t="shared" si="1"/>
        <v>-406</v>
      </c>
    </row>
    <row r="90" spans="3:9" ht="14.25" customHeight="1">
      <c r="C90" s="792" t="s">
        <v>110</v>
      </c>
      <c r="D90" s="789">
        <v>2016</v>
      </c>
      <c r="F90" s="790">
        <v>621.5</v>
      </c>
      <c r="G90" s="790">
        <v>144.4</v>
      </c>
      <c r="H90" s="795"/>
      <c r="I90" s="791">
        <f t="shared" si="1"/>
        <v>-477.1</v>
      </c>
    </row>
    <row r="91" spans="3:9" ht="14.25" customHeight="1">
      <c r="C91" s="788"/>
      <c r="D91" s="789">
        <v>2017</v>
      </c>
      <c r="F91" s="790">
        <v>679.9</v>
      </c>
      <c r="G91" s="790">
        <v>161.1</v>
      </c>
      <c r="H91" s="795"/>
      <c r="I91" s="791">
        <f t="shared" si="1"/>
        <v>-518.79999999999995</v>
      </c>
    </row>
    <row r="92" spans="3:9" ht="14.25" customHeight="1">
      <c r="C92" s="788"/>
      <c r="D92" s="789">
        <v>2018</v>
      </c>
      <c r="F92" s="790">
        <v>682.9</v>
      </c>
      <c r="G92" s="790">
        <v>118.2</v>
      </c>
      <c r="H92" s="795"/>
      <c r="I92" s="791">
        <f t="shared" si="1"/>
        <v>-564.69999999999993</v>
      </c>
    </row>
    <row r="93" spans="3:9" ht="14.25" customHeight="1">
      <c r="C93" s="788"/>
      <c r="D93" s="789">
        <v>2019</v>
      </c>
      <c r="F93" s="790">
        <v>688.2</v>
      </c>
      <c r="G93" s="790">
        <v>174.2</v>
      </c>
      <c r="H93" s="795"/>
      <c r="I93" s="791">
        <f t="shared" si="1"/>
        <v>-514</v>
      </c>
    </row>
    <row r="94" spans="3:9" ht="14.25" customHeight="1">
      <c r="C94" s="788"/>
      <c r="D94" s="789">
        <v>2020</v>
      </c>
      <c r="E94" s="774"/>
      <c r="F94" s="790">
        <v>809.8</v>
      </c>
      <c r="G94" s="790">
        <v>142.9</v>
      </c>
      <c r="H94" s="795"/>
      <c r="I94" s="791">
        <f t="shared" si="1"/>
        <v>-666.9</v>
      </c>
    </row>
    <row r="95" spans="3:9" ht="14.25" customHeight="1">
      <c r="C95" s="793"/>
      <c r="D95" s="794">
        <v>2021</v>
      </c>
      <c r="E95" s="795"/>
      <c r="F95" s="796">
        <v>834.3</v>
      </c>
      <c r="G95" s="796">
        <v>226.6</v>
      </c>
      <c r="H95" s="795"/>
      <c r="I95" s="797">
        <f t="shared" si="1"/>
        <v>-607.69999999999993</v>
      </c>
    </row>
    <row r="96" spans="3:9" ht="14.25" customHeight="1" thickBot="1">
      <c r="C96" s="798"/>
      <c r="D96" s="799"/>
      <c r="F96" s="800"/>
      <c r="G96" s="800"/>
      <c r="I96" s="800"/>
    </row>
    <row r="97" spans="3:9" ht="14.25" customHeight="1">
      <c r="C97" s="801"/>
      <c r="D97" s="802">
        <v>2012</v>
      </c>
      <c r="F97" s="803">
        <f t="shared" ref="F97:G106" si="2">F46+F56+F66+F76+F86</f>
        <v>591.4</v>
      </c>
      <c r="G97" s="804">
        <f t="shared" si="2"/>
        <v>48.300000000000004</v>
      </c>
      <c r="I97" s="805">
        <f t="shared" ref="I97:I104" si="3">G97-F97</f>
        <v>-543.1</v>
      </c>
    </row>
    <row r="98" spans="3:9" ht="14.25" customHeight="1">
      <c r="C98" s="806"/>
      <c r="D98" s="807">
        <v>2013</v>
      </c>
      <c r="F98" s="808">
        <f t="shared" si="2"/>
        <v>683.7</v>
      </c>
      <c r="G98" s="809">
        <f t="shared" si="2"/>
        <v>160</v>
      </c>
      <c r="I98" s="810">
        <f t="shared" si="3"/>
        <v>-523.70000000000005</v>
      </c>
    </row>
    <row r="99" spans="3:9" ht="14.25" customHeight="1">
      <c r="C99" s="806"/>
      <c r="D99" s="807">
        <v>2014</v>
      </c>
      <c r="F99" s="808">
        <f t="shared" si="2"/>
        <v>729.4</v>
      </c>
      <c r="G99" s="809">
        <f t="shared" si="2"/>
        <v>188.10000000000002</v>
      </c>
      <c r="I99" s="810">
        <f t="shared" si="3"/>
        <v>-541.29999999999995</v>
      </c>
    </row>
    <row r="100" spans="3:9" ht="14.25" customHeight="1">
      <c r="C100" s="811"/>
      <c r="D100" s="807">
        <v>2015</v>
      </c>
      <c r="F100" s="808">
        <f t="shared" si="2"/>
        <v>769.19999999999993</v>
      </c>
      <c r="G100" s="809">
        <f t="shared" si="2"/>
        <v>167.10000000000002</v>
      </c>
      <c r="I100" s="810">
        <f t="shared" si="3"/>
        <v>-602.09999999999991</v>
      </c>
    </row>
    <row r="101" spans="3:9" ht="14.25" customHeight="1">
      <c r="C101" s="811" t="s">
        <v>611</v>
      </c>
      <c r="D101" s="807">
        <v>2016</v>
      </c>
      <c r="F101" s="808">
        <f t="shared" si="2"/>
        <v>862.6</v>
      </c>
      <c r="G101" s="809">
        <f t="shared" si="2"/>
        <v>190.5</v>
      </c>
      <c r="I101" s="810">
        <f t="shared" si="3"/>
        <v>-672.1</v>
      </c>
    </row>
    <row r="102" spans="3:9" ht="14.25" customHeight="1">
      <c r="C102" s="806"/>
      <c r="D102" s="807">
        <v>2017</v>
      </c>
      <c r="F102" s="808">
        <f t="shared" si="2"/>
        <v>920.8</v>
      </c>
      <c r="G102" s="809">
        <f t="shared" si="2"/>
        <v>209.39999999999998</v>
      </c>
      <c r="I102" s="810">
        <f t="shared" si="3"/>
        <v>-711.4</v>
      </c>
    </row>
    <row r="103" spans="3:9" ht="14.25" customHeight="1">
      <c r="C103" s="806"/>
      <c r="D103" s="807">
        <v>2018</v>
      </c>
      <c r="F103" s="808">
        <f t="shared" si="2"/>
        <v>922.2</v>
      </c>
      <c r="G103" s="809">
        <f t="shared" si="2"/>
        <v>151.19999999999999</v>
      </c>
      <c r="I103" s="810">
        <f t="shared" si="3"/>
        <v>-771</v>
      </c>
    </row>
    <row r="104" spans="3:9" ht="14.25" customHeight="1">
      <c r="C104" s="806"/>
      <c r="D104" s="807">
        <v>2019</v>
      </c>
      <c r="E104" s="812"/>
      <c r="F104" s="808">
        <f t="shared" si="2"/>
        <v>943.80000000000007</v>
      </c>
      <c r="G104" s="809">
        <f t="shared" si="2"/>
        <v>233.79999999999998</v>
      </c>
      <c r="H104" s="812"/>
      <c r="I104" s="810">
        <f t="shared" si="3"/>
        <v>-710.00000000000011</v>
      </c>
    </row>
    <row r="105" spans="3:9" ht="14.25" customHeight="1">
      <c r="C105" s="806"/>
      <c r="D105" s="807">
        <v>2020</v>
      </c>
      <c r="E105" s="774"/>
      <c r="F105" s="808">
        <f t="shared" si="2"/>
        <v>1120.4000000000001</v>
      </c>
      <c r="G105" s="809">
        <f t="shared" si="2"/>
        <v>196.5</v>
      </c>
      <c r="H105" s="774"/>
      <c r="I105" s="810">
        <f>G105-F105</f>
        <v>-923.90000000000009</v>
      </c>
    </row>
    <row r="106" spans="3:9" ht="14.25" customHeight="1" thickBot="1">
      <c r="C106" s="813"/>
      <c r="D106" s="814">
        <v>2021</v>
      </c>
      <c r="E106" s="812"/>
      <c r="F106" s="815">
        <f t="shared" si="2"/>
        <v>1148.8</v>
      </c>
      <c r="G106" s="816">
        <f t="shared" si="2"/>
        <v>293.39999999999998</v>
      </c>
      <c r="H106" s="812"/>
      <c r="I106" s="817">
        <f>G106-F106</f>
        <v>-855.4</v>
      </c>
    </row>
    <row r="107" spans="3:9" ht="14.25" customHeight="1">
      <c r="D107" s="722"/>
      <c r="E107" s="722"/>
      <c r="F107" s="722"/>
      <c r="G107" s="722"/>
    </row>
    <row r="108" spans="3:9" ht="14.25" customHeight="1">
      <c r="D108" s="722"/>
      <c r="E108" s="722"/>
      <c r="F108" s="722"/>
      <c r="G108" s="722"/>
    </row>
    <row r="109" spans="3:9" ht="14.25" customHeight="1">
      <c r="D109" s="722"/>
      <c r="E109" s="722"/>
      <c r="F109" s="722"/>
      <c r="G109" s="722"/>
    </row>
    <row r="110" spans="3:9" ht="14.25" customHeight="1">
      <c r="D110" s="722"/>
      <c r="E110" s="722"/>
      <c r="F110" s="722"/>
      <c r="G110" s="722"/>
    </row>
    <row r="111" spans="3:9" ht="14.25" customHeight="1">
      <c r="C111" s="776"/>
    </row>
    <row r="112" spans="3:9" ht="14.25" customHeight="1">
      <c r="C112" s="776"/>
    </row>
    <row r="113" spans="1:3" ht="14.25" customHeight="1">
      <c r="C113" s="776"/>
    </row>
    <row r="114" spans="1:3" ht="14.25" customHeight="1">
      <c r="C114" s="776"/>
    </row>
    <row r="115" spans="1:3" ht="14.25" customHeight="1">
      <c r="C115" s="776"/>
    </row>
    <row r="116" spans="1:3" ht="14.25" customHeight="1">
      <c r="C116" s="776"/>
    </row>
    <row r="117" spans="1:3" ht="14.25" customHeight="1">
      <c r="C117" s="776"/>
    </row>
    <row r="119" spans="1:3" ht="14.25" customHeight="1">
      <c r="C119" s="772" t="s">
        <v>612</v>
      </c>
    </row>
    <row r="120" spans="1:3" ht="14.25" customHeight="1">
      <c r="C120" s="818" t="s">
        <v>613</v>
      </c>
    </row>
    <row r="121" spans="1:3" ht="14.25" customHeight="1">
      <c r="C121" s="819" t="s">
        <v>614</v>
      </c>
    </row>
    <row r="122" spans="1:3" ht="14.25" customHeight="1">
      <c r="C122" s="819" t="s">
        <v>615</v>
      </c>
    </row>
    <row r="123" spans="1:3" ht="14.25" customHeight="1">
      <c r="C123" s="819" t="s">
        <v>616</v>
      </c>
    </row>
    <row r="124" spans="1:3" ht="14.25" customHeight="1">
      <c r="C124" s="819"/>
    </row>
    <row r="127" spans="1:3" ht="14.25" customHeight="1">
      <c r="A127" s="726" t="s">
        <v>617</v>
      </c>
    </row>
    <row r="128" spans="1:3" ht="14.25" customHeight="1">
      <c r="A128" s="720" t="s">
        <v>618</v>
      </c>
    </row>
    <row r="129" spans="1:7" ht="14.25" customHeight="1">
      <c r="A129" s="720" t="s">
        <v>619</v>
      </c>
    </row>
    <row r="130" spans="1:7" ht="14.25" customHeight="1">
      <c r="A130" s="720" t="s">
        <v>620</v>
      </c>
    </row>
    <row r="133" spans="1:7" ht="45">
      <c r="C133" s="727" t="s">
        <v>621</v>
      </c>
      <c r="D133" s="730" t="s">
        <v>622</v>
      </c>
      <c r="F133" s="727" t="s">
        <v>621</v>
      </c>
      <c r="G133" s="730" t="s">
        <v>622</v>
      </c>
    </row>
    <row r="134" spans="1:7" ht="14.25" customHeight="1">
      <c r="C134" s="820" t="s">
        <v>422</v>
      </c>
      <c r="D134" s="821">
        <v>715963.56</v>
      </c>
      <c r="F134" s="822" t="s">
        <v>438</v>
      </c>
      <c r="G134" s="823">
        <v>48196.789999999994</v>
      </c>
    </row>
    <row r="135" spans="1:7" ht="14.25" customHeight="1">
      <c r="C135" s="822" t="s">
        <v>423</v>
      </c>
      <c r="D135" s="823">
        <v>646908.42000000004</v>
      </c>
      <c r="F135" s="822" t="s">
        <v>439</v>
      </c>
      <c r="G135" s="823">
        <v>36748.270000000004</v>
      </c>
    </row>
    <row r="136" spans="1:7" ht="14.25" customHeight="1">
      <c r="C136" s="822" t="s">
        <v>421</v>
      </c>
      <c r="D136" s="823">
        <v>618352.41</v>
      </c>
      <c r="F136" s="822" t="s">
        <v>441</v>
      </c>
      <c r="G136" s="823">
        <v>34023.460000000006</v>
      </c>
    </row>
    <row r="137" spans="1:7" ht="14.25" customHeight="1">
      <c r="C137" s="822" t="s">
        <v>425</v>
      </c>
      <c r="D137" s="823">
        <v>403355.43000000005</v>
      </c>
      <c r="F137" s="822" t="s">
        <v>431</v>
      </c>
      <c r="G137" s="823">
        <v>31183.73</v>
      </c>
    </row>
    <row r="138" spans="1:7" ht="14.25" customHeight="1">
      <c r="C138" s="822" t="s">
        <v>110</v>
      </c>
      <c r="D138" s="823">
        <v>340764.01</v>
      </c>
      <c r="F138" s="822" t="s">
        <v>107</v>
      </c>
      <c r="G138" s="823">
        <v>30524.339999999997</v>
      </c>
    </row>
    <row r="139" spans="1:7" ht="14.25" customHeight="1">
      <c r="C139" s="822" t="s">
        <v>426</v>
      </c>
      <c r="D139" s="823">
        <v>254234.74000000002</v>
      </c>
      <c r="F139" s="822" t="s">
        <v>432</v>
      </c>
      <c r="G139" s="823">
        <v>29972.81</v>
      </c>
    </row>
    <row r="140" spans="1:7" ht="14.25" customHeight="1">
      <c r="C140" s="822" t="s">
        <v>424</v>
      </c>
      <c r="D140" s="823">
        <v>234452.61000000004</v>
      </c>
      <c r="F140" s="822" t="s">
        <v>430</v>
      </c>
      <c r="G140" s="823">
        <v>16008.330000000002</v>
      </c>
    </row>
    <row r="141" spans="1:7" ht="14.25" customHeight="1">
      <c r="C141" s="822" t="s">
        <v>434</v>
      </c>
      <c r="D141" s="823">
        <v>144802.37000000002</v>
      </c>
      <c r="F141" s="822" t="s">
        <v>623</v>
      </c>
      <c r="G141" s="823">
        <v>15002.689999999999</v>
      </c>
    </row>
    <row r="142" spans="1:7" ht="14.25" customHeight="1">
      <c r="C142" s="822" t="s">
        <v>437</v>
      </c>
      <c r="D142" s="823">
        <v>115152.91000000002</v>
      </c>
      <c r="F142" s="822" t="s">
        <v>433</v>
      </c>
      <c r="G142" s="823">
        <v>13848.04</v>
      </c>
    </row>
    <row r="143" spans="1:7" ht="14.25" customHeight="1">
      <c r="C143" s="822" t="s">
        <v>428</v>
      </c>
      <c r="D143" s="823">
        <v>105073.21000000002</v>
      </c>
      <c r="F143" s="822" t="s">
        <v>427</v>
      </c>
      <c r="G143" s="823">
        <v>11872.08</v>
      </c>
    </row>
    <row r="144" spans="1:7" ht="14.25" customHeight="1">
      <c r="C144" s="822" t="s">
        <v>429</v>
      </c>
      <c r="D144" s="823">
        <v>94489.900000000009</v>
      </c>
      <c r="F144" s="822" t="s">
        <v>442</v>
      </c>
      <c r="G144" s="823">
        <v>8974.23</v>
      </c>
    </row>
    <row r="145" spans="3:7" ht="14.25" customHeight="1">
      <c r="C145" s="822" t="s">
        <v>35</v>
      </c>
      <c r="D145" s="823">
        <v>77964.3</v>
      </c>
      <c r="F145" s="822" t="s">
        <v>579</v>
      </c>
      <c r="G145" s="823">
        <v>7119.5</v>
      </c>
    </row>
    <row r="146" spans="3:7" ht="14.25" customHeight="1">
      <c r="C146" s="822" t="s">
        <v>443</v>
      </c>
      <c r="D146" s="823">
        <v>55288.349999999991</v>
      </c>
      <c r="F146" s="822" t="s">
        <v>440</v>
      </c>
      <c r="G146" s="823">
        <v>6959.3000000000011</v>
      </c>
    </row>
    <row r="147" spans="3:7" ht="14.25" customHeight="1">
      <c r="C147" s="822" t="s">
        <v>624</v>
      </c>
      <c r="D147" s="823">
        <v>49511.389999999992</v>
      </c>
      <c r="F147" s="822" t="s">
        <v>106</v>
      </c>
      <c r="G147" s="823">
        <v>6252.92</v>
      </c>
    </row>
    <row r="148" spans="3:7" ht="14.25" customHeight="1">
      <c r="C148" s="824" t="s">
        <v>435</v>
      </c>
      <c r="D148" s="825">
        <v>48661.45</v>
      </c>
      <c r="F148" s="822" t="s">
        <v>625</v>
      </c>
      <c r="G148" s="823">
        <v>0</v>
      </c>
    </row>
    <row r="149" spans="3:7" ht="14.25" customHeight="1">
      <c r="F149" s="826" t="s">
        <v>601</v>
      </c>
      <c r="G149" s="827">
        <f>SUM(D134:D148,G134:G148)</f>
        <v>4201661.5500000007</v>
      </c>
    </row>
    <row r="150" spans="3:7" ht="14.25" customHeight="1">
      <c r="C150" s="775" t="s">
        <v>605</v>
      </c>
      <c r="F150" s="759" t="s">
        <v>602</v>
      </c>
      <c r="G150" s="828">
        <v>5273668.79</v>
      </c>
    </row>
    <row r="151" spans="3:7" ht="14.25" customHeight="1">
      <c r="F151" s="829" t="s">
        <v>481</v>
      </c>
      <c r="G151" s="769">
        <f>IF(G150&lt;&gt;0,(G149-G150)/G150*100,"-")</f>
        <v>-20.327542033598196</v>
      </c>
    </row>
    <row r="152" spans="3:7" ht="14.25" customHeight="1">
      <c r="F152" s="772" t="s">
        <v>626</v>
      </c>
    </row>
  </sheetData>
  <mergeCells count="1">
    <mergeCell ref="A3:I3"/>
  </mergeCells>
  <pageMargins left="0.15748031496062992" right="0.19685039370078741" top="0.17" bottom="0.17" header="0.17" footer="0.17"/>
  <pageSetup paperSize="9" orientation="landscape" r:id="rId1"/>
  <drawing r:id="rId2"/>
</worksheet>
</file>

<file path=xl/worksheets/sheet27.xml><?xml version="1.0" encoding="utf-8"?>
<worksheet xmlns="http://schemas.openxmlformats.org/spreadsheetml/2006/main" xmlns:r="http://schemas.openxmlformats.org/officeDocument/2006/relationships">
  <dimension ref="A1:G63"/>
  <sheetViews>
    <sheetView showGridLines="0" topLeftCell="A7" zoomScaleNormal="100" workbookViewId="0">
      <pane ySplit="2" topLeftCell="A9" activePane="bottomLeft" state="frozen"/>
      <selection activeCell="A7" sqref="A7"/>
      <selection pane="bottomLeft" activeCell="A10" sqref="A10"/>
    </sheetView>
  </sheetViews>
  <sheetFormatPr baseColWidth="10" defaultRowHeight="12.75"/>
  <cols>
    <col min="1" max="1" width="22.85546875" style="457" customWidth="1"/>
    <col min="2" max="2" width="16" style="831" customWidth="1"/>
    <col min="3" max="3" width="13.140625" style="831" customWidth="1"/>
    <col min="4" max="4" width="21.85546875" style="831" customWidth="1"/>
    <col min="5" max="5" width="16.28515625" style="831" customWidth="1"/>
    <col min="6" max="6" width="25" style="831" customWidth="1"/>
    <col min="7" max="7" width="22" style="831" customWidth="1"/>
    <col min="8" max="256" width="11.42578125" style="457"/>
    <col min="257" max="257" width="22.85546875" style="457" customWidth="1"/>
    <col min="258" max="258" width="16" style="457" customWidth="1"/>
    <col min="259" max="259" width="13.140625" style="457" customWidth="1"/>
    <col min="260" max="260" width="21.85546875" style="457" customWidth="1"/>
    <col min="261" max="261" width="16.28515625" style="457" customWidth="1"/>
    <col min="262" max="262" width="25" style="457" customWidth="1"/>
    <col min="263" max="263" width="22" style="457" customWidth="1"/>
    <col min="264" max="512" width="11.42578125" style="457"/>
    <col min="513" max="513" width="22.85546875" style="457" customWidth="1"/>
    <col min="514" max="514" width="16" style="457" customWidth="1"/>
    <col min="515" max="515" width="13.140625" style="457" customWidth="1"/>
    <col min="516" max="516" width="21.85546875" style="457" customWidth="1"/>
    <col min="517" max="517" width="16.28515625" style="457" customWidth="1"/>
    <col min="518" max="518" width="25" style="457" customWidth="1"/>
    <col min="519" max="519" width="22" style="457" customWidth="1"/>
    <col min="520" max="768" width="11.42578125" style="457"/>
    <col min="769" max="769" width="22.85546875" style="457" customWidth="1"/>
    <col min="770" max="770" width="16" style="457" customWidth="1"/>
    <col min="771" max="771" width="13.140625" style="457" customWidth="1"/>
    <col min="772" max="772" width="21.85546875" style="457" customWidth="1"/>
    <col min="773" max="773" width="16.28515625" style="457" customWidth="1"/>
    <col min="774" max="774" width="25" style="457" customWidth="1"/>
    <col min="775" max="775" width="22" style="457" customWidth="1"/>
    <col min="776" max="1024" width="11.42578125" style="457"/>
    <col min="1025" max="1025" width="22.85546875" style="457" customWidth="1"/>
    <col min="1026" max="1026" width="16" style="457" customWidth="1"/>
    <col min="1027" max="1027" width="13.140625" style="457" customWidth="1"/>
    <col min="1028" max="1028" width="21.85546875" style="457" customWidth="1"/>
    <col min="1029" max="1029" width="16.28515625" style="457" customWidth="1"/>
    <col min="1030" max="1030" width="25" style="457" customWidth="1"/>
    <col min="1031" max="1031" width="22" style="457" customWidth="1"/>
    <col min="1032" max="1280" width="11.42578125" style="457"/>
    <col min="1281" max="1281" width="22.85546875" style="457" customWidth="1"/>
    <col min="1282" max="1282" width="16" style="457" customWidth="1"/>
    <col min="1283" max="1283" width="13.140625" style="457" customWidth="1"/>
    <col min="1284" max="1284" width="21.85546875" style="457" customWidth="1"/>
    <col min="1285" max="1285" width="16.28515625" style="457" customWidth="1"/>
    <col min="1286" max="1286" width="25" style="457" customWidth="1"/>
    <col min="1287" max="1287" width="22" style="457" customWidth="1"/>
    <col min="1288" max="1536" width="11.42578125" style="457"/>
    <col min="1537" max="1537" width="22.85546875" style="457" customWidth="1"/>
    <col min="1538" max="1538" width="16" style="457" customWidth="1"/>
    <col min="1539" max="1539" width="13.140625" style="457" customWidth="1"/>
    <col min="1540" max="1540" width="21.85546875" style="457" customWidth="1"/>
    <col min="1541" max="1541" width="16.28515625" style="457" customWidth="1"/>
    <col min="1542" max="1542" width="25" style="457" customWidth="1"/>
    <col min="1543" max="1543" width="22" style="457" customWidth="1"/>
    <col min="1544" max="1792" width="11.42578125" style="457"/>
    <col min="1793" max="1793" width="22.85546875" style="457" customWidth="1"/>
    <col min="1794" max="1794" width="16" style="457" customWidth="1"/>
    <col min="1795" max="1795" width="13.140625" style="457" customWidth="1"/>
    <col min="1796" max="1796" width="21.85546875" style="457" customWidth="1"/>
    <col min="1797" max="1797" width="16.28515625" style="457" customWidth="1"/>
    <col min="1798" max="1798" width="25" style="457" customWidth="1"/>
    <col min="1799" max="1799" width="22" style="457" customWidth="1"/>
    <col min="1800" max="2048" width="11.42578125" style="457"/>
    <col min="2049" max="2049" width="22.85546875" style="457" customWidth="1"/>
    <col min="2050" max="2050" width="16" style="457" customWidth="1"/>
    <col min="2051" max="2051" width="13.140625" style="457" customWidth="1"/>
    <col min="2052" max="2052" width="21.85546875" style="457" customWidth="1"/>
    <col min="2053" max="2053" width="16.28515625" style="457" customWidth="1"/>
    <col min="2054" max="2054" width="25" style="457" customWidth="1"/>
    <col min="2055" max="2055" width="22" style="457" customWidth="1"/>
    <col min="2056" max="2304" width="11.42578125" style="457"/>
    <col min="2305" max="2305" width="22.85546875" style="457" customWidth="1"/>
    <col min="2306" max="2306" width="16" style="457" customWidth="1"/>
    <col min="2307" max="2307" width="13.140625" style="457" customWidth="1"/>
    <col min="2308" max="2308" width="21.85546875" style="457" customWidth="1"/>
    <col min="2309" max="2309" width="16.28515625" style="457" customWidth="1"/>
    <col min="2310" max="2310" width="25" style="457" customWidth="1"/>
    <col min="2311" max="2311" width="22" style="457" customWidth="1"/>
    <col min="2312" max="2560" width="11.42578125" style="457"/>
    <col min="2561" max="2561" width="22.85546875" style="457" customWidth="1"/>
    <col min="2562" max="2562" width="16" style="457" customWidth="1"/>
    <col min="2563" max="2563" width="13.140625" style="457" customWidth="1"/>
    <col min="2564" max="2564" width="21.85546875" style="457" customWidth="1"/>
    <col min="2565" max="2565" width="16.28515625" style="457" customWidth="1"/>
    <col min="2566" max="2566" width="25" style="457" customWidth="1"/>
    <col min="2567" max="2567" width="22" style="457" customWidth="1"/>
    <col min="2568" max="2816" width="11.42578125" style="457"/>
    <col min="2817" max="2817" width="22.85546875" style="457" customWidth="1"/>
    <col min="2818" max="2818" width="16" style="457" customWidth="1"/>
    <col min="2819" max="2819" width="13.140625" style="457" customWidth="1"/>
    <col min="2820" max="2820" width="21.85546875" style="457" customWidth="1"/>
    <col min="2821" max="2821" width="16.28515625" style="457" customWidth="1"/>
    <col min="2822" max="2822" width="25" style="457" customWidth="1"/>
    <col min="2823" max="2823" width="22" style="457" customWidth="1"/>
    <col min="2824" max="3072" width="11.42578125" style="457"/>
    <col min="3073" max="3073" width="22.85546875" style="457" customWidth="1"/>
    <col min="3074" max="3074" width="16" style="457" customWidth="1"/>
    <col min="3075" max="3075" width="13.140625" style="457" customWidth="1"/>
    <col min="3076" max="3076" width="21.85546875" style="457" customWidth="1"/>
    <col min="3077" max="3077" width="16.28515625" style="457" customWidth="1"/>
    <col min="3078" max="3078" width="25" style="457" customWidth="1"/>
    <col min="3079" max="3079" width="22" style="457" customWidth="1"/>
    <col min="3080" max="3328" width="11.42578125" style="457"/>
    <col min="3329" max="3329" width="22.85546875" style="457" customWidth="1"/>
    <col min="3330" max="3330" width="16" style="457" customWidth="1"/>
    <col min="3331" max="3331" width="13.140625" style="457" customWidth="1"/>
    <col min="3332" max="3332" width="21.85546875" style="457" customWidth="1"/>
    <col min="3333" max="3333" width="16.28515625" style="457" customWidth="1"/>
    <col min="3334" max="3334" width="25" style="457" customWidth="1"/>
    <col min="3335" max="3335" width="22" style="457" customWidth="1"/>
    <col min="3336" max="3584" width="11.42578125" style="457"/>
    <col min="3585" max="3585" width="22.85546875" style="457" customWidth="1"/>
    <col min="3586" max="3586" width="16" style="457" customWidth="1"/>
    <col min="3587" max="3587" width="13.140625" style="457" customWidth="1"/>
    <col min="3588" max="3588" width="21.85546875" style="457" customWidth="1"/>
    <col min="3589" max="3589" width="16.28515625" style="457" customWidth="1"/>
    <col min="3590" max="3590" width="25" style="457" customWidth="1"/>
    <col min="3591" max="3591" width="22" style="457" customWidth="1"/>
    <col min="3592" max="3840" width="11.42578125" style="457"/>
    <col min="3841" max="3841" width="22.85546875" style="457" customWidth="1"/>
    <col min="3842" max="3842" width="16" style="457" customWidth="1"/>
    <col min="3843" max="3843" width="13.140625" style="457" customWidth="1"/>
    <col min="3844" max="3844" width="21.85546875" style="457" customWidth="1"/>
    <col min="3845" max="3845" width="16.28515625" style="457" customWidth="1"/>
    <col min="3846" max="3846" width="25" style="457" customWidth="1"/>
    <col min="3847" max="3847" width="22" style="457" customWidth="1"/>
    <col min="3848" max="4096" width="11.42578125" style="457"/>
    <col min="4097" max="4097" width="22.85546875" style="457" customWidth="1"/>
    <col min="4098" max="4098" width="16" style="457" customWidth="1"/>
    <col min="4099" max="4099" width="13.140625" style="457" customWidth="1"/>
    <col min="4100" max="4100" width="21.85546875" style="457" customWidth="1"/>
    <col min="4101" max="4101" width="16.28515625" style="457" customWidth="1"/>
    <col min="4102" max="4102" width="25" style="457" customWidth="1"/>
    <col min="4103" max="4103" width="22" style="457" customWidth="1"/>
    <col min="4104" max="4352" width="11.42578125" style="457"/>
    <col min="4353" max="4353" width="22.85546875" style="457" customWidth="1"/>
    <col min="4354" max="4354" width="16" style="457" customWidth="1"/>
    <col min="4355" max="4355" width="13.140625" style="457" customWidth="1"/>
    <col min="4356" max="4356" width="21.85546875" style="457" customWidth="1"/>
    <col min="4357" max="4357" width="16.28515625" style="457" customWidth="1"/>
    <col min="4358" max="4358" width="25" style="457" customWidth="1"/>
    <col min="4359" max="4359" width="22" style="457" customWidth="1"/>
    <col min="4360" max="4608" width="11.42578125" style="457"/>
    <col min="4609" max="4609" width="22.85546875" style="457" customWidth="1"/>
    <col min="4610" max="4610" width="16" style="457" customWidth="1"/>
    <col min="4611" max="4611" width="13.140625" style="457" customWidth="1"/>
    <col min="4612" max="4612" width="21.85546875" style="457" customWidth="1"/>
    <col min="4613" max="4613" width="16.28515625" style="457" customWidth="1"/>
    <col min="4614" max="4614" width="25" style="457" customWidth="1"/>
    <col min="4615" max="4615" width="22" style="457" customWidth="1"/>
    <col min="4616" max="4864" width="11.42578125" style="457"/>
    <col min="4865" max="4865" width="22.85546875" style="457" customWidth="1"/>
    <col min="4866" max="4866" width="16" style="457" customWidth="1"/>
    <col min="4867" max="4867" width="13.140625" style="457" customWidth="1"/>
    <col min="4868" max="4868" width="21.85546875" style="457" customWidth="1"/>
    <col min="4869" max="4869" width="16.28515625" style="457" customWidth="1"/>
    <col min="4870" max="4870" width="25" style="457" customWidth="1"/>
    <col min="4871" max="4871" width="22" style="457" customWidth="1"/>
    <col min="4872" max="5120" width="11.42578125" style="457"/>
    <col min="5121" max="5121" width="22.85546875" style="457" customWidth="1"/>
    <col min="5122" max="5122" width="16" style="457" customWidth="1"/>
    <col min="5123" max="5123" width="13.140625" style="457" customWidth="1"/>
    <col min="5124" max="5124" width="21.85546875" style="457" customWidth="1"/>
    <col min="5125" max="5125" width="16.28515625" style="457" customWidth="1"/>
    <col min="5126" max="5126" width="25" style="457" customWidth="1"/>
    <col min="5127" max="5127" width="22" style="457" customWidth="1"/>
    <col min="5128" max="5376" width="11.42578125" style="457"/>
    <col min="5377" max="5377" width="22.85546875" style="457" customWidth="1"/>
    <col min="5378" max="5378" width="16" style="457" customWidth="1"/>
    <col min="5379" max="5379" width="13.140625" style="457" customWidth="1"/>
    <col min="5380" max="5380" width="21.85546875" style="457" customWidth="1"/>
    <col min="5381" max="5381" width="16.28515625" style="457" customWidth="1"/>
    <col min="5382" max="5382" width="25" style="457" customWidth="1"/>
    <col min="5383" max="5383" width="22" style="457" customWidth="1"/>
    <col min="5384" max="5632" width="11.42578125" style="457"/>
    <col min="5633" max="5633" width="22.85546875" style="457" customWidth="1"/>
    <col min="5634" max="5634" width="16" style="457" customWidth="1"/>
    <col min="5635" max="5635" width="13.140625" style="457" customWidth="1"/>
    <col min="5636" max="5636" width="21.85546875" style="457" customWidth="1"/>
    <col min="5637" max="5637" width="16.28515625" style="457" customWidth="1"/>
    <col min="5638" max="5638" width="25" style="457" customWidth="1"/>
    <col min="5639" max="5639" width="22" style="457" customWidth="1"/>
    <col min="5640" max="5888" width="11.42578125" style="457"/>
    <col min="5889" max="5889" width="22.85546875" style="457" customWidth="1"/>
    <col min="5890" max="5890" width="16" style="457" customWidth="1"/>
    <col min="5891" max="5891" width="13.140625" style="457" customWidth="1"/>
    <col min="5892" max="5892" width="21.85546875" style="457" customWidth="1"/>
    <col min="5893" max="5893" width="16.28515625" style="457" customWidth="1"/>
    <col min="5894" max="5894" width="25" style="457" customWidth="1"/>
    <col min="5895" max="5895" width="22" style="457" customWidth="1"/>
    <col min="5896" max="6144" width="11.42578125" style="457"/>
    <col min="6145" max="6145" width="22.85546875" style="457" customWidth="1"/>
    <col min="6146" max="6146" width="16" style="457" customWidth="1"/>
    <col min="6147" max="6147" width="13.140625" style="457" customWidth="1"/>
    <col min="6148" max="6148" width="21.85546875" style="457" customWidth="1"/>
    <col min="6149" max="6149" width="16.28515625" style="457" customWidth="1"/>
    <col min="6150" max="6150" width="25" style="457" customWidth="1"/>
    <col min="6151" max="6151" width="22" style="457" customWidth="1"/>
    <col min="6152" max="6400" width="11.42578125" style="457"/>
    <col min="6401" max="6401" width="22.85546875" style="457" customWidth="1"/>
    <col min="6402" max="6402" width="16" style="457" customWidth="1"/>
    <col min="6403" max="6403" width="13.140625" style="457" customWidth="1"/>
    <col min="6404" max="6404" width="21.85546875" style="457" customWidth="1"/>
    <col min="6405" max="6405" width="16.28515625" style="457" customWidth="1"/>
    <col min="6406" max="6406" width="25" style="457" customWidth="1"/>
    <col min="6407" max="6407" width="22" style="457" customWidth="1"/>
    <col min="6408" max="6656" width="11.42578125" style="457"/>
    <col min="6657" max="6657" width="22.85546875" style="457" customWidth="1"/>
    <col min="6658" max="6658" width="16" style="457" customWidth="1"/>
    <col min="6659" max="6659" width="13.140625" style="457" customWidth="1"/>
    <col min="6660" max="6660" width="21.85546875" style="457" customWidth="1"/>
    <col min="6661" max="6661" width="16.28515625" style="457" customWidth="1"/>
    <col min="6662" max="6662" width="25" style="457" customWidth="1"/>
    <col min="6663" max="6663" width="22" style="457" customWidth="1"/>
    <col min="6664" max="6912" width="11.42578125" style="457"/>
    <col min="6913" max="6913" width="22.85546875" style="457" customWidth="1"/>
    <col min="6914" max="6914" width="16" style="457" customWidth="1"/>
    <col min="6915" max="6915" width="13.140625" style="457" customWidth="1"/>
    <col min="6916" max="6916" width="21.85546875" style="457" customWidth="1"/>
    <col min="6917" max="6917" width="16.28515625" style="457" customWidth="1"/>
    <col min="6918" max="6918" width="25" style="457" customWidth="1"/>
    <col min="6919" max="6919" width="22" style="457" customWidth="1"/>
    <col min="6920" max="7168" width="11.42578125" style="457"/>
    <col min="7169" max="7169" width="22.85546875" style="457" customWidth="1"/>
    <col min="7170" max="7170" width="16" style="457" customWidth="1"/>
    <col min="7171" max="7171" width="13.140625" style="457" customWidth="1"/>
    <col min="7172" max="7172" width="21.85546875" style="457" customWidth="1"/>
    <col min="7173" max="7173" width="16.28515625" style="457" customWidth="1"/>
    <col min="7174" max="7174" width="25" style="457" customWidth="1"/>
    <col min="7175" max="7175" width="22" style="457" customWidth="1"/>
    <col min="7176" max="7424" width="11.42578125" style="457"/>
    <col min="7425" max="7425" width="22.85546875" style="457" customWidth="1"/>
    <col min="7426" max="7426" width="16" style="457" customWidth="1"/>
    <col min="7427" max="7427" width="13.140625" style="457" customWidth="1"/>
    <col min="7428" max="7428" width="21.85546875" style="457" customWidth="1"/>
    <col min="7429" max="7429" width="16.28515625" style="457" customWidth="1"/>
    <col min="7430" max="7430" width="25" style="457" customWidth="1"/>
    <col min="7431" max="7431" width="22" style="457" customWidth="1"/>
    <col min="7432" max="7680" width="11.42578125" style="457"/>
    <col min="7681" max="7681" width="22.85546875" style="457" customWidth="1"/>
    <col min="7682" max="7682" width="16" style="457" customWidth="1"/>
    <col min="7683" max="7683" width="13.140625" style="457" customWidth="1"/>
    <col min="7684" max="7684" width="21.85546875" style="457" customWidth="1"/>
    <col min="7685" max="7685" width="16.28515625" style="457" customWidth="1"/>
    <col min="7686" max="7686" width="25" style="457" customWidth="1"/>
    <col min="7687" max="7687" width="22" style="457" customWidth="1"/>
    <col min="7688" max="7936" width="11.42578125" style="457"/>
    <col min="7937" max="7937" width="22.85546875" style="457" customWidth="1"/>
    <col min="7938" max="7938" width="16" style="457" customWidth="1"/>
    <col min="7939" max="7939" width="13.140625" style="457" customWidth="1"/>
    <col min="7940" max="7940" width="21.85546875" style="457" customWidth="1"/>
    <col min="7941" max="7941" width="16.28515625" style="457" customWidth="1"/>
    <col min="7942" max="7942" width="25" style="457" customWidth="1"/>
    <col min="7943" max="7943" width="22" style="457" customWidth="1"/>
    <col min="7944" max="8192" width="11.42578125" style="457"/>
    <col min="8193" max="8193" width="22.85546875" style="457" customWidth="1"/>
    <col min="8194" max="8194" width="16" style="457" customWidth="1"/>
    <col min="8195" max="8195" width="13.140625" style="457" customWidth="1"/>
    <col min="8196" max="8196" width="21.85546875" style="457" customWidth="1"/>
    <col min="8197" max="8197" width="16.28515625" style="457" customWidth="1"/>
    <col min="8198" max="8198" width="25" style="457" customWidth="1"/>
    <col min="8199" max="8199" width="22" style="457" customWidth="1"/>
    <col min="8200" max="8448" width="11.42578125" style="457"/>
    <col min="8449" max="8449" width="22.85546875" style="457" customWidth="1"/>
    <col min="8450" max="8450" width="16" style="457" customWidth="1"/>
    <col min="8451" max="8451" width="13.140625" style="457" customWidth="1"/>
    <col min="8452" max="8452" width="21.85546875" style="457" customWidth="1"/>
    <col min="8453" max="8453" width="16.28515625" style="457" customWidth="1"/>
    <col min="8454" max="8454" width="25" style="457" customWidth="1"/>
    <col min="8455" max="8455" width="22" style="457" customWidth="1"/>
    <col min="8456" max="8704" width="11.42578125" style="457"/>
    <col min="8705" max="8705" width="22.85546875" style="457" customWidth="1"/>
    <col min="8706" max="8706" width="16" style="457" customWidth="1"/>
    <col min="8707" max="8707" width="13.140625" style="457" customWidth="1"/>
    <col min="8708" max="8708" width="21.85546875" style="457" customWidth="1"/>
    <col min="8709" max="8709" width="16.28515625" style="457" customWidth="1"/>
    <col min="8710" max="8710" width="25" style="457" customWidth="1"/>
    <col min="8711" max="8711" width="22" style="457" customWidth="1"/>
    <col min="8712" max="8960" width="11.42578125" style="457"/>
    <col min="8961" max="8961" width="22.85546875" style="457" customWidth="1"/>
    <col min="8962" max="8962" width="16" style="457" customWidth="1"/>
    <col min="8963" max="8963" width="13.140625" style="457" customWidth="1"/>
    <col min="8964" max="8964" width="21.85546875" style="457" customWidth="1"/>
    <col min="8965" max="8965" width="16.28515625" style="457" customWidth="1"/>
    <col min="8966" max="8966" width="25" style="457" customWidth="1"/>
    <col min="8967" max="8967" width="22" style="457" customWidth="1"/>
    <col min="8968" max="9216" width="11.42578125" style="457"/>
    <col min="9217" max="9217" width="22.85546875" style="457" customWidth="1"/>
    <col min="9218" max="9218" width="16" style="457" customWidth="1"/>
    <col min="9219" max="9219" width="13.140625" style="457" customWidth="1"/>
    <col min="9220" max="9220" width="21.85546875" style="457" customWidth="1"/>
    <col min="9221" max="9221" width="16.28515625" style="457" customWidth="1"/>
    <col min="9222" max="9222" width="25" style="457" customWidth="1"/>
    <col min="9223" max="9223" width="22" style="457" customWidth="1"/>
    <col min="9224" max="9472" width="11.42578125" style="457"/>
    <col min="9473" max="9473" width="22.85546875" style="457" customWidth="1"/>
    <col min="9474" max="9474" width="16" style="457" customWidth="1"/>
    <col min="9475" max="9475" width="13.140625" style="457" customWidth="1"/>
    <col min="9476" max="9476" width="21.85546875" style="457" customWidth="1"/>
    <col min="9477" max="9477" width="16.28515625" style="457" customWidth="1"/>
    <col min="9478" max="9478" width="25" style="457" customWidth="1"/>
    <col min="9479" max="9479" width="22" style="457" customWidth="1"/>
    <col min="9480" max="9728" width="11.42578125" style="457"/>
    <col min="9729" max="9729" width="22.85546875" style="457" customWidth="1"/>
    <col min="9730" max="9730" width="16" style="457" customWidth="1"/>
    <col min="9731" max="9731" width="13.140625" style="457" customWidth="1"/>
    <col min="9732" max="9732" width="21.85546875" style="457" customWidth="1"/>
    <col min="9733" max="9733" width="16.28515625" style="457" customWidth="1"/>
    <col min="9734" max="9734" width="25" style="457" customWidth="1"/>
    <col min="9735" max="9735" width="22" style="457" customWidth="1"/>
    <col min="9736" max="9984" width="11.42578125" style="457"/>
    <col min="9985" max="9985" width="22.85546875" style="457" customWidth="1"/>
    <col min="9986" max="9986" width="16" style="457" customWidth="1"/>
    <col min="9987" max="9987" width="13.140625" style="457" customWidth="1"/>
    <col min="9988" max="9988" width="21.85546875" style="457" customWidth="1"/>
    <col min="9989" max="9989" width="16.28515625" style="457" customWidth="1"/>
    <col min="9990" max="9990" width="25" style="457" customWidth="1"/>
    <col min="9991" max="9991" width="22" style="457" customWidth="1"/>
    <col min="9992" max="10240" width="11.42578125" style="457"/>
    <col min="10241" max="10241" width="22.85546875" style="457" customWidth="1"/>
    <col min="10242" max="10242" width="16" style="457" customWidth="1"/>
    <col min="10243" max="10243" width="13.140625" style="457" customWidth="1"/>
    <col min="10244" max="10244" width="21.85546875" style="457" customWidth="1"/>
    <col min="10245" max="10245" width="16.28515625" style="457" customWidth="1"/>
    <col min="10246" max="10246" width="25" style="457" customWidth="1"/>
    <col min="10247" max="10247" width="22" style="457" customWidth="1"/>
    <col min="10248" max="10496" width="11.42578125" style="457"/>
    <col min="10497" max="10497" width="22.85546875" style="457" customWidth="1"/>
    <col min="10498" max="10498" width="16" style="457" customWidth="1"/>
    <col min="10499" max="10499" width="13.140625" style="457" customWidth="1"/>
    <col min="10500" max="10500" width="21.85546875" style="457" customWidth="1"/>
    <col min="10501" max="10501" width="16.28515625" style="457" customWidth="1"/>
    <col min="10502" max="10502" width="25" style="457" customWidth="1"/>
    <col min="10503" max="10503" width="22" style="457" customWidth="1"/>
    <col min="10504" max="10752" width="11.42578125" style="457"/>
    <col min="10753" max="10753" width="22.85546875" style="457" customWidth="1"/>
    <col min="10754" max="10754" width="16" style="457" customWidth="1"/>
    <col min="10755" max="10755" width="13.140625" style="457" customWidth="1"/>
    <col min="10756" max="10756" width="21.85546875" style="457" customWidth="1"/>
    <col min="10757" max="10757" width="16.28515625" style="457" customWidth="1"/>
    <col min="10758" max="10758" width="25" style="457" customWidth="1"/>
    <col min="10759" max="10759" width="22" style="457" customWidth="1"/>
    <col min="10760" max="11008" width="11.42578125" style="457"/>
    <col min="11009" max="11009" width="22.85546875" style="457" customWidth="1"/>
    <col min="11010" max="11010" width="16" style="457" customWidth="1"/>
    <col min="11011" max="11011" width="13.140625" style="457" customWidth="1"/>
    <col min="11012" max="11012" width="21.85546875" style="457" customWidth="1"/>
    <col min="11013" max="11013" width="16.28515625" style="457" customWidth="1"/>
    <col min="11014" max="11014" width="25" style="457" customWidth="1"/>
    <col min="11015" max="11015" width="22" style="457" customWidth="1"/>
    <col min="11016" max="11264" width="11.42578125" style="457"/>
    <col min="11265" max="11265" width="22.85546875" style="457" customWidth="1"/>
    <col min="11266" max="11266" width="16" style="457" customWidth="1"/>
    <col min="11267" max="11267" width="13.140625" style="457" customWidth="1"/>
    <col min="11268" max="11268" width="21.85546875" style="457" customWidth="1"/>
    <col min="11269" max="11269" width="16.28515625" style="457" customWidth="1"/>
    <col min="11270" max="11270" width="25" style="457" customWidth="1"/>
    <col min="11271" max="11271" width="22" style="457" customWidth="1"/>
    <col min="11272" max="11520" width="11.42578125" style="457"/>
    <col min="11521" max="11521" width="22.85546875" style="457" customWidth="1"/>
    <col min="11522" max="11522" width="16" style="457" customWidth="1"/>
    <col min="11523" max="11523" width="13.140625" style="457" customWidth="1"/>
    <col min="11524" max="11524" width="21.85546875" style="457" customWidth="1"/>
    <col min="11525" max="11525" width="16.28515625" style="457" customWidth="1"/>
    <col min="11526" max="11526" width="25" style="457" customWidth="1"/>
    <col min="11527" max="11527" width="22" style="457" customWidth="1"/>
    <col min="11528" max="11776" width="11.42578125" style="457"/>
    <col min="11777" max="11777" width="22.85546875" style="457" customWidth="1"/>
    <col min="11778" max="11778" width="16" style="457" customWidth="1"/>
    <col min="11779" max="11779" width="13.140625" style="457" customWidth="1"/>
    <col min="11780" max="11780" width="21.85546875" style="457" customWidth="1"/>
    <col min="11781" max="11781" width="16.28515625" style="457" customWidth="1"/>
    <col min="11782" max="11782" width="25" style="457" customWidth="1"/>
    <col min="11783" max="11783" width="22" style="457" customWidth="1"/>
    <col min="11784" max="12032" width="11.42578125" style="457"/>
    <col min="12033" max="12033" width="22.85546875" style="457" customWidth="1"/>
    <col min="12034" max="12034" width="16" style="457" customWidth="1"/>
    <col min="12035" max="12035" width="13.140625" style="457" customWidth="1"/>
    <col min="12036" max="12036" width="21.85546875" style="457" customWidth="1"/>
    <col min="12037" max="12037" width="16.28515625" style="457" customWidth="1"/>
    <col min="12038" max="12038" width="25" style="457" customWidth="1"/>
    <col min="12039" max="12039" width="22" style="457" customWidth="1"/>
    <col min="12040" max="12288" width="11.42578125" style="457"/>
    <col min="12289" max="12289" width="22.85546875" style="457" customWidth="1"/>
    <col min="12290" max="12290" width="16" style="457" customWidth="1"/>
    <col min="12291" max="12291" width="13.140625" style="457" customWidth="1"/>
    <col min="12292" max="12292" width="21.85546875" style="457" customWidth="1"/>
    <col min="12293" max="12293" width="16.28515625" style="457" customWidth="1"/>
    <col min="12294" max="12294" width="25" style="457" customWidth="1"/>
    <col min="12295" max="12295" width="22" style="457" customWidth="1"/>
    <col min="12296" max="12544" width="11.42578125" style="457"/>
    <col min="12545" max="12545" width="22.85546875" style="457" customWidth="1"/>
    <col min="12546" max="12546" width="16" style="457" customWidth="1"/>
    <col min="12547" max="12547" width="13.140625" style="457" customWidth="1"/>
    <col min="12548" max="12548" width="21.85546875" style="457" customWidth="1"/>
    <col min="12549" max="12549" width="16.28515625" style="457" customWidth="1"/>
    <col min="12550" max="12550" width="25" style="457" customWidth="1"/>
    <col min="12551" max="12551" width="22" style="457" customWidth="1"/>
    <col min="12552" max="12800" width="11.42578125" style="457"/>
    <col min="12801" max="12801" width="22.85546875" style="457" customWidth="1"/>
    <col min="12802" max="12802" width="16" style="457" customWidth="1"/>
    <col min="12803" max="12803" width="13.140625" style="457" customWidth="1"/>
    <col min="12804" max="12804" width="21.85546875" style="457" customWidth="1"/>
    <col min="12805" max="12805" width="16.28515625" style="457" customWidth="1"/>
    <col min="12806" max="12806" width="25" style="457" customWidth="1"/>
    <col min="12807" max="12807" width="22" style="457" customWidth="1"/>
    <col min="12808" max="13056" width="11.42578125" style="457"/>
    <col min="13057" max="13057" width="22.85546875" style="457" customWidth="1"/>
    <col min="13058" max="13058" width="16" style="457" customWidth="1"/>
    <col min="13059" max="13059" width="13.140625" style="457" customWidth="1"/>
    <col min="13060" max="13060" width="21.85546875" style="457" customWidth="1"/>
    <col min="13061" max="13061" width="16.28515625" style="457" customWidth="1"/>
    <col min="13062" max="13062" width="25" style="457" customWidth="1"/>
    <col min="13063" max="13063" width="22" style="457" customWidth="1"/>
    <col min="13064" max="13312" width="11.42578125" style="457"/>
    <col min="13313" max="13313" width="22.85546875" style="457" customWidth="1"/>
    <col min="13314" max="13314" width="16" style="457" customWidth="1"/>
    <col min="13315" max="13315" width="13.140625" style="457" customWidth="1"/>
    <col min="13316" max="13316" width="21.85546875" style="457" customWidth="1"/>
    <col min="13317" max="13317" width="16.28515625" style="457" customWidth="1"/>
    <col min="13318" max="13318" width="25" style="457" customWidth="1"/>
    <col min="13319" max="13319" width="22" style="457" customWidth="1"/>
    <col min="13320" max="13568" width="11.42578125" style="457"/>
    <col min="13569" max="13569" width="22.85546875" style="457" customWidth="1"/>
    <col min="13570" max="13570" width="16" style="457" customWidth="1"/>
    <col min="13571" max="13571" width="13.140625" style="457" customWidth="1"/>
    <col min="13572" max="13572" width="21.85546875" style="457" customWidth="1"/>
    <col min="13573" max="13573" width="16.28515625" style="457" customWidth="1"/>
    <col min="13574" max="13574" width="25" style="457" customWidth="1"/>
    <col min="13575" max="13575" width="22" style="457" customWidth="1"/>
    <col min="13576" max="13824" width="11.42578125" style="457"/>
    <col min="13825" max="13825" width="22.85546875" style="457" customWidth="1"/>
    <col min="13826" max="13826" width="16" style="457" customWidth="1"/>
    <col min="13827" max="13827" width="13.140625" style="457" customWidth="1"/>
    <col min="13828" max="13828" width="21.85546875" style="457" customWidth="1"/>
    <col min="13829" max="13829" width="16.28515625" style="457" customWidth="1"/>
    <col min="13830" max="13830" width="25" style="457" customWidth="1"/>
    <col min="13831" max="13831" width="22" style="457" customWidth="1"/>
    <col min="13832" max="14080" width="11.42578125" style="457"/>
    <col min="14081" max="14081" width="22.85546875" style="457" customWidth="1"/>
    <col min="14082" max="14082" width="16" style="457" customWidth="1"/>
    <col min="14083" max="14083" width="13.140625" style="457" customWidth="1"/>
    <col min="14084" max="14084" width="21.85546875" style="457" customWidth="1"/>
    <col min="14085" max="14085" width="16.28515625" style="457" customWidth="1"/>
    <col min="14086" max="14086" width="25" style="457" customWidth="1"/>
    <col min="14087" max="14087" width="22" style="457" customWidth="1"/>
    <col min="14088" max="14336" width="11.42578125" style="457"/>
    <col min="14337" max="14337" width="22.85546875" style="457" customWidth="1"/>
    <col min="14338" max="14338" width="16" style="457" customWidth="1"/>
    <col min="14339" max="14339" width="13.140625" style="457" customWidth="1"/>
    <col min="14340" max="14340" width="21.85546875" style="457" customWidth="1"/>
    <col min="14341" max="14341" width="16.28515625" style="457" customWidth="1"/>
    <col min="14342" max="14342" width="25" style="457" customWidth="1"/>
    <col min="14343" max="14343" width="22" style="457" customWidth="1"/>
    <col min="14344" max="14592" width="11.42578125" style="457"/>
    <col min="14593" max="14593" width="22.85546875" style="457" customWidth="1"/>
    <col min="14594" max="14594" width="16" style="457" customWidth="1"/>
    <col min="14595" max="14595" width="13.140625" style="457" customWidth="1"/>
    <col min="14596" max="14596" width="21.85546875" style="457" customWidth="1"/>
    <col min="14597" max="14597" width="16.28515625" style="457" customWidth="1"/>
    <col min="14598" max="14598" width="25" style="457" customWidth="1"/>
    <col min="14599" max="14599" width="22" style="457" customWidth="1"/>
    <col min="14600" max="14848" width="11.42578125" style="457"/>
    <col min="14849" max="14849" width="22.85546875" style="457" customWidth="1"/>
    <col min="14850" max="14850" width="16" style="457" customWidth="1"/>
    <col min="14851" max="14851" width="13.140625" style="457" customWidth="1"/>
    <col min="14852" max="14852" width="21.85546875" style="457" customWidth="1"/>
    <col min="14853" max="14853" width="16.28515625" style="457" customWidth="1"/>
    <col min="14854" max="14854" width="25" style="457" customWidth="1"/>
    <col min="14855" max="14855" width="22" style="457" customWidth="1"/>
    <col min="14856" max="15104" width="11.42578125" style="457"/>
    <col min="15105" max="15105" width="22.85546875" style="457" customWidth="1"/>
    <col min="15106" max="15106" width="16" style="457" customWidth="1"/>
    <col min="15107" max="15107" width="13.140625" style="457" customWidth="1"/>
    <col min="15108" max="15108" width="21.85546875" style="457" customWidth="1"/>
    <col min="15109" max="15109" width="16.28515625" style="457" customWidth="1"/>
    <col min="15110" max="15110" width="25" style="457" customWidth="1"/>
    <col min="15111" max="15111" width="22" style="457" customWidth="1"/>
    <col min="15112" max="15360" width="11.42578125" style="457"/>
    <col min="15361" max="15361" width="22.85546875" style="457" customWidth="1"/>
    <col min="15362" max="15362" width="16" style="457" customWidth="1"/>
    <col min="15363" max="15363" width="13.140625" style="457" customWidth="1"/>
    <col min="15364" max="15364" width="21.85546875" style="457" customWidth="1"/>
    <col min="15365" max="15365" width="16.28515625" style="457" customWidth="1"/>
    <col min="15366" max="15366" width="25" style="457" customWidth="1"/>
    <col min="15367" max="15367" width="22" style="457" customWidth="1"/>
    <col min="15368" max="15616" width="11.42578125" style="457"/>
    <col min="15617" max="15617" width="22.85546875" style="457" customWidth="1"/>
    <col min="15618" max="15618" width="16" style="457" customWidth="1"/>
    <col min="15619" max="15619" width="13.140625" style="457" customWidth="1"/>
    <col min="15620" max="15620" width="21.85546875" style="457" customWidth="1"/>
    <col min="15621" max="15621" width="16.28515625" style="457" customWidth="1"/>
    <col min="15622" max="15622" width="25" style="457" customWidth="1"/>
    <col min="15623" max="15623" width="22" style="457" customWidth="1"/>
    <col min="15624" max="15872" width="11.42578125" style="457"/>
    <col min="15873" max="15873" width="22.85546875" style="457" customWidth="1"/>
    <col min="15874" max="15874" width="16" style="457" customWidth="1"/>
    <col min="15875" max="15875" width="13.140625" style="457" customWidth="1"/>
    <col min="15876" max="15876" width="21.85546875" style="457" customWidth="1"/>
    <col min="15877" max="15877" width="16.28515625" style="457" customWidth="1"/>
    <col min="15878" max="15878" width="25" style="457" customWidth="1"/>
    <col min="15879" max="15879" width="22" style="457" customWidth="1"/>
    <col min="15880" max="16128" width="11.42578125" style="457"/>
    <col min="16129" max="16129" width="22.85546875" style="457" customWidth="1"/>
    <col min="16130" max="16130" width="16" style="457" customWidth="1"/>
    <col min="16131" max="16131" width="13.140625" style="457" customWidth="1"/>
    <col min="16132" max="16132" width="21.85546875" style="457" customWidth="1"/>
    <col min="16133" max="16133" width="16.28515625" style="457" customWidth="1"/>
    <col min="16134" max="16134" width="25" style="457" customWidth="1"/>
    <col min="16135" max="16135" width="22" style="457" customWidth="1"/>
    <col min="16136" max="16384" width="11.42578125" style="457"/>
  </cols>
  <sheetData>
    <row r="1" spans="1:7" ht="15.75">
      <c r="A1" s="830" t="s">
        <v>627</v>
      </c>
    </row>
    <row r="2" spans="1:7" ht="15.75">
      <c r="A2" s="830"/>
    </row>
    <row r="3" spans="1:7" ht="15.75">
      <c r="A3" s="832" t="s">
        <v>628</v>
      </c>
      <c r="B3" s="833"/>
      <c r="C3" s="833"/>
    </row>
    <row r="4" spans="1:7" ht="15.75">
      <c r="A4" s="832" t="s">
        <v>629</v>
      </c>
      <c r="B4" s="833"/>
      <c r="C4" s="833"/>
    </row>
    <row r="5" spans="1:7" ht="15.75">
      <c r="A5" s="832"/>
      <c r="B5" s="833"/>
      <c r="C5" s="833"/>
    </row>
    <row r="7" spans="1:7" ht="31.5" customHeight="1">
      <c r="A7" s="1249" t="s">
        <v>0</v>
      </c>
      <c r="B7" s="1251" t="s">
        <v>630</v>
      </c>
      <c r="C7" s="1252"/>
      <c r="D7" s="1253"/>
      <c r="E7" s="1251" t="s">
        <v>631</v>
      </c>
      <c r="F7" s="1252"/>
      <c r="G7" s="1253"/>
    </row>
    <row r="8" spans="1:7" ht="20.100000000000001" customHeight="1">
      <c r="A8" s="1250"/>
      <c r="B8" s="834" t="s">
        <v>632</v>
      </c>
      <c r="C8" s="834" t="s">
        <v>633</v>
      </c>
      <c r="D8" s="834" t="s">
        <v>634</v>
      </c>
      <c r="E8" s="834" t="s">
        <v>635</v>
      </c>
      <c r="F8" s="834" t="s">
        <v>633</v>
      </c>
      <c r="G8" s="834" t="s">
        <v>634</v>
      </c>
    </row>
    <row r="9" spans="1:7" ht="18.75" customHeight="1">
      <c r="A9" s="1254" t="s">
        <v>636</v>
      </c>
      <c r="B9" s="1255"/>
      <c r="C9" s="1255"/>
      <c r="D9" s="1255"/>
      <c r="E9" s="1255"/>
      <c r="F9" s="1255"/>
      <c r="G9" s="1256"/>
    </row>
    <row r="10" spans="1:7" s="836" customFormat="1" ht="50.25" customHeight="1">
      <c r="A10" s="835" t="s">
        <v>637</v>
      </c>
      <c r="B10" s="1257" t="s">
        <v>638</v>
      </c>
      <c r="C10" s="1259" t="s">
        <v>639</v>
      </c>
      <c r="D10" s="1259" t="s">
        <v>639</v>
      </c>
      <c r="E10" s="1261" t="s">
        <v>640</v>
      </c>
      <c r="F10" s="1262"/>
      <c r="G10" s="1263"/>
    </row>
    <row r="11" spans="1:7" s="836" customFormat="1" ht="18" customHeight="1">
      <c r="A11" s="837" t="s">
        <v>35</v>
      </c>
      <c r="B11" s="1258"/>
      <c r="C11" s="1260"/>
      <c r="D11" s="1260"/>
      <c r="E11" s="838" t="s">
        <v>641</v>
      </c>
      <c r="F11" s="839"/>
      <c r="G11" s="840"/>
    </row>
    <row r="12" spans="1:7" s="836" customFormat="1" ht="18.75" customHeight="1">
      <c r="A12" s="1243" t="s">
        <v>642</v>
      </c>
      <c r="B12" s="1244"/>
      <c r="C12" s="1244"/>
      <c r="D12" s="1244"/>
      <c r="E12" s="1244"/>
      <c r="F12" s="1244"/>
      <c r="G12" s="1245"/>
    </row>
    <row r="13" spans="1:7" s="836" customFormat="1" ht="18.75" customHeight="1">
      <c r="A13" s="1246" t="s">
        <v>122</v>
      </c>
      <c r="B13" s="1247"/>
      <c r="C13" s="1247"/>
      <c r="D13" s="1247"/>
      <c r="E13" s="1247"/>
      <c r="F13" s="1247"/>
      <c r="G13" s="1248"/>
    </row>
    <row r="14" spans="1:7" s="844" customFormat="1" ht="18.75" customHeight="1">
      <c r="A14" s="841" t="s">
        <v>395</v>
      </c>
      <c r="B14" s="842" t="s">
        <v>643</v>
      </c>
      <c r="C14" s="842" t="s">
        <v>644</v>
      </c>
      <c r="D14" s="843" t="s">
        <v>117</v>
      </c>
      <c r="E14" s="842" t="s">
        <v>643</v>
      </c>
      <c r="F14" s="842" t="s">
        <v>639</v>
      </c>
      <c r="G14" s="843" t="s">
        <v>117</v>
      </c>
    </row>
    <row r="15" spans="1:7" s="844" customFormat="1" ht="18.75" customHeight="1">
      <c r="A15" s="841" t="s">
        <v>645</v>
      </c>
      <c r="B15" s="842" t="s">
        <v>646</v>
      </c>
      <c r="C15" s="842" t="s">
        <v>647</v>
      </c>
      <c r="D15" s="842" t="s">
        <v>647</v>
      </c>
      <c r="E15" s="842" t="s">
        <v>646</v>
      </c>
      <c r="F15" s="842" t="s">
        <v>647</v>
      </c>
      <c r="G15" s="842" t="s">
        <v>647</v>
      </c>
    </row>
    <row r="16" spans="1:7" s="844" customFormat="1" ht="18.75" customHeight="1">
      <c r="A16" s="845" t="s">
        <v>41</v>
      </c>
      <c r="B16" s="842" t="s">
        <v>648</v>
      </c>
      <c r="C16" s="842" t="s">
        <v>639</v>
      </c>
      <c r="D16" s="842" t="s">
        <v>647</v>
      </c>
      <c r="E16" s="842" t="s">
        <v>648</v>
      </c>
      <c r="F16" s="842" t="s">
        <v>639</v>
      </c>
      <c r="G16" s="842" t="s">
        <v>647</v>
      </c>
    </row>
    <row r="17" spans="1:7" s="844" customFormat="1" ht="18.75" customHeight="1">
      <c r="A17" s="841" t="s">
        <v>649</v>
      </c>
      <c r="B17" s="842" t="s">
        <v>650</v>
      </c>
      <c r="C17" s="842" t="s">
        <v>647</v>
      </c>
      <c r="D17" s="843" t="s">
        <v>117</v>
      </c>
      <c r="E17" s="842" t="s">
        <v>651</v>
      </c>
      <c r="F17" s="842" t="s">
        <v>652</v>
      </c>
      <c r="G17" s="843" t="s">
        <v>117</v>
      </c>
    </row>
    <row r="18" spans="1:7" s="844" customFormat="1" ht="18.75" customHeight="1">
      <c r="A18" s="846" t="s">
        <v>653</v>
      </c>
      <c r="B18" s="842" t="s">
        <v>654</v>
      </c>
      <c r="C18" s="842" t="s">
        <v>644</v>
      </c>
      <c r="D18" s="843" t="s">
        <v>117</v>
      </c>
      <c r="E18" s="843" t="s">
        <v>117</v>
      </c>
      <c r="F18" s="843" t="s">
        <v>117</v>
      </c>
      <c r="G18" s="843" t="s">
        <v>117</v>
      </c>
    </row>
    <row r="19" spans="1:7" s="844" customFormat="1" ht="18.75" customHeight="1">
      <c r="A19" s="846" t="s">
        <v>389</v>
      </c>
      <c r="B19" s="842" t="s">
        <v>655</v>
      </c>
      <c r="C19" s="842" t="s">
        <v>639</v>
      </c>
      <c r="D19" s="843" t="s">
        <v>117</v>
      </c>
      <c r="E19" s="842" t="s">
        <v>656</v>
      </c>
      <c r="F19" s="843" t="s">
        <v>639</v>
      </c>
      <c r="G19" s="843" t="s">
        <v>117</v>
      </c>
    </row>
    <row r="20" spans="1:7" s="844" customFormat="1" ht="18.75" customHeight="1">
      <c r="A20" s="841" t="s">
        <v>45</v>
      </c>
      <c r="B20" s="842" t="s">
        <v>657</v>
      </c>
      <c r="C20" s="842" t="s">
        <v>658</v>
      </c>
      <c r="D20" s="843" t="s">
        <v>117</v>
      </c>
      <c r="E20" s="843" t="s">
        <v>117</v>
      </c>
      <c r="F20" s="843" t="s">
        <v>117</v>
      </c>
      <c r="G20" s="843" t="s">
        <v>117</v>
      </c>
    </row>
    <row r="21" spans="1:7" s="844" customFormat="1" ht="18.75" customHeight="1">
      <c r="A21" s="841" t="s">
        <v>659</v>
      </c>
      <c r="B21" s="842" t="s">
        <v>660</v>
      </c>
      <c r="C21" s="842" t="s">
        <v>644</v>
      </c>
      <c r="D21" s="843" t="s">
        <v>117</v>
      </c>
      <c r="E21" s="842" t="s">
        <v>661</v>
      </c>
      <c r="F21" s="842" t="s">
        <v>662</v>
      </c>
      <c r="G21" s="843" t="s">
        <v>117</v>
      </c>
    </row>
    <row r="22" spans="1:7" s="844" customFormat="1" ht="18.75" customHeight="1">
      <c r="A22" s="846" t="s">
        <v>47</v>
      </c>
      <c r="B22" s="842" t="s">
        <v>663</v>
      </c>
      <c r="C22" s="842" t="s">
        <v>644</v>
      </c>
      <c r="D22" s="843" t="s">
        <v>117</v>
      </c>
      <c r="E22" s="842" t="s">
        <v>664</v>
      </c>
      <c r="F22" s="842" t="s">
        <v>662</v>
      </c>
      <c r="G22" s="843" t="s">
        <v>117</v>
      </c>
    </row>
    <row r="23" spans="1:7" s="844" customFormat="1" ht="18.75" customHeight="1">
      <c r="A23" s="846" t="s">
        <v>48</v>
      </c>
      <c r="B23" s="842" t="s">
        <v>665</v>
      </c>
      <c r="C23" s="842" t="s">
        <v>639</v>
      </c>
      <c r="D23" s="843" t="s">
        <v>117</v>
      </c>
      <c r="E23" s="842" t="s">
        <v>665</v>
      </c>
      <c r="F23" s="842" t="s">
        <v>639</v>
      </c>
      <c r="G23" s="843" t="s">
        <v>117</v>
      </c>
    </row>
    <row r="24" spans="1:7" s="844" customFormat="1" ht="18.75" customHeight="1">
      <c r="A24" s="846" t="s">
        <v>666</v>
      </c>
      <c r="B24" s="842" t="s">
        <v>667</v>
      </c>
      <c r="C24" s="842" t="s">
        <v>647</v>
      </c>
      <c r="D24" s="843" t="s">
        <v>117</v>
      </c>
      <c r="E24" s="842" t="s">
        <v>668</v>
      </c>
      <c r="F24" s="842" t="s">
        <v>662</v>
      </c>
      <c r="G24" s="843" t="s">
        <v>117</v>
      </c>
    </row>
    <row r="25" spans="1:7" s="844" customFormat="1" ht="18.75" customHeight="1">
      <c r="A25" s="846" t="s">
        <v>669</v>
      </c>
      <c r="B25" s="842" t="s">
        <v>670</v>
      </c>
      <c r="C25" s="842" t="s">
        <v>671</v>
      </c>
      <c r="D25" s="843" t="s">
        <v>117</v>
      </c>
      <c r="E25" s="842" t="s">
        <v>670</v>
      </c>
      <c r="F25" s="842" t="s">
        <v>671</v>
      </c>
      <c r="G25" s="843" t="s">
        <v>117</v>
      </c>
    </row>
    <row r="26" spans="1:7" s="844" customFormat="1" ht="18.75" customHeight="1">
      <c r="A26" s="846" t="s">
        <v>398</v>
      </c>
      <c r="B26" s="842" t="s">
        <v>672</v>
      </c>
      <c r="C26" s="842" t="s">
        <v>673</v>
      </c>
      <c r="D26" s="843" t="s">
        <v>117</v>
      </c>
      <c r="E26" s="842" t="s">
        <v>674</v>
      </c>
      <c r="F26" s="842" t="s">
        <v>652</v>
      </c>
      <c r="G26" s="843" t="s">
        <v>117</v>
      </c>
    </row>
    <row r="27" spans="1:7" s="844" customFormat="1" ht="18.75" customHeight="1">
      <c r="A27" s="841" t="s">
        <v>675</v>
      </c>
      <c r="B27" s="842" t="s">
        <v>676</v>
      </c>
      <c r="C27" s="842" t="s">
        <v>677</v>
      </c>
      <c r="D27" s="842" t="s">
        <v>673</v>
      </c>
      <c r="E27" s="847" t="s">
        <v>117</v>
      </c>
      <c r="F27" s="847" t="s">
        <v>117</v>
      </c>
      <c r="G27" s="847" t="s">
        <v>117</v>
      </c>
    </row>
    <row r="28" spans="1:7" s="844" customFormat="1" ht="18.75" customHeight="1">
      <c r="A28" s="841" t="s">
        <v>53</v>
      </c>
      <c r="B28" s="842" t="s">
        <v>678</v>
      </c>
      <c r="C28" s="842" t="s">
        <v>639</v>
      </c>
      <c r="D28" s="843" t="s">
        <v>117</v>
      </c>
      <c r="E28" s="843" t="s">
        <v>117</v>
      </c>
      <c r="F28" s="843" t="s">
        <v>117</v>
      </c>
      <c r="G28" s="843" t="s">
        <v>117</v>
      </c>
    </row>
    <row r="29" spans="1:7" s="844" customFormat="1" ht="33.75" customHeight="1">
      <c r="A29" s="846" t="s">
        <v>54</v>
      </c>
      <c r="B29" s="843" t="s">
        <v>679</v>
      </c>
      <c r="C29" s="842" t="s">
        <v>658</v>
      </c>
      <c r="D29" s="842" t="s">
        <v>117</v>
      </c>
      <c r="E29" s="843" t="s">
        <v>679</v>
      </c>
      <c r="F29" s="842" t="s">
        <v>658</v>
      </c>
      <c r="G29" s="843" t="s">
        <v>117</v>
      </c>
    </row>
    <row r="30" spans="1:7" s="844" customFormat="1" ht="18.75" customHeight="1">
      <c r="A30" s="846" t="s">
        <v>680</v>
      </c>
      <c r="B30" s="842" t="s">
        <v>681</v>
      </c>
      <c r="C30" s="842" t="s">
        <v>682</v>
      </c>
      <c r="D30" s="842" t="s">
        <v>117</v>
      </c>
      <c r="E30" s="843" t="s">
        <v>117</v>
      </c>
      <c r="F30" s="843" t="s">
        <v>117</v>
      </c>
      <c r="G30" s="843" t="s">
        <v>117</v>
      </c>
    </row>
    <row r="31" spans="1:7" s="844" customFormat="1" ht="18.75" customHeight="1">
      <c r="A31" s="846" t="s">
        <v>397</v>
      </c>
      <c r="B31" s="842" t="s">
        <v>683</v>
      </c>
      <c r="C31" s="842" t="s">
        <v>647</v>
      </c>
      <c r="D31" s="842" t="s">
        <v>117</v>
      </c>
      <c r="E31" s="842" t="s">
        <v>683</v>
      </c>
      <c r="F31" s="842" t="s">
        <v>662</v>
      </c>
      <c r="G31" s="843" t="s">
        <v>117</v>
      </c>
    </row>
    <row r="32" spans="1:7" s="844" customFormat="1" ht="18.75" customHeight="1">
      <c r="A32" s="846" t="s">
        <v>684</v>
      </c>
      <c r="B32" s="842" t="s">
        <v>685</v>
      </c>
      <c r="C32" s="842" t="s">
        <v>682</v>
      </c>
      <c r="D32" s="842" t="s">
        <v>117</v>
      </c>
      <c r="E32" s="843" t="s">
        <v>117</v>
      </c>
      <c r="F32" s="843" t="s">
        <v>117</v>
      </c>
      <c r="G32" s="843" t="s">
        <v>117</v>
      </c>
    </row>
    <row r="33" spans="1:7" s="844" customFormat="1" ht="25.5" customHeight="1">
      <c r="A33" s="846" t="s">
        <v>58</v>
      </c>
      <c r="B33" s="842" t="s">
        <v>686</v>
      </c>
      <c r="C33" s="842" t="s">
        <v>647</v>
      </c>
      <c r="D33" s="842" t="s">
        <v>117</v>
      </c>
      <c r="E33" s="842" t="s">
        <v>686</v>
      </c>
      <c r="F33" s="843" t="s">
        <v>687</v>
      </c>
      <c r="G33" s="843" t="s">
        <v>117</v>
      </c>
    </row>
    <row r="34" spans="1:7" s="844" customFormat="1" ht="18.75" customHeight="1">
      <c r="A34" s="846" t="s">
        <v>59</v>
      </c>
      <c r="B34" s="842" t="s">
        <v>654</v>
      </c>
      <c r="C34" s="842" t="s">
        <v>644</v>
      </c>
      <c r="D34" s="842" t="s">
        <v>117</v>
      </c>
      <c r="E34" s="842" t="s">
        <v>117</v>
      </c>
      <c r="F34" s="842" t="s">
        <v>117</v>
      </c>
      <c r="G34" s="842" t="s">
        <v>117</v>
      </c>
    </row>
    <row r="35" spans="1:7" s="844" customFormat="1" ht="18.75" customHeight="1">
      <c r="A35" s="846" t="s">
        <v>688</v>
      </c>
      <c r="B35" s="842" t="s">
        <v>654</v>
      </c>
      <c r="C35" s="842" t="s">
        <v>644</v>
      </c>
      <c r="D35" s="842" t="s">
        <v>117</v>
      </c>
      <c r="E35" s="843" t="s">
        <v>117</v>
      </c>
      <c r="F35" s="843" t="s">
        <v>117</v>
      </c>
      <c r="G35" s="843" t="s">
        <v>117</v>
      </c>
    </row>
    <row r="36" spans="1:7" s="844" customFormat="1" ht="18.75" customHeight="1">
      <c r="A36" s="846" t="s">
        <v>61</v>
      </c>
      <c r="B36" s="842" t="s">
        <v>689</v>
      </c>
      <c r="C36" s="842" t="s">
        <v>639</v>
      </c>
      <c r="D36" s="842" t="s">
        <v>117</v>
      </c>
      <c r="E36" s="843" t="s">
        <v>117</v>
      </c>
      <c r="F36" s="843" t="s">
        <v>117</v>
      </c>
      <c r="G36" s="843" t="s">
        <v>117</v>
      </c>
    </row>
    <row r="37" spans="1:7" s="844" customFormat="1" ht="18.75" customHeight="1">
      <c r="A37" s="846" t="s">
        <v>62</v>
      </c>
      <c r="B37" s="842" t="s">
        <v>690</v>
      </c>
      <c r="C37" s="842" t="s">
        <v>673</v>
      </c>
      <c r="D37" s="842" t="s">
        <v>117</v>
      </c>
      <c r="E37" s="842" t="s">
        <v>690</v>
      </c>
      <c r="F37" s="842" t="s">
        <v>691</v>
      </c>
      <c r="G37" s="843" t="s">
        <v>117</v>
      </c>
    </row>
    <row r="38" spans="1:7" s="844" customFormat="1" ht="18.75" customHeight="1">
      <c r="A38" s="846" t="s">
        <v>63</v>
      </c>
      <c r="B38" s="842" t="s">
        <v>692</v>
      </c>
      <c r="C38" s="842" t="s">
        <v>671</v>
      </c>
      <c r="D38" s="842" t="s">
        <v>658</v>
      </c>
      <c r="E38" s="842" t="s">
        <v>692</v>
      </c>
      <c r="F38" s="842" t="s">
        <v>671</v>
      </c>
      <c r="G38" s="842" t="s">
        <v>117</v>
      </c>
    </row>
    <row r="39" spans="1:7" s="844" customFormat="1" ht="18.75" customHeight="1">
      <c r="A39" s="846" t="s">
        <v>64</v>
      </c>
      <c r="B39" s="842" t="s">
        <v>693</v>
      </c>
      <c r="C39" s="842" t="s">
        <v>644</v>
      </c>
      <c r="D39" s="842" t="s">
        <v>117</v>
      </c>
      <c r="E39" s="843" t="s">
        <v>117</v>
      </c>
      <c r="F39" s="843" t="s">
        <v>117</v>
      </c>
      <c r="G39" s="843" t="s">
        <v>117</v>
      </c>
    </row>
    <row r="40" spans="1:7" s="844" customFormat="1" ht="18.75" customHeight="1">
      <c r="A40" s="846" t="s">
        <v>694</v>
      </c>
      <c r="B40" s="842" t="s">
        <v>695</v>
      </c>
      <c r="C40" s="842" t="s">
        <v>647</v>
      </c>
      <c r="D40" s="842" t="s">
        <v>117</v>
      </c>
      <c r="E40" s="842" t="s">
        <v>695</v>
      </c>
      <c r="F40" s="842" t="s">
        <v>647</v>
      </c>
      <c r="G40" s="843" t="s">
        <v>117</v>
      </c>
    </row>
    <row r="41" spans="1:7" s="844" customFormat="1" ht="18.75" customHeight="1">
      <c r="A41" s="846" t="s">
        <v>696</v>
      </c>
      <c r="B41" s="842" t="s">
        <v>654</v>
      </c>
      <c r="C41" s="842" t="s">
        <v>644</v>
      </c>
      <c r="D41" s="842" t="s">
        <v>117</v>
      </c>
      <c r="E41" s="843" t="s">
        <v>117</v>
      </c>
      <c r="F41" s="843" t="s">
        <v>117</v>
      </c>
      <c r="G41" s="843" t="s">
        <v>117</v>
      </c>
    </row>
    <row r="42" spans="1:7" s="844" customFormat="1" ht="18.75" customHeight="1">
      <c r="A42" s="846" t="s">
        <v>67</v>
      </c>
      <c r="B42" s="842" t="s">
        <v>697</v>
      </c>
      <c r="C42" s="842" t="s">
        <v>647</v>
      </c>
      <c r="D42" s="842" t="s">
        <v>117</v>
      </c>
      <c r="E42" s="842" t="s">
        <v>697</v>
      </c>
      <c r="F42" s="842" t="s">
        <v>652</v>
      </c>
      <c r="G42" s="843" t="s">
        <v>117</v>
      </c>
    </row>
    <row r="43" spans="1:7" s="849" customFormat="1" ht="18.75" customHeight="1">
      <c r="A43" s="848" t="s">
        <v>698</v>
      </c>
      <c r="B43" s="842" t="s">
        <v>699</v>
      </c>
      <c r="C43" s="842" t="s">
        <v>671</v>
      </c>
      <c r="D43" s="842" t="s">
        <v>117</v>
      </c>
      <c r="E43" s="842" t="s">
        <v>699</v>
      </c>
      <c r="F43" s="842" t="s">
        <v>671</v>
      </c>
      <c r="G43" s="843" t="s">
        <v>117</v>
      </c>
    </row>
    <row r="44" spans="1:7" s="844" customFormat="1" ht="18.75" customHeight="1">
      <c r="A44" s="845" t="s">
        <v>700</v>
      </c>
      <c r="B44" s="842" t="s">
        <v>701</v>
      </c>
      <c r="C44" s="842" t="s">
        <v>644</v>
      </c>
      <c r="D44" s="842" t="s">
        <v>702</v>
      </c>
      <c r="E44" s="842" t="s">
        <v>701</v>
      </c>
      <c r="F44" s="842" t="s">
        <v>662</v>
      </c>
      <c r="G44" s="843" t="s">
        <v>117</v>
      </c>
    </row>
    <row r="45" spans="1:7" s="844" customFormat="1" ht="28.5" customHeight="1">
      <c r="A45" s="850" t="s">
        <v>70</v>
      </c>
      <c r="B45" s="843" t="s">
        <v>679</v>
      </c>
      <c r="C45" s="842" t="s">
        <v>658</v>
      </c>
      <c r="D45" s="842" t="s">
        <v>117</v>
      </c>
      <c r="E45" s="843" t="s">
        <v>679</v>
      </c>
      <c r="F45" s="842" t="s">
        <v>662</v>
      </c>
      <c r="G45" s="843" t="s">
        <v>117</v>
      </c>
    </row>
    <row r="46" spans="1:7" s="844" customFormat="1" ht="18.75" customHeight="1">
      <c r="A46" s="850" t="s">
        <v>387</v>
      </c>
      <c r="B46" s="842" t="s">
        <v>703</v>
      </c>
      <c r="C46" s="842" t="s">
        <v>644</v>
      </c>
      <c r="D46" s="842" t="s">
        <v>117</v>
      </c>
      <c r="E46" s="842" t="s">
        <v>703</v>
      </c>
      <c r="F46" s="842" t="s">
        <v>662</v>
      </c>
      <c r="G46" s="843" t="s">
        <v>117</v>
      </c>
    </row>
    <row r="47" spans="1:7" s="844" customFormat="1" ht="18.75" customHeight="1">
      <c r="A47" s="850" t="s">
        <v>72</v>
      </c>
      <c r="B47" s="842" t="s">
        <v>654</v>
      </c>
      <c r="C47" s="842" t="s">
        <v>644</v>
      </c>
      <c r="D47" s="842" t="s">
        <v>117</v>
      </c>
      <c r="E47" s="842" t="s">
        <v>117</v>
      </c>
      <c r="F47" s="842" t="s">
        <v>117</v>
      </c>
      <c r="G47" s="842" t="s">
        <v>117</v>
      </c>
    </row>
    <row r="48" spans="1:7" s="844" customFormat="1" ht="18.75" customHeight="1">
      <c r="A48" s="850" t="s">
        <v>73</v>
      </c>
      <c r="B48" s="842" t="s">
        <v>704</v>
      </c>
      <c r="C48" s="842" t="s">
        <v>671</v>
      </c>
      <c r="D48" s="842" t="s">
        <v>117</v>
      </c>
      <c r="E48" s="842" t="s">
        <v>705</v>
      </c>
      <c r="F48" s="842" t="s">
        <v>652</v>
      </c>
      <c r="G48" s="842" t="s">
        <v>117</v>
      </c>
    </row>
    <row r="49" spans="1:7" s="844" customFormat="1" ht="18.75" customHeight="1">
      <c r="A49" s="850" t="s">
        <v>74</v>
      </c>
      <c r="B49" s="842" t="s">
        <v>706</v>
      </c>
      <c r="C49" s="842" t="s">
        <v>644</v>
      </c>
      <c r="D49" s="842" t="s">
        <v>658</v>
      </c>
      <c r="E49" s="842" t="s">
        <v>706</v>
      </c>
      <c r="F49" s="842" t="s">
        <v>644</v>
      </c>
      <c r="G49" s="842" t="s">
        <v>117</v>
      </c>
    </row>
    <row r="50" spans="1:7" s="844" customFormat="1" ht="18.75" customHeight="1">
      <c r="A50" s="850" t="s">
        <v>75</v>
      </c>
      <c r="B50" s="842" t="s">
        <v>707</v>
      </c>
      <c r="C50" s="842" t="s">
        <v>644</v>
      </c>
      <c r="D50" s="842" t="s">
        <v>117</v>
      </c>
      <c r="E50" s="842" t="s">
        <v>708</v>
      </c>
      <c r="F50" s="842" t="s">
        <v>662</v>
      </c>
      <c r="G50" s="842" t="s">
        <v>117</v>
      </c>
    </row>
    <row r="51" spans="1:7" s="844" customFormat="1" ht="18.75" customHeight="1">
      <c r="A51" s="850" t="s">
        <v>76</v>
      </c>
      <c r="B51" s="842" t="s">
        <v>709</v>
      </c>
      <c r="C51" s="842" t="s">
        <v>639</v>
      </c>
      <c r="D51" s="842" t="s">
        <v>117</v>
      </c>
      <c r="E51" s="842" t="s">
        <v>117</v>
      </c>
      <c r="F51" s="842" t="s">
        <v>117</v>
      </c>
      <c r="G51" s="842" t="s">
        <v>117</v>
      </c>
    </row>
    <row r="52" spans="1:7" s="844" customFormat="1" ht="20.100000000000001" customHeight="1">
      <c r="A52" s="1246" t="s">
        <v>268</v>
      </c>
      <c r="B52" s="1247"/>
      <c r="C52" s="1247"/>
      <c r="D52" s="1247"/>
      <c r="E52" s="1247"/>
      <c r="F52" s="1247"/>
      <c r="G52" s="1248"/>
    </row>
    <row r="53" spans="1:7" s="844" customFormat="1" ht="18.75" customHeight="1">
      <c r="A53" s="846" t="s">
        <v>710</v>
      </c>
      <c r="B53" s="842" t="s">
        <v>711</v>
      </c>
      <c r="C53" s="842" t="s">
        <v>639</v>
      </c>
      <c r="D53" s="842" t="s">
        <v>647</v>
      </c>
      <c r="E53" s="842" t="s">
        <v>711</v>
      </c>
      <c r="F53" s="842" t="s">
        <v>639</v>
      </c>
      <c r="G53" s="842" t="s">
        <v>647</v>
      </c>
    </row>
    <row r="54" spans="1:7" s="844" customFormat="1" ht="18.75" customHeight="1">
      <c r="A54" s="846" t="s">
        <v>712</v>
      </c>
      <c r="B54" s="842" t="s">
        <v>713</v>
      </c>
      <c r="C54" s="842" t="s">
        <v>644</v>
      </c>
      <c r="D54" s="842" t="s">
        <v>714</v>
      </c>
      <c r="E54" s="842" t="s">
        <v>713</v>
      </c>
      <c r="F54" s="842" t="s">
        <v>644</v>
      </c>
      <c r="G54" s="842" t="s">
        <v>714</v>
      </c>
    </row>
    <row r="55" spans="1:7" s="844" customFormat="1" ht="30" customHeight="1">
      <c r="A55" s="846" t="s">
        <v>80</v>
      </c>
      <c r="B55" s="842" t="s">
        <v>715</v>
      </c>
      <c r="C55" s="842" t="s">
        <v>639</v>
      </c>
      <c r="D55" s="842" t="s">
        <v>639</v>
      </c>
      <c r="E55" s="842" t="s">
        <v>117</v>
      </c>
      <c r="F55" s="842" t="s">
        <v>117</v>
      </c>
      <c r="G55" s="842" t="s">
        <v>117</v>
      </c>
    </row>
    <row r="56" spans="1:7" s="844" customFormat="1" ht="20.100000000000001" customHeight="1">
      <c r="A56" s="1243" t="s">
        <v>716</v>
      </c>
      <c r="B56" s="1244"/>
      <c r="C56" s="1244"/>
      <c r="D56" s="1244"/>
      <c r="E56" s="1244"/>
      <c r="F56" s="1244"/>
      <c r="G56" s="1245"/>
    </row>
    <row r="57" spans="1:7" s="844" customFormat="1" ht="18.75" customHeight="1">
      <c r="A57" s="850" t="s">
        <v>717</v>
      </c>
      <c r="B57" s="842" t="s">
        <v>718</v>
      </c>
      <c r="C57" s="842" t="s">
        <v>719</v>
      </c>
      <c r="D57" s="843" t="s">
        <v>117</v>
      </c>
      <c r="E57" s="842" t="s">
        <v>720</v>
      </c>
      <c r="F57" s="842" t="s">
        <v>671</v>
      </c>
      <c r="G57" s="843" t="s">
        <v>117</v>
      </c>
    </row>
    <row r="58" spans="1:7" s="836" customFormat="1">
      <c r="A58" s="851" t="s">
        <v>721</v>
      </c>
      <c r="B58" s="833"/>
      <c r="C58" s="833"/>
      <c r="D58" s="833"/>
      <c r="E58" s="833"/>
      <c r="F58" s="833"/>
      <c r="G58" s="833"/>
    </row>
    <row r="59" spans="1:7" s="836" customFormat="1" ht="13.5">
      <c r="A59" s="851" t="s">
        <v>722</v>
      </c>
      <c r="B59" s="833"/>
      <c r="C59" s="833"/>
      <c r="D59" s="833"/>
      <c r="E59" s="833"/>
      <c r="F59" s="833"/>
      <c r="G59" s="833"/>
    </row>
    <row r="60" spans="1:7" s="836" customFormat="1">
      <c r="B60" s="833"/>
      <c r="C60" s="833"/>
      <c r="D60" s="833"/>
      <c r="E60" s="833"/>
      <c r="F60" s="833"/>
      <c r="G60" s="833"/>
    </row>
    <row r="61" spans="1:7" s="836" customFormat="1">
      <c r="A61" s="851"/>
      <c r="B61" s="833"/>
      <c r="C61" s="833"/>
      <c r="D61" s="833"/>
      <c r="E61" s="833"/>
      <c r="F61" s="833"/>
      <c r="G61" s="833"/>
    </row>
    <row r="62" spans="1:7" s="836" customFormat="1">
      <c r="B62" s="833"/>
      <c r="C62" s="833"/>
      <c r="D62" s="833"/>
      <c r="E62" s="833"/>
      <c r="F62" s="833"/>
      <c r="G62" s="833"/>
    </row>
    <row r="63" spans="1:7" s="836" customFormat="1">
      <c r="B63" s="833"/>
      <c r="C63" s="833"/>
      <c r="D63" s="833"/>
      <c r="E63" s="833"/>
      <c r="F63" s="833"/>
      <c r="G63" s="833"/>
    </row>
  </sheetData>
  <mergeCells count="12">
    <mergeCell ref="A12:G12"/>
    <mergeCell ref="A13:G13"/>
    <mergeCell ref="A52:G52"/>
    <mergeCell ref="A56:G56"/>
    <mergeCell ref="A7:A8"/>
    <mergeCell ref="B7:D7"/>
    <mergeCell ref="E7:G7"/>
    <mergeCell ref="A9:G9"/>
    <mergeCell ref="B10:B11"/>
    <mergeCell ref="C10:C11"/>
    <mergeCell ref="D10:D11"/>
    <mergeCell ref="E10:G10"/>
  </mergeCells>
  <pageMargins left="0.19685039370078741" right="0.31496062992125984" top="0.15748031496062992" bottom="0.19685039370078741" header="0.15748031496062992" footer="0.19685039370078741"/>
  <pageSetup paperSize="9" orientation="landscape" r:id="rId1"/>
</worksheet>
</file>

<file path=xl/worksheets/sheet28.xml><?xml version="1.0" encoding="utf-8"?>
<worksheet xmlns="http://schemas.openxmlformats.org/spreadsheetml/2006/main" xmlns:r="http://schemas.openxmlformats.org/officeDocument/2006/relationships">
  <dimension ref="B2:M81"/>
  <sheetViews>
    <sheetView showGridLines="0" workbookViewId="0">
      <selection activeCell="M34" sqref="M34"/>
    </sheetView>
  </sheetViews>
  <sheetFormatPr baseColWidth="10" defaultRowHeight="15"/>
  <cols>
    <col min="1" max="1" width="1.5703125" customWidth="1"/>
    <col min="2" max="2" width="0.85546875" customWidth="1"/>
    <col min="3" max="3" width="34" bestFit="1" customWidth="1"/>
    <col min="4" max="4" width="12.140625" customWidth="1"/>
    <col min="5" max="5" width="12.7109375" customWidth="1"/>
    <col min="6" max="6" width="19" customWidth="1"/>
    <col min="7" max="7" width="15.42578125" customWidth="1"/>
    <col min="8" max="8" width="8" customWidth="1"/>
    <col min="13" max="13" width="14.140625" customWidth="1"/>
    <col min="14" max="14" width="11.42578125" customWidth="1"/>
    <col min="257" max="257" width="1.5703125" customWidth="1"/>
    <col min="258" max="258" width="0.85546875" customWidth="1"/>
    <col min="259" max="259" width="34" bestFit="1" customWidth="1"/>
    <col min="260" max="260" width="12.140625" customWidth="1"/>
    <col min="261" max="261" width="12.7109375" customWidth="1"/>
    <col min="262" max="262" width="19" customWidth="1"/>
    <col min="263" max="263" width="15.42578125" customWidth="1"/>
    <col min="264" max="264" width="8" customWidth="1"/>
    <col min="269" max="269" width="14.140625" customWidth="1"/>
    <col min="270" max="270" width="11.42578125" customWidth="1"/>
    <col min="513" max="513" width="1.5703125" customWidth="1"/>
    <col min="514" max="514" width="0.85546875" customWidth="1"/>
    <col min="515" max="515" width="34" bestFit="1" customWidth="1"/>
    <col min="516" max="516" width="12.140625" customWidth="1"/>
    <col min="517" max="517" width="12.7109375" customWidth="1"/>
    <col min="518" max="518" width="19" customWidth="1"/>
    <col min="519" max="519" width="15.42578125" customWidth="1"/>
    <col min="520" max="520" width="8" customWidth="1"/>
    <col min="525" max="525" width="14.140625" customWidth="1"/>
    <col min="526" max="526" width="11.42578125" customWidth="1"/>
    <col min="769" max="769" width="1.5703125" customWidth="1"/>
    <col min="770" max="770" width="0.85546875" customWidth="1"/>
    <col min="771" max="771" width="34" bestFit="1" customWidth="1"/>
    <col min="772" max="772" width="12.140625" customWidth="1"/>
    <col min="773" max="773" width="12.7109375" customWidth="1"/>
    <col min="774" max="774" width="19" customWidth="1"/>
    <col min="775" max="775" width="15.42578125" customWidth="1"/>
    <col min="776" max="776" width="8" customWidth="1"/>
    <col min="781" max="781" width="14.140625" customWidth="1"/>
    <col min="782" max="782" width="11.42578125" customWidth="1"/>
    <col min="1025" max="1025" width="1.5703125" customWidth="1"/>
    <col min="1026" max="1026" width="0.85546875" customWidth="1"/>
    <col min="1027" max="1027" width="34" bestFit="1" customWidth="1"/>
    <col min="1028" max="1028" width="12.140625" customWidth="1"/>
    <col min="1029" max="1029" width="12.7109375" customWidth="1"/>
    <col min="1030" max="1030" width="19" customWidth="1"/>
    <col min="1031" max="1031" width="15.42578125" customWidth="1"/>
    <col min="1032" max="1032" width="8" customWidth="1"/>
    <col min="1037" max="1037" width="14.140625" customWidth="1"/>
    <col min="1038" max="1038" width="11.42578125" customWidth="1"/>
    <col min="1281" max="1281" width="1.5703125" customWidth="1"/>
    <col min="1282" max="1282" width="0.85546875" customWidth="1"/>
    <col min="1283" max="1283" width="34" bestFit="1" customWidth="1"/>
    <col min="1284" max="1284" width="12.140625" customWidth="1"/>
    <col min="1285" max="1285" width="12.7109375" customWidth="1"/>
    <col min="1286" max="1286" width="19" customWidth="1"/>
    <col min="1287" max="1287" width="15.42578125" customWidth="1"/>
    <col min="1288" max="1288" width="8" customWidth="1"/>
    <col min="1293" max="1293" width="14.140625" customWidth="1"/>
    <col min="1294" max="1294" width="11.42578125" customWidth="1"/>
    <col min="1537" max="1537" width="1.5703125" customWidth="1"/>
    <col min="1538" max="1538" width="0.85546875" customWidth="1"/>
    <col min="1539" max="1539" width="34" bestFit="1" customWidth="1"/>
    <col min="1540" max="1540" width="12.140625" customWidth="1"/>
    <col min="1541" max="1541" width="12.7109375" customWidth="1"/>
    <col min="1542" max="1542" width="19" customWidth="1"/>
    <col min="1543" max="1543" width="15.42578125" customWidth="1"/>
    <col min="1544" max="1544" width="8" customWidth="1"/>
    <col min="1549" max="1549" width="14.140625" customWidth="1"/>
    <col min="1550" max="1550" width="11.42578125" customWidth="1"/>
    <col min="1793" max="1793" width="1.5703125" customWidth="1"/>
    <col min="1794" max="1794" width="0.85546875" customWidth="1"/>
    <col min="1795" max="1795" width="34" bestFit="1" customWidth="1"/>
    <col min="1796" max="1796" width="12.140625" customWidth="1"/>
    <col min="1797" max="1797" width="12.7109375" customWidth="1"/>
    <col min="1798" max="1798" width="19" customWidth="1"/>
    <col min="1799" max="1799" width="15.42578125" customWidth="1"/>
    <col min="1800" max="1800" width="8" customWidth="1"/>
    <col min="1805" max="1805" width="14.140625" customWidth="1"/>
    <col min="1806" max="1806" width="11.42578125" customWidth="1"/>
    <col min="2049" max="2049" width="1.5703125" customWidth="1"/>
    <col min="2050" max="2050" width="0.85546875" customWidth="1"/>
    <col min="2051" max="2051" width="34" bestFit="1" customWidth="1"/>
    <col min="2052" max="2052" width="12.140625" customWidth="1"/>
    <col min="2053" max="2053" width="12.7109375" customWidth="1"/>
    <col min="2054" max="2054" width="19" customWidth="1"/>
    <col min="2055" max="2055" width="15.42578125" customWidth="1"/>
    <col min="2056" max="2056" width="8" customWidth="1"/>
    <col min="2061" max="2061" width="14.140625" customWidth="1"/>
    <col min="2062" max="2062" width="11.42578125" customWidth="1"/>
    <col min="2305" max="2305" width="1.5703125" customWidth="1"/>
    <col min="2306" max="2306" width="0.85546875" customWidth="1"/>
    <col min="2307" max="2307" width="34" bestFit="1" customWidth="1"/>
    <col min="2308" max="2308" width="12.140625" customWidth="1"/>
    <col min="2309" max="2309" width="12.7109375" customWidth="1"/>
    <col min="2310" max="2310" width="19" customWidth="1"/>
    <col min="2311" max="2311" width="15.42578125" customWidth="1"/>
    <col min="2312" max="2312" width="8" customWidth="1"/>
    <col min="2317" max="2317" width="14.140625" customWidth="1"/>
    <col min="2318" max="2318" width="11.42578125" customWidth="1"/>
    <col min="2561" max="2561" width="1.5703125" customWidth="1"/>
    <col min="2562" max="2562" width="0.85546875" customWidth="1"/>
    <col min="2563" max="2563" width="34" bestFit="1" customWidth="1"/>
    <col min="2564" max="2564" width="12.140625" customWidth="1"/>
    <col min="2565" max="2565" width="12.7109375" customWidth="1"/>
    <col min="2566" max="2566" width="19" customWidth="1"/>
    <col min="2567" max="2567" width="15.42578125" customWidth="1"/>
    <col min="2568" max="2568" width="8" customWidth="1"/>
    <col min="2573" max="2573" width="14.140625" customWidth="1"/>
    <col min="2574" max="2574" width="11.42578125" customWidth="1"/>
    <col min="2817" max="2817" width="1.5703125" customWidth="1"/>
    <col min="2818" max="2818" width="0.85546875" customWidth="1"/>
    <col min="2819" max="2819" width="34" bestFit="1" customWidth="1"/>
    <col min="2820" max="2820" width="12.140625" customWidth="1"/>
    <col min="2821" max="2821" width="12.7109375" customWidth="1"/>
    <col min="2822" max="2822" width="19" customWidth="1"/>
    <col min="2823" max="2823" width="15.42578125" customWidth="1"/>
    <col min="2824" max="2824" width="8" customWidth="1"/>
    <col min="2829" max="2829" width="14.140625" customWidth="1"/>
    <col min="2830" max="2830" width="11.42578125" customWidth="1"/>
    <col min="3073" max="3073" width="1.5703125" customWidth="1"/>
    <col min="3074" max="3074" width="0.85546875" customWidth="1"/>
    <col min="3075" max="3075" width="34" bestFit="1" customWidth="1"/>
    <col min="3076" max="3076" width="12.140625" customWidth="1"/>
    <col min="3077" max="3077" width="12.7109375" customWidth="1"/>
    <col min="3078" max="3078" width="19" customWidth="1"/>
    <col min="3079" max="3079" width="15.42578125" customWidth="1"/>
    <col min="3080" max="3080" width="8" customWidth="1"/>
    <col min="3085" max="3085" width="14.140625" customWidth="1"/>
    <col min="3086" max="3086" width="11.42578125" customWidth="1"/>
    <col min="3329" max="3329" width="1.5703125" customWidth="1"/>
    <col min="3330" max="3330" width="0.85546875" customWidth="1"/>
    <col min="3331" max="3331" width="34" bestFit="1" customWidth="1"/>
    <col min="3332" max="3332" width="12.140625" customWidth="1"/>
    <col min="3333" max="3333" width="12.7109375" customWidth="1"/>
    <col min="3334" max="3334" width="19" customWidth="1"/>
    <col min="3335" max="3335" width="15.42578125" customWidth="1"/>
    <col min="3336" max="3336" width="8" customWidth="1"/>
    <col min="3341" max="3341" width="14.140625" customWidth="1"/>
    <col min="3342" max="3342" width="11.42578125" customWidth="1"/>
    <col min="3585" max="3585" width="1.5703125" customWidth="1"/>
    <col min="3586" max="3586" width="0.85546875" customWidth="1"/>
    <col min="3587" max="3587" width="34" bestFit="1" customWidth="1"/>
    <col min="3588" max="3588" width="12.140625" customWidth="1"/>
    <col min="3589" max="3589" width="12.7109375" customWidth="1"/>
    <col min="3590" max="3590" width="19" customWidth="1"/>
    <col min="3591" max="3591" width="15.42578125" customWidth="1"/>
    <col min="3592" max="3592" width="8" customWidth="1"/>
    <col min="3597" max="3597" width="14.140625" customWidth="1"/>
    <col min="3598" max="3598" width="11.42578125" customWidth="1"/>
    <col min="3841" max="3841" width="1.5703125" customWidth="1"/>
    <col min="3842" max="3842" width="0.85546875" customWidth="1"/>
    <col min="3843" max="3843" width="34" bestFit="1" customWidth="1"/>
    <col min="3844" max="3844" width="12.140625" customWidth="1"/>
    <col min="3845" max="3845" width="12.7109375" customWidth="1"/>
    <col min="3846" max="3846" width="19" customWidth="1"/>
    <col min="3847" max="3847" width="15.42578125" customWidth="1"/>
    <col min="3848" max="3848" width="8" customWidth="1"/>
    <col min="3853" max="3853" width="14.140625" customWidth="1"/>
    <col min="3854" max="3854" width="11.42578125" customWidth="1"/>
    <col min="4097" max="4097" width="1.5703125" customWidth="1"/>
    <col min="4098" max="4098" width="0.85546875" customWidth="1"/>
    <col min="4099" max="4099" width="34" bestFit="1" customWidth="1"/>
    <col min="4100" max="4100" width="12.140625" customWidth="1"/>
    <col min="4101" max="4101" width="12.7109375" customWidth="1"/>
    <col min="4102" max="4102" width="19" customWidth="1"/>
    <col min="4103" max="4103" width="15.42578125" customWidth="1"/>
    <col min="4104" max="4104" width="8" customWidth="1"/>
    <col min="4109" max="4109" width="14.140625" customWidth="1"/>
    <col min="4110" max="4110" width="11.42578125" customWidth="1"/>
    <col min="4353" max="4353" width="1.5703125" customWidth="1"/>
    <col min="4354" max="4354" width="0.85546875" customWidth="1"/>
    <col min="4355" max="4355" width="34" bestFit="1" customWidth="1"/>
    <col min="4356" max="4356" width="12.140625" customWidth="1"/>
    <col min="4357" max="4357" width="12.7109375" customWidth="1"/>
    <col min="4358" max="4358" width="19" customWidth="1"/>
    <col min="4359" max="4359" width="15.42578125" customWidth="1"/>
    <col min="4360" max="4360" width="8" customWidth="1"/>
    <col min="4365" max="4365" width="14.140625" customWidth="1"/>
    <col min="4366" max="4366" width="11.42578125" customWidth="1"/>
    <col min="4609" max="4609" width="1.5703125" customWidth="1"/>
    <col min="4610" max="4610" width="0.85546875" customWidth="1"/>
    <col min="4611" max="4611" width="34" bestFit="1" customWidth="1"/>
    <col min="4612" max="4612" width="12.140625" customWidth="1"/>
    <col min="4613" max="4613" width="12.7109375" customWidth="1"/>
    <col min="4614" max="4614" width="19" customWidth="1"/>
    <col min="4615" max="4615" width="15.42578125" customWidth="1"/>
    <col min="4616" max="4616" width="8" customWidth="1"/>
    <col min="4621" max="4621" width="14.140625" customWidth="1"/>
    <col min="4622" max="4622" width="11.42578125" customWidth="1"/>
    <col min="4865" max="4865" width="1.5703125" customWidth="1"/>
    <col min="4866" max="4866" width="0.85546875" customWidth="1"/>
    <col min="4867" max="4867" width="34" bestFit="1" customWidth="1"/>
    <col min="4868" max="4868" width="12.140625" customWidth="1"/>
    <col min="4869" max="4869" width="12.7109375" customWidth="1"/>
    <col min="4870" max="4870" width="19" customWidth="1"/>
    <col min="4871" max="4871" width="15.42578125" customWidth="1"/>
    <col min="4872" max="4872" width="8" customWidth="1"/>
    <col min="4877" max="4877" width="14.140625" customWidth="1"/>
    <col min="4878" max="4878" width="11.42578125" customWidth="1"/>
    <col min="5121" max="5121" width="1.5703125" customWidth="1"/>
    <col min="5122" max="5122" width="0.85546875" customWidth="1"/>
    <col min="5123" max="5123" width="34" bestFit="1" customWidth="1"/>
    <col min="5124" max="5124" width="12.140625" customWidth="1"/>
    <col min="5125" max="5125" width="12.7109375" customWidth="1"/>
    <col min="5126" max="5126" width="19" customWidth="1"/>
    <col min="5127" max="5127" width="15.42578125" customWidth="1"/>
    <col min="5128" max="5128" width="8" customWidth="1"/>
    <col min="5133" max="5133" width="14.140625" customWidth="1"/>
    <col min="5134" max="5134" width="11.42578125" customWidth="1"/>
    <col min="5377" max="5377" width="1.5703125" customWidth="1"/>
    <col min="5378" max="5378" width="0.85546875" customWidth="1"/>
    <col min="5379" max="5379" width="34" bestFit="1" customWidth="1"/>
    <col min="5380" max="5380" width="12.140625" customWidth="1"/>
    <col min="5381" max="5381" width="12.7109375" customWidth="1"/>
    <col min="5382" max="5382" width="19" customWidth="1"/>
    <col min="5383" max="5383" width="15.42578125" customWidth="1"/>
    <col min="5384" max="5384" width="8" customWidth="1"/>
    <col min="5389" max="5389" width="14.140625" customWidth="1"/>
    <col min="5390" max="5390" width="11.42578125" customWidth="1"/>
    <col min="5633" max="5633" width="1.5703125" customWidth="1"/>
    <col min="5634" max="5634" width="0.85546875" customWidth="1"/>
    <col min="5635" max="5635" width="34" bestFit="1" customWidth="1"/>
    <col min="5636" max="5636" width="12.140625" customWidth="1"/>
    <col min="5637" max="5637" width="12.7109375" customWidth="1"/>
    <col min="5638" max="5638" width="19" customWidth="1"/>
    <col min="5639" max="5639" width="15.42578125" customWidth="1"/>
    <col min="5640" max="5640" width="8" customWidth="1"/>
    <col min="5645" max="5645" width="14.140625" customWidth="1"/>
    <col min="5646" max="5646" width="11.42578125" customWidth="1"/>
    <col min="5889" max="5889" width="1.5703125" customWidth="1"/>
    <col min="5890" max="5890" width="0.85546875" customWidth="1"/>
    <col min="5891" max="5891" width="34" bestFit="1" customWidth="1"/>
    <col min="5892" max="5892" width="12.140625" customWidth="1"/>
    <col min="5893" max="5893" width="12.7109375" customWidth="1"/>
    <col min="5894" max="5894" width="19" customWidth="1"/>
    <col min="5895" max="5895" width="15.42578125" customWidth="1"/>
    <col min="5896" max="5896" width="8" customWidth="1"/>
    <col min="5901" max="5901" width="14.140625" customWidth="1"/>
    <col min="5902" max="5902" width="11.42578125" customWidth="1"/>
    <col min="6145" max="6145" width="1.5703125" customWidth="1"/>
    <col min="6146" max="6146" width="0.85546875" customWidth="1"/>
    <col min="6147" max="6147" width="34" bestFit="1" customWidth="1"/>
    <col min="6148" max="6148" width="12.140625" customWidth="1"/>
    <col min="6149" max="6149" width="12.7109375" customWidth="1"/>
    <col min="6150" max="6150" width="19" customWidth="1"/>
    <col min="6151" max="6151" width="15.42578125" customWidth="1"/>
    <col min="6152" max="6152" width="8" customWidth="1"/>
    <col min="6157" max="6157" width="14.140625" customWidth="1"/>
    <col min="6158" max="6158" width="11.42578125" customWidth="1"/>
    <col min="6401" max="6401" width="1.5703125" customWidth="1"/>
    <col min="6402" max="6402" width="0.85546875" customWidth="1"/>
    <col min="6403" max="6403" width="34" bestFit="1" customWidth="1"/>
    <col min="6404" max="6404" width="12.140625" customWidth="1"/>
    <col min="6405" max="6405" width="12.7109375" customWidth="1"/>
    <col min="6406" max="6406" width="19" customWidth="1"/>
    <col min="6407" max="6407" width="15.42578125" customWidth="1"/>
    <col min="6408" max="6408" width="8" customWidth="1"/>
    <col min="6413" max="6413" width="14.140625" customWidth="1"/>
    <col min="6414" max="6414" width="11.42578125" customWidth="1"/>
    <col min="6657" max="6657" width="1.5703125" customWidth="1"/>
    <col min="6658" max="6658" width="0.85546875" customWidth="1"/>
    <col min="6659" max="6659" width="34" bestFit="1" customWidth="1"/>
    <col min="6660" max="6660" width="12.140625" customWidth="1"/>
    <col min="6661" max="6661" width="12.7109375" customWidth="1"/>
    <col min="6662" max="6662" width="19" customWidth="1"/>
    <col min="6663" max="6663" width="15.42578125" customWidth="1"/>
    <col min="6664" max="6664" width="8" customWidth="1"/>
    <col min="6669" max="6669" width="14.140625" customWidth="1"/>
    <col min="6670" max="6670" width="11.42578125" customWidth="1"/>
    <col min="6913" max="6913" width="1.5703125" customWidth="1"/>
    <col min="6914" max="6914" width="0.85546875" customWidth="1"/>
    <col min="6915" max="6915" width="34" bestFit="1" customWidth="1"/>
    <col min="6916" max="6916" width="12.140625" customWidth="1"/>
    <col min="6917" max="6917" width="12.7109375" customWidth="1"/>
    <col min="6918" max="6918" width="19" customWidth="1"/>
    <col min="6919" max="6919" width="15.42578125" customWidth="1"/>
    <col min="6920" max="6920" width="8" customWidth="1"/>
    <col min="6925" max="6925" width="14.140625" customWidth="1"/>
    <col min="6926" max="6926" width="11.42578125" customWidth="1"/>
    <col min="7169" max="7169" width="1.5703125" customWidth="1"/>
    <col min="7170" max="7170" width="0.85546875" customWidth="1"/>
    <col min="7171" max="7171" width="34" bestFit="1" customWidth="1"/>
    <col min="7172" max="7172" width="12.140625" customWidth="1"/>
    <col min="7173" max="7173" width="12.7109375" customWidth="1"/>
    <col min="7174" max="7174" width="19" customWidth="1"/>
    <col min="7175" max="7175" width="15.42578125" customWidth="1"/>
    <col min="7176" max="7176" width="8" customWidth="1"/>
    <col min="7181" max="7181" width="14.140625" customWidth="1"/>
    <col min="7182" max="7182" width="11.42578125" customWidth="1"/>
    <col min="7425" max="7425" width="1.5703125" customWidth="1"/>
    <col min="7426" max="7426" width="0.85546875" customWidth="1"/>
    <col min="7427" max="7427" width="34" bestFit="1" customWidth="1"/>
    <col min="7428" max="7428" width="12.140625" customWidth="1"/>
    <col min="7429" max="7429" width="12.7109375" customWidth="1"/>
    <col min="7430" max="7430" width="19" customWidth="1"/>
    <col min="7431" max="7431" width="15.42578125" customWidth="1"/>
    <col min="7432" max="7432" width="8" customWidth="1"/>
    <col min="7437" max="7437" width="14.140625" customWidth="1"/>
    <col min="7438" max="7438" width="11.42578125" customWidth="1"/>
    <col min="7681" max="7681" width="1.5703125" customWidth="1"/>
    <col min="7682" max="7682" width="0.85546875" customWidth="1"/>
    <col min="7683" max="7683" width="34" bestFit="1" customWidth="1"/>
    <col min="7684" max="7684" width="12.140625" customWidth="1"/>
    <col min="7685" max="7685" width="12.7109375" customWidth="1"/>
    <col min="7686" max="7686" width="19" customWidth="1"/>
    <col min="7687" max="7687" width="15.42578125" customWidth="1"/>
    <col min="7688" max="7688" width="8" customWidth="1"/>
    <col min="7693" max="7693" width="14.140625" customWidth="1"/>
    <col min="7694" max="7694" width="11.42578125" customWidth="1"/>
    <col min="7937" max="7937" width="1.5703125" customWidth="1"/>
    <col min="7938" max="7938" width="0.85546875" customWidth="1"/>
    <col min="7939" max="7939" width="34" bestFit="1" customWidth="1"/>
    <col min="7940" max="7940" width="12.140625" customWidth="1"/>
    <col min="7941" max="7941" width="12.7109375" customWidth="1"/>
    <col min="7942" max="7942" width="19" customWidth="1"/>
    <col min="7943" max="7943" width="15.42578125" customWidth="1"/>
    <col min="7944" max="7944" width="8" customWidth="1"/>
    <col min="7949" max="7949" width="14.140625" customWidth="1"/>
    <col min="7950" max="7950" width="11.42578125" customWidth="1"/>
    <col min="8193" max="8193" width="1.5703125" customWidth="1"/>
    <col min="8194" max="8194" width="0.85546875" customWidth="1"/>
    <col min="8195" max="8195" width="34" bestFit="1" customWidth="1"/>
    <col min="8196" max="8196" width="12.140625" customWidth="1"/>
    <col min="8197" max="8197" width="12.7109375" customWidth="1"/>
    <col min="8198" max="8198" width="19" customWidth="1"/>
    <col min="8199" max="8199" width="15.42578125" customWidth="1"/>
    <col min="8200" max="8200" width="8" customWidth="1"/>
    <col min="8205" max="8205" width="14.140625" customWidth="1"/>
    <col min="8206" max="8206" width="11.42578125" customWidth="1"/>
    <col min="8449" max="8449" width="1.5703125" customWidth="1"/>
    <col min="8450" max="8450" width="0.85546875" customWidth="1"/>
    <col min="8451" max="8451" width="34" bestFit="1" customWidth="1"/>
    <col min="8452" max="8452" width="12.140625" customWidth="1"/>
    <col min="8453" max="8453" width="12.7109375" customWidth="1"/>
    <col min="8454" max="8454" width="19" customWidth="1"/>
    <col min="8455" max="8455" width="15.42578125" customWidth="1"/>
    <col min="8456" max="8456" width="8" customWidth="1"/>
    <col min="8461" max="8461" width="14.140625" customWidth="1"/>
    <col min="8462" max="8462" width="11.42578125" customWidth="1"/>
    <col min="8705" max="8705" width="1.5703125" customWidth="1"/>
    <col min="8706" max="8706" width="0.85546875" customWidth="1"/>
    <col min="8707" max="8707" width="34" bestFit="1" customWidth="1"/>
    <col min="8708" max="8708" width="12.140625" customWidth="1"/>
    <col min="8709" max="8709" width="12.7109375" customWidth="1"/>
    <col min="8710" max="8710" width="19" customWidth="1"/>
    <col min="8711" max="8711" width="15.42578125" customWidth="1"/>
    <col min="8712" max="8712" width="8" customWidth="1"/>
    <col min="8717" max="8717" width="14.140625" customWidth="1"/>
    <col min="8718" max="8718" width="11.42578125" customWidth="1"/>
    <col min="8961" max="8961" width="1.5703125" customWidth="1"/>
    <col min="8962" max="8962" width="0.85546875" customWidth="1"/>
    <col min="8963" max="8963" width="34" bestFit="1" customWidth="1"/>
    <col min="8964" max="8964" width="12.140625" customWidth="1"/>
    <col min="8965" max="8965" width="12.7109375" customWidth="1"/>
    <col min="8966" max="8966" width="19" customWidth="1"/>
    <col min="8967" max="8967" width="15.42578125" customWidth="1"/>
    <col min="8968" max="8968" width="8" customWidth="1"/>
    <col min="8973" max="8973" width="14.140625" customWidth="1"/>
    <col min="8974" max="8974" width="11.42578125" customWidth="1"/>
    <col min="9217" max="9217" width="1.5703125" customWidth="1"/>
    <col min="9218" max="9218" width="0.85546875" customWidth="1"/>
    <col min="9219" max="9219" width="34" bestFit="1" customWidth="1"/>
    <col min="9220" max="9220" width="12.140625" customWidth="1"/>
    <col min="9221" max="9221" width="12.7109375" customWidth="1"/>
    <col min="9222" max="9222" width="19" customWidth="1"/>
    <col min="9223" max="9223" width="15.42578125" customWidth="1"/>
    <col min="9224" max="9224" width="8" customWidth="1"/>
    <col min="9229" max="9229" width="14.140625" customWidth="1"/>
    <col min="9230" max="9230" width="11.42578125" customWidth="1"/>
    <col min="9473" max="9473" width="1.5703125" customWidth="1"/>
    <col min="9474" max="9474" width="0.85546875" customWidth="1"/>
    <col min="9475" max="9475" width="34" bestFit="1" customWidth="1"/>
    <col min="9476" max="9476" width="12.140625" customWidth="1"/>
    <col min="9477" max="9477" width="12.7109375" customWidth="1"/>
    <col min="9478" max="9478" width="19" customWidth="1"/>
    <col min="9479" max="9479" width="15.42578125" customWidth="1"/>
    <col min="9480" max="9480" width="8" customWidth="1"/>
    <col min="9485" max="9485" width="14.140625" customWidth="1"/>
    <col min="9486" max="9486" width="11.42578125" customWidth="1"/>
    <col min="9729" max="9729" width="1.5703125" customWidth="1"/>
    <col min="9730" max="9730" width="0.85546875" customWidth="1"/>
    <col min="9731" max="9731" width="34" bestFit="1" customWidth="1"/>
    <col min="9732" max="9732" width="12.140625" customWidth="1"/>
    <col min="9733" max="9733" width="12.7109375" customWidth="1"/>
    <col min="9734" max="9734" width="19" customWidth="1"/>
    <col min="9735" max="9735" width="15.42578125" customWidth="1"/>
    <col min="9736" max="9736" width="8" customWidth="1"/>
    <col min="9741" max="9741" width="14.140625" customWidth="1"/>
    <col min="9742" max="9742" width="11.42578125" customWidth="1"/>
    <col min="9985" max="9985" width="1.5703125" customWidth="1"/>
    <col min="9986" max="9986" width="0.85546875" customWidth="1"/>
    <col min="9987" max="9987" width="34" bestFit="1" customWidth="1"/>
    <col min="9988" max="9988" width="12.140625" customWidth="1"/>
    <col min="9989" max="9989" width="12.7109375" customWidth="1"/>
    <col min="9990" max="9990" width="19" customWidth="1"/>
    <col min="9991" max="9991" width="15.42578125" customWidth="1"/>
    <col min="9992" max="9992" width="8" customWidth="1"/>
    <col min="9997" max="9997" width="14.140625" customWidth="1"/>
    <col min="9998" max="9998" width="11.42578125" customWidth="1"/>
    <col min="10241" max="10241" width="1.5703125" customWidth="1"/>
    <col min="10242" max="10242" width="0.85546875" customWidth="1"/>
    <col min="10243" max="10243" width="34" bestFit="1" customWidth="1"/>
    <col min="10244" max="10244" width="12.140625" customWidth="1"/>
    <col min="10245" max="10245" width="12.7109375" customWidth="1"/>
    <col min="10246" max="10246" width="19" customWidth="1"/>
    <col min="10247" max="10247" width="15.42578125" customWidth="1"/>
    <col min="10248" max="10248" width="8" customWidth="1"/>
    <col min="10253" max="10253" width="14.140625" customWidth="1"/>
    <col min="10254" max="10254" width="11.42578125" customWidth="1"/>
    <col min="10497" max="10497" width="1.5703125" customWidth="1"/>
    <col min="10498" max="10498" width="0.85546875" customWidth="1"/>
    <col min="10499" max="10499" width="34" bestFit="1" customWidth="1"/>
    <col min="10500" max="10500" width="12.140625" customWidth="1"/>
    <col min="10501" max="10501" width="12.7109375" customWidth="1"/>
    <col min="10502" max="10502" width="19" customWidth="1"/>
    <col min="10503" max="10503" width="15.42578125" customWidth="1"/>
    <col min="10504" max="10504" width="8" customWidth="1"/>
    <col min="10509" max="10509" width="14.140625" customWidth="1"/>
    <col min="10510" max="10510" width="11.42578125" customWidth="1"/>
    <col min="10753" max="10753" width="1.5703125" customWidth="1"/>
    <col min="10754" max="10754" width="0.85546875" customWidth="1"/>
    <col min="10755" max="10755" width="34" bestFit="1" customWidth="1"/>
    <col min="10756" max="10756" width="12.140625" customWidth="1"/>
    <col min="10757" max="10757" width="12.7109375" customWidth="1"/>
    <col min="10758" max="10758" width="19" customWidth="1"/>
    <col min="10759" max="10759" width="15.42578125" customWidth="1"/>
    <col min="10760" max="10760" width="8" customWidth="1"/>
    <col min="10765" max="10765" width="14.140625" customWidth="1"/>
    <col min="10766" max="10766" width="11.42578125" customWidth="1"/>
    <col min="11009" max="11009" width="1.5703125" customWidth="1"/>
    <col min="11010" max="11010" width="0.85546875" customWidth="1"/>
    <col min="11011" max="11011" width="34" bestFit="1" customWidth="1"/>
    <col min="11012" max="11012" width="12.140625" customWidth="1"/>
    <col min="11013" max="11013" width="12.7109375" customWidth="1"/>
    <col min="11014" max="11014" width="19" customWidth="1"/>
    <col min="11015" max="11015" width="15.42578125" customWidth="1"/>
    <col min="11016" max="11016" width="8" customWidth="1"/>
    <col min="11021" max="11021" width="14.140625" customWidth="1"/>
    <col min="11022" max="11022" width="11.42578125" customWidth="1"/>
    <col min="11265" max="11265" width="1.5703125" customWidth="1"/>
    <col min="11266" max="11266" width="0.85546875" customWidth="1"/>
    <col min="11267" max="11267" width="34" bestFit="1" customWidth="1"/>
    <col min="11268" max="11268" width="12.140625" customWidth="1"/>
    <col min="11269" max="11269" width="12.7109375" customWidth="1"/>
    <col min="11270" max="11270" width="19" customWidth="1"/>
    <col min="11271" max="11271" width="15.42578125" customWidth="1"/>
    <col min="11272" max="11272" width="8" customWidth="1"/>
    <col min="11277" max="11277" width="14.140625" customWidth="1"/>
    <col min="11278" max="11278" width="11.42578125" customWidth="1"/>
    <col min="11521" max="11521" width="1.5703125" customWidth="1"/>
    <col min="11522" max="11522" width="0.85546875" customWidth="1"/>
    <col min="11523" max="11523" width="34" bestFit="1" customWidth="1"/>
    <col min="11524" max="11524" width="12.140625" customWidth="1"/>
    <col min="11525" max="11525" width="12.7109375" customWidth="1"/>
    <col min="11526" max="11526" width="19" customWidth="1"/>
    <col min="11527" max="11527" width="15.42578125" customWidth="1"/>
    <col min="11528" max="11528" width="8" customWidth="1"/>
    <col min="11533" max="11533" width="14.140625" customWidth="1"/>
    <col min="11534" max="11534" width="11.42578125" customWidth="1"/>
    <col min="11777" max="11777" width="1.5703125" customWidth="1"/>
    <col min="11778" max="11778" width="0.85546875" customWidth="1"/>
    <col min="11779" max="11779" width="34" bestFit="1" customWidth="1"/>
    <col min="11780" max="11780" width="12.140625" customWidth="1"/>
    <col min="11781" max="11781" width="12.7109375" customWidth="1"/>
    <col min="11782" max="11782" width="19" customWidth="1"/>
    <col min="11783" max="11783" width="15.42578125" customWidth="1"/>
    <col min="11784" max="11784" width="8" customWidth="1"/>
    <col min="11789" max="11789" width="14.140625" customWidth="1"/>
    <col min="11790" max="11790" width="11.42578125" customWidth="1"/>
    <col min="12033" max="12033" width="1.5703125" customWidth="1"/>
    <col min="12034" max="12034" width="0.85546875" customWidth="1"/>
    <col min="12035" max="12035" width="34" bestFit="1" customWidth="1"/>
    <col min="12036" max="12036" width="12.140625" customWidth="1"/>
    <col min="12037" max="12037" width="12.7109375" customWidth="1"/>
    <col min="12038" max="12038" width="19" customWidth="1"/>
    <col min="12039" max="12039" width="15.42578125" customWidth="1"/>
    <col min="12040" max="12040" width="8" customWidth="1"/>
    <col min="12045" max="12045" width="14.140625" customWidth="1"/>
    <col min="12046" max="12046" width="11.42578125" customWidth="1"/>
    <col min="12289" max="12289" width="1.5703125" customWidth="1"/>
    <col min="12290" max="12290" width="0.85546875" customWidth="1"/>
    <col min="12291" max="12291" width="34" bestFit="1" customWidth="1"/>
    <col min="12292" max="12292" width="12.140625" customWidth="1"/>
    <col min="12293" max="12293" width="12.7109375" customWidth="1"/>
    <col min="12294" max="12294" width="19" customWidth="1"/>
    <col min="12295" max="12295" width="15.42578125" customWidth="1"/>
    <col min="12296" max="12296" width="8" customWidth="1"/>
    <col min="12301" max="12301" width="14.140625" customWidth="1"/>
    <col min="12302" max="12302" width="11.42578125" customWidth="1"/>
    <col min="12545" max="12545" width="1.5703125" customWidth="1"/>
    <col min="12546" max="12546" width="0.85546875" customWidth="1"/>
    <col min="12547" max="12547" width="34" bestFit="1" customWidth="1"/>
    <col min="12548" max="12548" width="12.140625" customWidth="1"/>
    <col min="12549" max="12549" width="12.7109375" customWidth="1"/>
    <col min="12550" max="12550" width="19" customWidth="1"/>
    <col min="12551" max="12551" width="15.42578125" customWidth="1"/>
    <col min="12552" max="12552" width="8" customWidth="1"/>
    <col min="12557" max="12557" width="14.140625" customWidth="1"/>
    <col min="12558" max="12558" width="11.42578125" customWidth="1"/>
    <col min="12801" max="12801" width="1.5703125" customWidth="1"/>
    <col min="12802" max="12802" width="0.85546875" customWidth="1"/>
    <col min="12803" max="12803" width="34" bestFit="1" customWidth="1"/>
    <col min="12804" max="12804" width="12.140625" customWidth="1"/>
    <col min="12805" max="12805" width="12.7109375" customWidth="1"/>
    <col min="12806" max="12806" width="19" customWidth="1"/>
    <col min="12807" max="12807" width="15.42578125" customWidth="1"/>
    <col min="12808" max="12808" width="8" customWidth="1"/>
    <col min="12813" max="12813" width="14.140625" customWidth="1"/>
    <col min="12814" max="12814" width="11.42578125" customWidth="1"/>
    <col min="13057" max="13057" width="1.5703125" customWidth="1"/>
    <col min="13058" max="13058" width="0.85546875" customWidth="1"/>
    <col min="13059" max="13059" width="34" bestFit="1" customWidth="1"/>
    <col min="13060" max="13060" width="12.140625" customWidth="1"/>
    <col min="13061" max="13061" width="12.7109375" customWidth="1"/>
    <col min="13062" max="13062" width="19" customWidth="1"/>
    <col min="13063" max="13063" width="15.42578125" customWidth="1"/>
    <col min="13064" max="13064" width="8" customWidth="1"/>
    <col min="13069" max="13069" width="14.140625" customWidth="1"/>
    <col min="13070" max="13070" width="11.42578125" customWidth="1"/>
    <col min="13313" max="13313" width="1.5703125" customWidth="1"/>
    <col min="13314" max="13314" width="0.85546875" customWidth="1"/>
    <col min="13315" max="13315" width="34" bestFit="1" customWidth="1"/>
    <col min="13316" max="13316" width="12.140625" customWidth="1"/>
    <col min="13317" max="13317" width="12.7109375" customWidth="1"/>
    <col min="13318" max="13318" width="19" customWidth="1"/>
    <col min="13319" max="13319" width="15.42578125" customWidth="1"/>
    <col min="13320" max="13320" width="8" customWidth="1"/>
    <col min="13325" max="13325" width="14.140625" customWidth="1"/>
    <col min="13326" max="13326" width="11.42578125" customWidth="1"/>
    <col min="13569" max="13569" width="1.5703125" customWidth="1"/>
    <col min="13570" max="13570" width="0.85546875" customWidth="1"/>
    <col min="13571" max="13571" width="34" bestFit="1" customWidth="1"/>
    <col min="13572" max="13572" width="12.140625" customWidth="1"/>
    <col min="13573" max="13573" width="12.7109375" customWidth="1"/>
    <col min="13574" max="13574" width="19" customWidth="1"/>
    <col min="13575" max="13575" width="15.42578125" customWidth="1"/>
    <col min="13576" max="13576" width="8" customWidth="1"/>
    <col min="13581" max="13581" width="14.140625" customWidth="1"/>
    <col min="13582" max="13582" width="11.42578125" customWidth="1"/>
    <col min="13825" max="13825" width="1.5703125" customWidth="1"/>
    <col min="13826" max="13826" width="0.85546875" customWidth="1"/>
    <col min="13827" max="13827" width="34" bestFit="1" customWidth="1"/>
    <col min="13828" max="13828" width="12.140625" customWidth="1"/>
    <col min="13829" max="13829" width="12.7109375" customWidth="1"/>
    <col min="13830" max="13830" width="19" customWidth="1"/>
    <col min="13831" max="13831" width="15.42578125" customWidth="1"/>
    <col min="13832" max="13832" width="8" customWidth="1"/>
    <col min="13837" max="13837" width="14.140625" customWidth="1"/>
    <col min="13838" max="13838" width="11.42578125" customWidth="1"/>
    <col min="14081" max="14081" width="1.5703125" customWidth="1"/>
    <col min="14082" max="14082" width="0.85546875" customWidth="1"/>
    <col min="14083" max="14083" width="34" bestFit="1" customWidth="1"/>
    <col min="14084" max="14084" width="12.140625" customWidth="1"/>
    <col min="14085" max="14085" width="12.7109375" customWidth="1"/>
    <col min="14086" max="14086" width="19" customWidth="1"/>
    <col min="14087" max="14087" width="15.42578125" customWidth="1"/>
    <col min="14088" max="14088" width="8" customWidth="1"/>
    <col min="14093" max="14093" width="14.140625" customWidth="1"/>
    <col min="14094" max="14094" width="11.42578125" customWidth="1"/>
    <col min="14337" max="14337" width="1.5703125" customWidth="1"/>
    <col min="14338" max="14338" width="0.85546875" customWidth="1"/>
    <col min="14339" max="14339" width="34" bestFit="1" customWidth="1"/>
    <col min="14340" max="14340" width="12.140625" customWidth="1"/>
    <col min="14341" max="14341" width="12.7109375" customWidth="1"/>
    <col min="14342" max="14342" width="19" customWidth="1"/>
    <col min="14343" max="14343" width="15.42578125" customWidth="1"/>
    <col min="14344" max="14344" width="8" customWidth="1"/>
    <col min="14349" max="14349" width="14.140625" customWidth="1"/>
    <col min="14350" max="14350" width="11.42578125" customWidth="1"/>
    <col min="14593" max="14593" width="1.5703125" customWidth="1"/>
    <col min="14594" max="14594" width="0.85546875" customWidth="1"/>
    <col min="14595" max="14595" width="34" bestFit="1" customWidth="1"/>
    <col min="14596" max="14596" width="12.140625" customWidth="1"/>
    <col min="14597" max="14597" width="12.7109375" customWidth="1"/>
    <col min="14598" max="14598" width="19" customWidth="1"/>
    <col min="14599" max="14599" width="15.42578125" customWidth="1"/>
    <col min="14600" max="14600" width="8" customWidth="1"/>
    <col min="14605" max="14605" width="14.140625" customWidth="1"/>
    <col min="14606" max="14606" width="11.42578125" customWidth="1"/>
    <col min="14849" max="14849" width="1.5703125" customWidth="1"/>
    <col min="14850" max="14850" width="0.85546875" customWidth="1"/>
    <col min="14851" max="14851" width="34" bestFit="1" customWidth="1"/>
    <col min="14852" max="14852" width="12.140625" customWidth="1"/>
    <col min="14853" max="14853" width="12.7109375" customWidth="1"/>
    <col min="14854" max="14854" width="19" customWidth="1"/>
    <col min="14855" max="14855" width="15.42578125" customWidth="1"/>
    <col min="14856" max="14856" width="8" customWidth="1"/>
    <col min="14861" max="14861" width="14.140625" customWidth="1"/>
    <col min="14862" max="14862" width="11.42578125" customWidth="1"/>
    <col min="15105" max="15105" width="1.5703125" customWidth="1"/>
    <col min="15106" max="15106" width="0.85546875" customWidth="1"/>
    <col min="15107" max="15107" width="34" bestFit="1" customWidth="1"/>
    <col min="15108" max="15108" width="12.140625" customWidth="1"/>
    <col min="15109" max="15109" width="12.7109375" customWidth="1"/>
    <col min="15110" max="15110" width="19" customWidth="1"/>
    <col min="15111" max="15111" width="15.42578125" customWidth="1"/>
    <col min="15112" max="15112" width="8" customWidth="1"/>
    <col min="15117" max="15117" width="14.140625" customWidth="1"/>
    <col min="15118" max="15118" width="11.42578125" customWidth="1"/>
    <col min="15361" max="15361" width="1.5703125" customWidth="1"/>
    <col min="15362" max="15362" width="0.85546875" customWidth="1"/>
    <col min="15363" max="15363" width="34" bestFit="1" customWidth="1"/>
    <col min="15364" max="15364" width="12.140625" customWidth="1"/>
    <col min="15365" max="15365" width="12.7109375" customWidth="1"/>
    <col min="15366" max="15366" width="19" customWidth="1"/>
    <col min="15367" max="15367" width="15.42578125" customWidth="1"/>
    <col min="15368" max="15368" width="8" customWidth="1"/>
    <col min="15373" max="15373" width="14.140625" customWidth="1"/>
    <col min="15374" max="15374" width="11.42578125" customWidth="1"/>
    <col min="15617" max="15617" width="1.5703125" customWidth="1"/>
    <col min="15618" max="15618" width="0.85546875" customWidth="1"/>
    <col min="15619" max="15619" width="34" bestFit="1" customWidth="1"/>
    <col min="15620" max="15620" width="12.140625" customWidth="1"/>
    <col min="15621" max="15621" width="12.7109375" customWidth="1"/>
    <col min="15622" max="15622" width="19" customWidth="1"/>
    <col min="15623" max="15623" width="15.42578125" customWidth="1"/>
    <col min="15624" max="15624" width="8" customWidth="1"/>
    <col min="15629" max="15629" width="14.140625" customWidth="1"/>
    <col min="15630" max="15630" width="11.42578125" customWidth="1"/>
    <col min="15873" max="15873" width="1.5703125" customWidth="1"/>
    <col min="15874" max="15874" width="0.85546875" customWidth="1"/>
    <col min="15875" max="15875" width="34" bestFit="1" customWidth="1"/>
    <col min="15876" max="15876" width="12.140625" customWidth="1"/>
    <col min="15877" max="15877" width="12.7109375" customWidth="1"/>
    <col min="15878" max="15878" width="19" customWidth="1"/>
    <col min="15879" max="15879" width="15.42578125" customWidth="1"/>
    <col min="15880" max="15880" width="8" customWidth="1"/>
    <col min="15885" max="15885" width="14.140625" customWidth="1"/>
    <col min="15886" max="15886" width="11.42578125" customWidth="1"/>
    <col min="16129" max="16129" width="1.5703125" customWidth="1"/>
    <col min="16130" max="16130" width="0.85546875" customWidth="1"/>
    <col min="16131" max="16131" width="34" bestFit="1" customWidth="1"/>
    <col min="16132" max="16132" width="12.140625" customWidth="1"/>
    <col min="16133" max="16133" width="12.7109375" customWidth="1"/>
    <col min="16134" max="16134" width="19" customWidth="1"/>
    <col min="16135" max="16135" width="15.42578125" customWidth="1"/>
    <col min="16136" max="16136" width="8" customWidth="1"/>
    <col min="16141" max="16141" width="14.140625" customWidth="1"/>
    <col min="16142" max="16142" width="11.42578125" customWidth="1"/>
  </cols>
  <sheetData>
    <row r="2" spans="2:13" ht="16.5">
      <c r="B2" s="182" t="s">
        <v>723</v>
      </c>
    </row>
    <row r="3" spans="2:13" ht="16.5">
      <c r="B3" s="852" t="s">
        <v>494</v>
      </c>
      <c r="C3" s="853"/>
    </row>
    <row r="4" spans="2:13">
      <c r="B4" s="568"/>
    </row>
    <row r="11" spans="2:13" ht="30" customHeight="1">
      <c r="C11" s="854" t="s">
        <v>724</v>
      </c>
      <c r="D11" s="571" t="s">
        <v>725</v>
      </c>
      <c r="E11" s="571" t="s">
        <v>500</v>
      </c>
      <c r="K11" s="232"/>
      <c r="L11" s="232"/>
      <c r="M11" s="232"/>
    </row>
    <row r="12" spans="2:13" ht="16.5">
      <c r="C12" s="855" t="s">
        <v>726</v>
      </c>
      <c r="D12" s="856">
        <v>99089</v>
      </c>
      <c r="E12" s="857">
        <f>D12/$D$15</f>
        <v>0.82257475386428913</v>
      </c>
      <c r="K12" s="232"/>
      <c r="L12" s="232"/>
      <c r="M12" s="232"/>
    </row>
    <row r="13" spans="2:13" ht="16.5">
      <c r="C13" s="855" t="s">
        <v>727</v>
      </c>
      <c r="D13" s="856">
        <v>12964</v>
      </c>
      <c r="E13" s="857">
        <f>D13/$D$15</f>
        <v>0.10761900018263021</v>
      </c>
      <c r="F13" s="572">
        <v>2012</v>
      </c>
      <c r="G13" s="233">
        <v>131984</v>
      </c>
      <c r="H13" s="233">
        <v>73073</v>
      </c>
      <c r="I13" s="233">
        <v>79011</v>
      </c>
      <c r="J13" s="573">
        <f t="shared" ref="J13:J20" si="0">G13+H13+I13</f>
        <v>284068</v>
      </c>
      <c r="K13" s="232"/>
      <c r="L13" s="232"/>
      <c r="M13" s="232"/>
    </row>
    <row r="14" spans="2:13" ht="16.5">
      <c r="C14" s="858" t="s">
        <v>728</v>
      </c>
      <c r="D14" s="856">
        <v>8409</v>
      </c>
      <c r="E14" s="857">
        <f>D14/$D$15</f>
        <v>6.9806245953080645E-2</v>
      </c>
      <c r="F14" s="572">
        <v>2013</v>
      </c>
      <c r="G14" s="233">
        <v>126656</v>
      </c>
      <c r="H14" s="233">
        <v>83305</v>
      </c>
      <c r="I14" s="233">
        <v>81168</v>
      </c>
      <c r="J14" s="573">
        <f t="shared" si="0"/>
        <v>291129</v>
      </c>
      <c r="K14" s="232"/>
      <c r="L14" s="232"/>
      <c r="M14" s="232"/>
    </row>
    <row r="15" spans="2:13">
      <c r="C15" s="859" t="s">
        <v>504</v>
      </c>
      <c r="D15" s="860">
        <f>SUM(D12:D14)</f>
        <v>120462</v>
      </c>
      <c r="E15" s="861">
        <f>SUM(E12:E14)</f>
        <v>1</v>
      </c>
      <c r="F15" s="572">
        <v>2014</v>
      </c>
      <c r="G15" s="233">
        <v>122465</v>
      </c>
      <c r="H15" s="233">
        <v>78629</v>
      </c>
      <c r="I15" s="233">
        <v>67642</v>
      </c>
      <c r="J15" s="573">
        <f t="shared" si="0"/>
        <v>268736</v>
      </c>
      <c r="K15" s="232"/>
      <c r="L15" s="232"/>
      <c r="M15" s="232"/>
    </row>
    <row r="16" spans="2:13">
      <c r="C16" s="858" t="s">
        <v>505</v>
      </c>
      <c r="D16" s="856">
        <v>83166</v>
      </c>
      <c r="E16" s="862"/>
      <c r="F16" s="572">
        <v>2015</v>
      </c>
      <c r="G16" s="233">
        <v>132562</v>
      </c>
      <c r="H16" s="233">
        <v>84258</v>
      </c>
      <c r="I16" s="233">
        <v>73448</v>
      </c>
      <c r="J16" s="573">
        <f t="shared" si="0"/>
        <v>290268</v>
      </c>
      <c r="K16" s="232"/>
      <c r="L16" s="232"/>
      <c r="M16" s="232"/>
    </row>
    <row r="17" spans="2:13">
      <c r="C17" s="855" t="s">
        <v>406</v>
      </c>
      <c r="D17" s="857">
        <f>(D15-D16)/D16</f>
        <v>0.44845249260515113</v>
      </c>
      <c r="E17" s="863"/>
      <c r="F17" s="572">
        <v>2016</v>
      </c>
      <c r="G17" s="233">
        <v>133495</v>
      </c>
      <c r="H17" s="233">
        <v>71265</v>
      </c>
      <c r="I17" s="233">
        <v>60496</v>
      </c>
      <c r="J17" s="573">
        <f t="shared" si="0"/>
        <v>265256</v>
      </c>
      <c r="K17" s="232"/>
      <c r="L17" s="232"/>
      <c r="M17" s="232"/>
    </row>
    <row r="18" spans="2:13">
      <c r="C18" s="588" t="s">
        <v>729</v>
      </c>
      <c r="D18" s="864"/>
      <c r="E18" s="865"/>
      <c r="F18" s="572">
        <v>2017</v>
      </c>
      <c r="G18" s="233">
        <v>110534</v>
      </c>
      <c r="H18" s="233">
        <v>53713</v>
      </c>
      <c r="I18" s="233">
        <v>40597</v>
      </c>
      <c r="J18" s="573">
        <f t="shared" si="0"/>
        <v>204844</v>
      </c>
      <c r="K18" s="232"/>
      <c r="L18" s="232"/>
      <c r="M18" s="232"/>
    </row>
    <row r="19" spans="2:13">
      <c r="C19" s="591" t="s">
        <v>730</v>
      </c>
      <c r="D19" s="864"/>
      <c r="E19" s="865"/>
      <c r="F19" s="572">
        <v>2018</v>
      </c>
      <c r="G19" s="233">
        <v>119110</v>
      </c>
      <c r="H19" s="233">
        <v>58692</v>
      </c>
      <c r="I19" s="233">
        <v>41840</v>
      </c>
      <c r="J19" s="573">
        <f t="shared" si="0"/>
        <v>219642</v>
      </c>
      <c r="K19" s="232"/>
      <c r="L19" s="232"/>
      <c r="M19" s="232"/>
    </row>
    <row r="20" spans="2:13">
      <c r="C20" s="591" t="s">
        <v>731</v>
      </c>
      <c r="D20" s="864"/>
      <c r="E20" s="865"/>
      <c r="F20" s="572">
        <v>2019</v>
      </c>
      <c r="G20" s="233">
        <v>123031</v>
      </c>
      <c r="H20" s="233">
        <v>60352</v>
      </c>
      <c r="I20" s="233">
        <v>45784</v>
      </c>
      <c r="J20" s="573">
        <f t="shared" si="0"/>
        <v>229167</v>
      </c>
      <c r="K20" s="232"/>
      <c r="L20" s="232"/>
      <c r="M20" s="232"/>
    </row>
    <row r="21" spans="2:13">
      <c r="C21" s="591"/>
      <c r="D21" s="864"/>
      <c r="E21" s="865"/>
      <c r="F21" s="572">
        <v>2020</v>
      </c>
      <c r="G21" s="233">
        <v>60777</v>
      </c>
      <c r="H21" s="233">
        <v>13670</v>
      </c>
      <c r="I21" s="233">
        <v>8719</v>
      </c>
      <c r="J21" s="573">
        <f>G21+H21+I21</f>
        <v>83166</v>
      </c>
    </row>
    <row r="22" spans="2:13">
      <c r="D22" s="864"/>
      <c r="E22" s="865"/>
      <c r="F22" s="572">
        <v>2021</v>
      </c>
      <c r="G22" s="233">
        <v>99089</v>
      </c>
      <c r="H22" s="233">
        <v>12964</v>
      </c>
      <c r="I22" s="233">
        <v>8409</v>
      </c>
      <c r="J22" s="573">
        <f>G22+H22+I22</f>
        <v>120462</v>
      </c>
    </row>
    <row r="23" spans="2:13">
      <c r="C23" s="591"/>
    </row>
    <row r="25" spans="2:13" s="383" customFormat="1">
      <c r="B25" s="594"/>
      <c r="C25"/>
      <c r="D25"/>
      <c r="E25"/>
    </row>
    <row r="27" spans="2:13">
      <c r="F27" s="593"/>
    </row>
    <row r="28" spans="2:13">
      <c r="F28" s="596"/>
    </row>
    <row r="29" spans="2:13">
      <c r="F29" s="596"/>
    </row>
    <row r="30" spans="2:13">
      <c r="C30" s="383"/>
      <c r="D30" s="383"/>
      <c r="E30" s="383"/>
      <c r="F30" s="596"/>
    </row>
    <row r="32" spans="2:13">
      <c r="D32" s="593"/>
      <c r="E32" s="593"/>
    </row>
    <row r="33" spans="3:8">
      <c r="C33" s="595"/>
      <c r="E33" s="596"/>
    </row>
    <row r="34" spans="3:8">
      <c r="C34" s="233"/>
      <c r="E34" s="596"/>
    </row>
    <row r="35" spans="3:8">
      <c r="C35" s="233"/>
      <c r="E35" s="596"/>
    </row>
    <row r="36" spans="3:8">
      <c r="C36" s="233"/>
      <c r="D36" s="596"/>
    </row>
    <row r="37" spans="3:8">
      <c r="C37" s="233"/>
      <c r="D37" s="596"/>
    </row>
    <row r="38" spans="3:8">
      <c r="C38" s="233"/>
      <c r="D38" s="596"/>
      <c r="F38" s="597"/>
      <c r="G38" s="595"/>
      <c r="H38" s="595"/>
    </row>
    <row r="39" spans="3:8">
      <c r="C39" s="233"/>
      <c r="D39" s="596"/>
      <c r="F39" s="595"/>
      <c r="G39" s="316"/>
      <c r="H39" s="316"/>
    </row>
    <row r="40" spans="3:8">
      <c r="C40" s="597"/>
      <c r="D40" s="595"/>
      <c r="E40" s="595"/>
      <c r="F40" s="595"/>
      <c r="G40" s="316"/>
      <c r="H40" s="316"/>
    </row>
    <row r="41" spans="3:8">
      <c r="C41" s="595"/>
      <c r="D41" s="316"/>
      <c r="E41" s="316"/>
    </row>
    <row r="42" spans="3:8">
      <c r="C42" s="595"/>
      <c r="D42" s="316"/>
      <c r="E42" s="316"/>
      <c r="F42" s="595"/>
      <c r="G42" s="316"/>
      <c r="H42" s="316"/>
    </row>
    <row r="43" spans="3:8">
      <c r="C43" s="595"/>
      <c r="D43" s="316"/>
      <c r="E43" s="316"/>
      <c r="F43" s="595"/>
      <c r="G43" s="316"/>
      <c r="H43" s="316"/>
    </row>
    <row r="44" spans="3:8">
      <c r="F44" s="595"/>
      <c r="G44" s="316"/>
      <c r="H44" s="316"/>
    </row>
    <row r="45" spans="3:8">
      <c r="C45" s="595"/>
      <c r="D45" s="316"/>
      <c r="E45" s="316"/>
      <c r="F45" s="595"/>
      <c r="G45" s="316"/>
      <c r="H45" s="316"/>
    </row>
    <row r="46" spans="3:8">
      <c r="C46" s="595"/>
      <c r="D46" s="316"/>
      <c r="E46" s="316"/>
    </row>
    <row r="47" spans="3:8">
      <c r="C47" s="595"/>
      <c r="D47" s="316"/>
      <c r="E47" s="316"/>
      <c r="F47" s="595"/>
      <c r="G47" s="316"/>
      <c r="H47" s="316"/>
    </row>
    <row r="48" spans="3:8">
      <c r="C48" s="595"/>
      <c r="D48" s="316"/>
      <c r="E48" s="316"/>
    </row>
    <row r="49" spans="3:9">
      <c r="C49" s="595"/>
      <c r="D49" s="316"/>
      <c r="E49" s="316"/>
    </row>
    <row r="50" spans="3:9">
      <c r="C50" s="595"/>
      <c r="D50" s="316"/>
      <c r="E50" s="316"/>
    </row>
    <row r="52" spans="3:9">
      <c r="F52" s="593"/>
    </row>
    <row r="53" spans="3:9">
      <c r="F53" s="595"/>
      <c r="G53" s="316"/>
      <c r="H53" s="316"/>
    </row>
    <row r="54" spans="3:9">
      <c r="F54" s="595"/>
      <c r="G54" s="316"/>
      <c r="H54" s="316"/>
    </row>
    <row r="56" spans="3:9">
      <c r="F56" s="595"/>
      <c r="G56" s="316"/>
      <c r="H56" s="316"/>
    </row>
    <row r="57" spans="3:9">
      <c r="F57" s="595"/>
      <c r="G57" s="316"/>
      <c r="H57" s="316"/>
    </row>
    <row r="58" spans="3:9">
      <c r="C58" s="597"/>
      <c r="D58" s="595"/>
      <c r="E58" s="595"/>
      <c r="F58" s="595"/>
      <c r="H58" s="316"/>
    </row>
    <row r="59" spans="3:9">
      <c r="C59" s="595"/>
      <c r="D59" s="316"/>
      <c r="E59" s="316"/>
      <c r="F59" s="286"/>
    </row>
    <row r="60" spans="3:9">
      <c r="C60" s="595"/>
      <c r="D60" s="316"/>
      <c r="E60" s="316"/>
      <c r="F60" s="600"/>
      <c r="G60" s="599"/>
      <c r="H60" s="601"/>
      <c r="I60" s="602"/>
    </row>
    <row r="62" spans="3:9">
      <c r="C62" s="595"/>
      <c r="D62" s="316"/>
      <c r="E62" s="316"/>
    </row>
    <row r="63" spans="3:9">
      <c r="C63" s="595"/>
      <c r="D63" s="316"/>
      <c r="E63" s="316"/>
    </row>
    <row r="64" spans="3:9">
      <c r="C64" s="595"/>
      <c r="D64" s="598"/>
      <c r="E64" s="316"/>
    </row>
    <row r="65" spans="5:13">
      <c r="E65" s="600"/>
    </row>
    <row r="73" spans="5:13">
      <c r="G73" s="603"/>
      <c r="H73" s="603"/>
      <c r="I73" s="603"/>
      <c r="J73" s="603"/>
      <c r="K73" s="603"/>
      <c r="L73" s="603"/>
      <c r="M73" s="603"/>
    </row>
    <row r="74" spans="5:13">
      <c r="G74" s="603"/>
      <c r="H74" s="603"/>
      <c r="I74" s="603"/>
      <c r="J74" s="603"/>
      <c r="K74" s="603"/>
      <c r="L74" s="603"/>
      <c r="M74" s="603"/>
    </row>
    <row r="75" spans="5:13">
      <c r="G75" s="603"/>
      <c r="H75" s="603"/>
      <c r="I75" s="603"/>
      <c r="J75" s="603"/>
      <c r="K75" s="603"/>
      <c r="L75" s="603"/>
      <c r="M75" s="603"/>
    </row>
    <row r="76" spans="5:13">
      <c r="G76" s="603"/>
      <c r="H76" s="603"/>
      <c r="I76" s="603"/>
      <c r="J76" s="603"/>
      <c r="K76" s="603"/>
      <c r="L76" s="603"/>
      <c r="M76" s="603"/>
    </row>
    <row r="77" spans="5:13">
      <c r="G77" s="603"/>
      <c r="H77" s="603"/>
      <c r="I77" s="603"/>
      <c r="J77" s="603"/>
      <c r="K77" s="603"/>
      <c r="L77" s="603"/>
      <c r="M77" s="603"/>
    </row>
    <row r="78" spans="5:13">
      <c r="G78" s="603"/>
      <c r="H78" s="603"/>
      <c r="I78" s="603"/>
      <c r="J78" s="603"/>
      <c r="K78" s="603"/>
      <c r="L78" s="603"/>
      <c r="M78" s="603"/>
    </row>
    <row r="79" spans="5:13">
      <c r="G79" s="603"/>
      <c r="H79" s="603"/>
      <c r="I79" s="603"/>
      <c r="J79" s="603"/>
      <c r="K79" s="603"/>
      <c r="L79" s="603"/>
      <c r="M79" s="603"/>
    </row>
    <row r="80" spans="5:13">
      <c r="G80" s="603"/>
      <c r="H80" s="603"/>
      <c r="I80" s="603"/>
      <c r="J80" s="603"/>
      <c r="K80" s="603"/>
      <c r="L80" s="603"/>
      <c r="M80" s="603"/>
    </row>
    <row r="81" spans="7:13">
      <c r="G81" s="603"/>
      <c r="H81" s="603"/>
      <c r="I81" s="603"/>
      <c r="J81" s="603"/>
      <c r="K81" s="603"/>
      <c r="L81" s="603"/>
      <c r="M81" s="603"/>
    </row>
  </sheetData>
  <pageMargins left="0.7" right="0.7" top="0.75" bottom="0.75" header="0.3" footer="0.3"/>
  <pageSetup paperSize="9" scale="75" orientation="landscape" r:id="rId1"/>
  <drawing r:id="rId2"/>
</worksheet>
</file>

<file path=xl/worksheets/sheet29.xml><?xml version="1.0" encoding="utf-8"?>
<worksheet xmlns="http://schemas.openxmlformats.org/spreadsheetml/2006/main" xmlns:r="http://schemas.openxmlformats.org/officeDocument/2006/relationships">
  <dimension ref="B2:O82"/>
  <sheetViews>
    <sheetView showGridLines="0" topLeftCell="A10" workbookViewId="0">
      <selection activeCell="M34" sqref="M34"/>
    </sheetView>
  </sheetViews>
  <sheetFormatPr baseColWidth="10" defaultRowHeight="15"/>
  <cols>
    <col min="1" max="1" width="1.5703125" customWidth="1"/>
    <col min="2" max="2" width="4.5703125" customWidth="1"/>
    <col min="3" max="3" width="15.7109375" customWidth="1"/>
    <col min="4" max="4" width="20.42578125" customWidth="1"/>
    <col min="5" max="5" width="20.85546875" customWidth="1"/>
    <col min="6" max="6" width="19" customWidth="1"/>
    <col min="7" max="7" width="15.42578125" customWidth="1"/>
    <col min="8" max="8" width="8" customWidth="1"/>
    <col min="13" max="13" width="14.140625" customWidth="1"/>
    <col min="14" max="14" width="15" customWidth="1"/>
    <col min="15" max="15" width="21.85546875" bestFit="1" customWidth="1"/>
    <col min="16" max="17" width="11.42578125" customWidth="1"/>
    <col min="257" max="257" width="1.5703125" customWidth="1"/>
    <col min="258" max="258" width="4.5703125" customWidth="1"/>
    <col min="259" max="259" width="15.7109375" customWidth="1"/>
    <col min="260" max="260" width="20.42578125" customWidth="1"/>
    <col min="261" max="261" width="20.85546875" customWidth="1"/>
    <col min="262" max="262" width="19" customWidth="1"/>
    <col min="263" max="263" width="15.42578125" customWidth="1"/>
    <col min="264" max="264" width="8" customWidth="1"/>
    <col min="269" max="269" width="14.140625" customWidth="1"/>
    <col min="270" max="270" width="15" customWidth="1"/>
    <col min="271" max="271" width="21.85546875" bestFit="1" customWidth="1"/>
    <col min="272" max="273" width="11.42578125" customWidth="1"/>
    <col min="513" max="513" width="1.5703125" customWidth="1"/>
    <col min="514" max="514" width="4.5703125" customWidth="1"/>
    <col min="515" max="515" width="15.7109375" customWidth="1"/>
    <col min="516" max="516" width="20.42578125" customWidth="1"/>
    <col min="517" max="517" width="20.85546875" customWidth="1"/>
    <col min="518" max="518" width="19" customWidth="1"/>
    <col min="519" max="519" width="15.42578125" customWidth="1"/>
    <col min="520" max="520" width="8" customWidth="1"/>
    <col min="525" max="525" width="14.140625" customWidth="1"/>
    <col min="526" max="526" width="15" customWidth="1"/>
    <col min="527" max="527" width="21.85546875" bestFit="1" customWidth="1"/>
    <col min="528" max="529" width="11.42578125" customWidth="1"/>
    <col min="769" max="769" width="1.5703125" customWidth="1"/>
    <col min="770" max="770" width="4.5703125" customWidth="1"/>
    <col min="771" max="771" width="15.7109375" customWidth="1"/>
    <col min="772" max="772" width="20.42578125" customWidth="1"/>
    <col min="773" max="773" width="20.85546875" customWidth="1"/>
    <col min="774" max="774" width="19" customWidth="1"/>
    <col min="775" max="775" width="15.42578125" customWidth="1"/>
    <col min="776" max="776" width="8" customWidth="1"/>
    <col min="781" max="781" width="14.140625" customWidth="1"/>
    <col min="782" max="782" width="15" customWidth="1"/>
    <col min="783" max="783" width="21.85546875" bestFit="1" customWidth="1"/>
    <col min="784" max="785" width="11.42578125" customWidth="1"/>
    <col min="1025" max="1025" width="1.5703125" customWidth="1"/>
    <col min="1026" max="1026" width="4.5703125" customWidth="1"/>
    <col min="1027" max="1027" width="15.7109375" customWidth="1"/>
    <col min="1028" max="1028" width="20.42578125" customWidth="1"/>
    <col min="1029" max="1029" width="20.85546875" customWidth="1"/>
    <col min="1030" max="1030" width="19" customWidth="1"/>
    <col min="1031" max="1031" width="15.42578125" customWidth="1"/>
    <col min="1032" max="1032" width="8" customWidth="1"/>
    <col min="1037" max="1037" width="14.140625" customWidth="1"/>
    <col min="1038" max="1038" width="15" customWidth="1"/>
    <col min="1039" max="1039" width="21.85546875" bestFit="1" customWidth="1"/>
    <col min="1040" max="1041" width="11.42578125" customWidth="1"/>
    <col min="1281" max="1281" width="1.5703125" customWidth="1"/>
    <col min="1282" max="1282" width="4.5703125" customWidth="1"/>
    <col min="1283" max="1283" width="15.7109375" customWidth="1"/>
    <col min="1284" max="1284" width="20.42578125" customWidth="1"/>
    <col min="1285" max="1285" width="20.85546875" customWidth="1"/>
    <col min="1286" max="1286" width="19" customWidth="1"/>
    <col min="1287" max="1287" width="15.42578125" customWidth="1"/>
    <col min="1288" max="1288" width="8" customWidth="1"/>
    <col min="1293" max="1293" width="14.140625" customWidth="1"/>
    <col min="1294" max="1294" width="15" customWidth="1"/>
    <col min="1295" max="1295" width="21.85546875" bestFit="1" customWidth="1"/>
    <col min="1296" max="1297" width="11.42578125" customWidth="1"/>
    <col min="1537" max="1537" width="1.5703125" customWidth="1"/>
    <col min="1538" max="1538" width="4.5703125" customWidth="1"/>
    <col min="1539" max="1539" width="15.7109375" customWidth="1"/>
    <col min="1540" max="1540" width="20.42578125" customWidth="1"/>
    <col min="1541" max="1541" width="20.85546875" customWidth="1"/>
    <col min="1542" max="1542" width="19" customWidth="1"/>
    <col min="1543" max="1543" width="15.42578125" customWidth="1"/>
    <col min="1544" max="1544" width="8" customWidth="1"/>
    <col min="1549" max="1549" width="14.140625" customWidth="1"/>
    <col min="1550" max="1550" width="15" customWidth="1"/>
    <col min="1551" max="1551" width="21.85546875" bestFit="1" customWidth="1"/>
    <col min="1552" max="1553" width="11.42578125" customWidth="1"/>
    <col min="1793" max="1793" width="1.5703125" customWidth="1"/>
    <col min="1794" max="1794" width="4.5703125" customWidth="1"/>
    <col min="1795" max="1795" width="15.7109375" customWidth="1"/>
    <col min="1796" max="1796" width="20.42578125" customWidth="1"/>
    <col min="1797" max="1797" width="20.85546875" customWidth="1"/>
    <col min="1798" max="1798" width="19" customWidth="1"/>
    <col min="1799" max="1799" width="15.42578125" customWidth="1"/>
    <col min="1800" max="1800" width="8" customWidth="1"/>
    <col min="1805" max="1805" width="14.140625" customWidth="1"/>
    <col min="1806" max="1806" width="15" customWidth="1"/>
    <col min="1807" max="1807" width="21.85546875" bestFit="1" customWidth="1"/>
    <col min="1808" max="1809" width="11.42578125" customWidth="1"/>
    <col min="2049" max="2049" width="1.5703125" customWidth="1"/>
    <col min="2050" max="2050" width="4.5703125" customWidth="1"/>
    <col min="2051" max="2051" width="15.7109375" customWidth="1"/>
    <col min="2052" max="2052" width="20.42578125" customWidth="1"/>
    <col min="2053" max="2053" width="20.85546875" customWidth="1"/>
    <col min="2054" max="2054" width="19" customWidth="1"/>
    <col min="2055" max="2055" width="15.42578125" customWidth="1"/>
    <col min="2056" max="2056" width="8" customWidth="1"/>
    <col min="2061" max="2061" width="14.140625" customWidth="1"/>
    <col min="2062" max="2062" width="15" customWidth="1"/>
    <col min="2063" max="2063" width="21.85546875" bestFit="1" customWidth="1"/>
    <col min="2064" max="2065" width="11.42578125" customWidth="1"/>
    <col min="2305" max="2305" width="1.5703125" customWidth="1"/>
    <col min="2306" max="2306" width="4.5703125" customWidth="1"/>
    <col min="2307" max="2307" width="15.7109375" customWidth="1"/>
    <col min="2308" max="2308" width="20.42578125" customWidth="1"/>
    <col min="2309" max="2309" width="20.85546875" customWidth="1"/>
    <col min="2310" max="2310" width="19" customWidth="1"/>
    <col min="2311" max="2311" width="15.42578125" customWidth="1"/>
    <col min="2312" max="2312" width="8" customWidth="1"/>
    <col min="2317" max="2317" width="14.140625" customWidth="1"/>
    <col min="2318" max="2318" width="15" customWidth="1"/>
    <col min="2319" max="2319" width="21.85546875" bestFit="1" customWidth="1"/>
    <col min="2320" max="2321" width="11.42578125" customWidth="1"/>
    <col min="2561" max="2561" width="1.5703125" customWidth="1"/>
    <col min="2562" max="2562" width="4.5703125" customWidth="1"/>
    <col min="2563" max="2563" width="15.7109375" customWidth="1"/>
    <col min="2564" max="2564" width="20.42578125" customWidth="1"/>
    <col min="2565" max="2565" width="20.85546875" customWidth="1"/>
    <col min="2566" max="2566" width="19" customWidth="1"/>
    <col min="2567" max="2567" width="15.42578125" customWidth="1"/>
    <col min="2568" max="2568" width="8" customWidth="1"/>
    <col min="2573" max="2573" width="14.140625" customWidth="1"/>
    <col min="2574" max="2574" width="15" customWidth="1"/>
    <col min="2575" max="2575" width="21.85546875" bestFit="1" customWidth="1"/>
    <col min="2576" max="2577" width="11.42578125" customWidth="1"/>
    <col min="2817" max="2817" width="1.5703125" customWidth="1"/>
    <col min="2818" max="2818" width="4.5703125" customWidth="1"/>
    <col min="2819" max="2819" width="15.7109375" customWidth="1"/>
    <col min="2820" max="2820" width="20.42578125" customWidth="1"/>
    <col min="2821" max="2821" width="20.85546875" customWidth="1"/>
    <col min="2822" max="2822" width="19" customWidth="1"/>
    <col min="2823" max="2823" width="15.42578125" customWidth="1"/>
    <col min="2824" max="2824" width="8" customWidth="1"/>
    <col min="2829" max="2829" width="14.140625" customWidth="1"/>
    <col min="2830" max="2830" width="15" customWidth="1"/>
    <col min="2831" max="2831" width="21.85546875" bestFit="1" customWidth="1"/>
    <col min="2832" max="2833" width="11.42578125" customWidth="1"/>
    <col min="3073" max="3073" width="1.5703125" customWidth="1"/>
    <col min="3074" max="3074" width="4.5703125" customWidth="1"/>
    <col min="3075" max="3075" width="15.7109375" customWidth="1"/>
    <col min="3076" max="3076" width="20.42578125" customWidth="1"/>
    <col min="3077" max="3077" width="20.85546875" customWidth="1"/>
    <col min="3078" max="3078" width="19" customWidth="1"/>
    <col min="3079" max="3079" width="15.42578125" customWidth="1"/>
    <col min="3080" max="3080" width="8" customWidth="1"/>
    <col min="3085" max="3085" width="14.140625" customWidth="1"/>
    <col min="3086" max="3086" width="15" customWidth="1"/>
    <col min="3087" max="3087" width="21.85546875" bestFit="1" customWidth="1"/>
    <col min="3088" max="3089" width="11.42578125" customWidth="1"/>
    <col min="3329" max="3329" width="1.5703125" customWidth="1"/>
    <col min="3330" max="3330" width="4.5703125" customWidth="1"/>
    <col min="3331" max="3331" width="15.7109375" customWidth="1"/>
    <col min="3332" max="3332" width="20.42578125" customWidth="1"/>
    <col min="3333" max="3333" width="20.85546875" customWidth="1"/>
    <col min="3334" max="3334" width="19" customWidth="1"/>
    <col min="3335" max="3335" width="15.42578125" customWidth="1"/>
    <col min="3336" max="3336" width="8" customWidth="1"/>
    <col min="3341" max="3341" width="14.140625" customWidth="1"/>
    <col min="3342" max="3342" width="15" customWidth="1"/>
    <col min="3343" max="3343" width="21.85546875" bestFit="1" customWidth="1"/>
    <col min="3344" max="3345" width="11.42578125" customWidth="1"/>
    <col min="3585" max="3585" width="1.5703125" customWidth="1"/>
    <col min="3586" max="3586" width="4.5703125" customWidth="1"/>
    <col min="3587" max="3587" width="15.7109375" customWidth="1"/>
    <col min="3588" max="3588" width="20.42578125" customWidth="1"/>
    <col min="3589" max="3589" width="20.85546875" customWidth="1"/>
    <col min="3590" max="3590" width="19" customWidth="1"/>
    <col min="3591" max="3591" width="15.42578125" customWidth="1"/>
    <col min="3592" max="3592" width="8" customWidth="1"/>
    <col min="3597" max="3597" width="14.140625" customWidth="1"/>
    <col min="3598" max="3598" width="15" customWidth="1"/>
    <col min="3599" max="3599" width="21.85546875" bestFit="1" customWidth="1"/>
    <col min="3600" max="3601" width="11.42578125" customWidth="1"/>
    <col min="3841" max="3841" width="1.5703125" customWidth="1"/>
    <col min="3842" max="3842" width="4.5703125" customWidth="1"/>
    <col min="3843" max="3843" width="15.7109375" customWidth="1"/>
    <col min="3844" max="3844" width="20.42578125" customWidth="1"/>
    <col min="3845" max="3845" width="20.85546875" customWidth="1"/>
    <col min="3846" max="3846" width="19" customWidth="1"/>
    <col min="3847" max="3847" width="15.42578125" customWidth="1"/>
    <col min="3848" max="3848" width="8" customWidth="1"/>
    <col min="3853" max="3853" width="14.140625" customWidth="1"/>
    <col min="3854" max="3854" width="15" customWidth="1"/>
    <col min="3855" max="3855" width="21.85546875" bestFit="1" customWidth="1"/>
    <col min="3856" max="3857" width="11.42578125" customWidth="1"/>
    <col min="4097" max="4097" width="1.5703125" customWidth="1"/>
    <col min="4098" max="4098" width="4.5703125" customWidth="1"/>
    <col min="4099" max="4099" width="15.7109375" customWidth="1"/>
    <col min="4100" max="4100" width="20.42578125" customWidth="1"/>
    <col min="4101" max="4101" width="20.85546875" customWidth="1"/>
    <col min="4102" max="4102" width="19" customWidth="1"/>
    <col min="4103" max="4103" width="15.42578125" customWidth="1"/>
    <col min="4104" max="4104" width="8" customWidth="1"/>
    <col min="4109" max="4109" width="14.140625" customWidth="1"/>
    <col min="4110" max="4110" width="15" customWidth="1"/>
    <col min="4111" max="4111" width="21.85546875" bestFit="1" customWidth="1"/>
    <col min="4112" max="4113" width="11.42578125" customWidth="1"/>
    <col min="4353" max="4353" width="1.5703125" customWidth="1"/>
    <col min="4354" max="4354" width="4.5703125" customWidth="1"/>
    <col min="4355" max="4355" width="15.7109375" customWidth="1"/>
    <col min="4356" max="4356" width="20.42578125" customWidth="1"/>
    <col min="4357" max="4357" width="20.85546875" customWidth="1"/>
    <col min="4358" max="4358" width="19" customWidth="1"/>
    <col min="4359" max="4359" width="15.42578125" customWidth="1"/>
    <col min="4360" max="4360" width="8" customWidth="1"/>
    <col min="4365" max="4365" width="14.140625" customWidth="1"/>
    <col min="4366" max="4366" width="15" customWidth="1"/>
    <col min="4367" max="4367" width="21.85546875" bestFit="1" customWidth="1"/>
    <col min="4368" max="4369" width="11.42578125" customWidth="1"/>
    <col min="4609" max="4609" width="1.5703125" customWidth="1"/>
    <col min="4610" max="4610" width="4.5703125" customWidth="1"/>
    <col min="4611" max="4611" width="15.7109375" customWidth="1"/>
    <col min="4612" max="4612" width="20.42578125" customWidth="1"/>
    <col min="4613" max="4613" width="20.85546875" customWidth="1"/>
    <col min="4614" max="4614" width="19" customWidth="1"/>
    <col min="4615" max="4615" width="15.42578125" customWidth="1"/>
    <col min="4616" max="4616" width="8" customWidth="1"/>
    <col min="4621" max="4621" width="14.140625" customWidth="1"/>
    <col min="4622" max="4622" width="15" customWidth="1"/>
    <col min="4623" max="4623" width="21.85546875" bestFit="1" customWidth="1"/>
    <col min="4624" max="4625" width="11.42578125" customWidth="1"/>
    <col min="4865" max="4865" width="1.5703125" customWidth="1"/>
    <col min="4866" max="4866" width="4.5703125" customWidth="1"/>
    <col min="4867" max="4867" width="15.7109375" customWidth="1"/>
    <col min="4868" max="4868" width="20.42578125" customWidth="1"/>
    <col min="4869" max="4869" width="20.85546875" customWidth="1"/>
    <col min="4870" max="4870" width="19" customWidth="1"/>
    <col min="4871" max="4871" width="15.42578125" customWidth="1"/>
    <col min="4872" max="4872" width="8" customWidth="1"/>
    <col min="4877" max="4877" width="14.140625" customWidth="1"/>
    <col min="4878" max="4878" width="15" customWidth="1"/>
    <col min="4879" max="4879" width="21.85546875" bestFit="1" customWidth="1"/>
    <col min="4880" max="4881" width="11.42578125" customWidth="1"/>
    <col min="5121" max="5121" width="1.5703125" customWidth="1"/>
    <col min="5122" max="5122" width="4.5703125" customWidth="1"/>
    <col min="5123" max="5123" width="15.7109375" customWidth="1"/>
    <col min="5124" max="5124" width="20.42578125" customWidth="1"/>
    <col min="5125" max="5125" width="20.85546875" customWidth="1"/>
    <col min="5126" max="5126" width="19" customWidth="1"/>
    <col min="5127" max="5127" width="15.42578125" customWidth="1"/>
    <col min="5128" max="5128" width="8" customWidth="1"/>
    <col min="5133" max="5133" width="14.140625" customWidth="1"/>
    <col min="5134" max="5134" width="15" customWidth="1"/>
    <col min="5135" max="5135" width="21.85546875" bestFit="1" customWidth="1"/>
    <col min="5136" max="5137" width="11.42578125" customWidth="1"/>
    <col min="5377" max="5377" width="1.5703125" customWidth="1"/>
    <col min="5378" max="5378" width="4.5703125" customWidth="1"/>
    <col min="5379" max="5379" width="15.7109375" customWidth="1"/>
    <col min="5380" max="5380" width="20.42578125" customWidth="1"/>
    <col min="5381" max="5381" width="20.85546875" customWidth="1"/>
    <col min="5382" max="5382" width="19" customWidth="1"/>
    <col min="5383" max="5383" width="15.42578125" customWidth="1"/>
    <col min="5384" max="5384" width="8" customWidth="1"/>
    <col min="5389" max="5389" width="14.140625" customWidth="1"/>
    <col min="5390" max="5390" width="15" customWidth="1"/>
    <col min="5391" max="5391" width="21.85546875" bestFit="1" customWidth="1"/>
    <col min="5392" max="5393" width="11.42578125" customWidth="1"/>
    <col min="5633" max="5633" width="1.5703125" customWidth="1"/>
    <col min="5634" max="5634" width="4.5703125" customWidth="1"/>
    <col min="5635" max="5635" width="15.7109375" customWidth="1"/>
    <col min="5636" max="5636" width="20.42578125" customWidth="1"/>
    <col min="5637" max="5637" width="20.85546875" customWidth="1"/>
    <col min="5638" max="5638" width="19" customWidth="1"/>
    <col min="5639" max="5639" width="15.42578125" customWidth="1"/>
    <col min="5640" max="5640" width="8" customWidth="1"/>
    <col min="5645" max="5645" width="14.140625" customWidth="1"/>
    <col min="5646" max="5646" width="15" customWidth="1"/>
    <col min="5647" max="5647" width="21.85546875" bestFit="1" customWidth="1"/>
    <col min="5648" max="5649" width="11.42578125" customWidth="1"/>
    <col min="5889" max="5889" width="1.5703125" customWidth="1"/>
    <col min="5890" max="5890" width="4.5703125" customWidth="1"/>
    <col min="5891" max="5891" width="15.7109375" customWidth="1"/>
    <col min="5892" max="5892" width="20.42578125" customWidth="1"/>
    <col min="5893" max="5893" width="20.85546875" customWidth="1"/>
    <col min="5894" max="5894" width="19" customWidth="1"/>
    <col min="5895" max="5895" width="15.42578125" customWidth="1"/>
    <col min="5896" max="5896" width="8" customWidth="1"/>
    <col min="5901" max="5901" width="14.140625" customWidth="1"/>
    <col min="5902" max="5902" width="15" customWidth="1"/>
    <col min="5903" max="5903" width="21.85546875" bestFit="1" customWidth="1"/>
    <col min="5904" max="5905" width="11.42578125" customWidth="1"/>
    <col min="6145" max="6145" width="1.5703125" customWidth="1"/>
    <col min="6146" max="6146" width="4.5703125" customWidth="1"/>
    <col min="6147" max="6147" width="15.7109375" customWidth="1"/>
    <col min="6148" max="6148" width="20.42578125" customWidth="1"/>
    <col min="6149" max="6149" width="20.85546875" customWidth="1"/>
    <col min="6150" max="6150" width="19" customWidth="1"/>
    <col min="6151" max="6151" width="15.42578125" customWidth="1"/>
    <col min="6152" max="6152" width="8" customWidth="1"/>
    <col min="6157" max="6157" width="14.140625" customWidth="1"/>
    <col min="6158" max="6158" width="15" customWidth="1"/>
    <col min="6159" max="6159" width="21.85546875" bestFit="1" customWidth="1"/>
    <col min="6160" max="6161" width="11.42578125" customWidth="1"/>
    <col min="6401" max="6401" width="1.5703125" customWidth="1"/>
    <col min="6402" max="6402" width="4.5703125" customWidth="1"/>
    <col min="6403" max="6403" width="15.7109375" customWidth="1"/>
    <col min="6404" max="6404" width="20.42578125" customWidth="1"/>
    <col min="6405" max="6405" width="20.85546875" customWidth="1"/>
    <col min="6406" max="6406" width="19" customWidth="1"/>
    <col min="6407" max="6407" width="15.42578125" customWidth="1"/>
    <col min="6408" max="6408" width="8" customWidth="1"/>
    <col min="6413" max="6413" width="14.140625" customWidth="1"/>
    <col min="6414" max="6414" width="15" customWidth="1"/>
    <col min="6415" max="6415" width="21.85546875" bestFit="1" customWidth="1"/>
    <col min="6416" max="6417" width="11.42578125" customWidth="1"/>
    <col min="6657" max="6657" width="1.5703125" customWidth="1"/>
    <col min="6658" max="6658" width="4.5703125" customWidth="1"/>
    <col min="6659" max="6659" width="15.7109375" customWidth="1"/>
    <col min="6660" max="6660" width="20.42578125" customWidth="1"/>
    <col min="6661" max="6661" width="20.85546875" customWidth="1"/>
    <col min="6662" max="6662" width="19" customWidth="1"/>
    <col min="6663" max="6663" width="15.42578125" customWidth="1"/>
    <col min="6664" max="6664" width="8" customWidth="1"/>
    <col min="6669" max="6669" width="14.140625" customWidth="1"/>
    <col min="6670" max="6670" width="15" customWidth="1"/>
    <col min="6671" max="6671" width="21.85546875" bestFit="1" customWidth="1"/>
    <col min="6672" max="6673" width="11.42578125" customWidth="1"/>
    <col min="6913" max="6913" width="1.5703125" customWidth="1"/>
    <col min="6914" max="6914" width="4.5703125" customWidth="1"/>
    <col min="6915" max="6915" width="15.7109375" customWidth="1"/>
    <col min="6916" max="6916" width="20.42578125" customWidth="1"/>
    <col min="6917" max="6917" width="20.85546875" customWidth="1"/>
    <col min="6918" max="6918" width="19" customWidth="1"/>
    <col min="6919" max="6919" width="15.42578125" customWidth="1"/>
    <col min="6920" max="6920" width="8" customWidth="1"/>
    <col min="6925" max="6925" width="14.140625" customWidth="1"/>
    <col min="6926" max="6926" width="15" customWidth="1"/>
    <col min="6927" max="6927" width="21.85546875" bestFit="1" customWidth="1"/>
    <col min="6928" max="6929" width="11.42578125" customWidth="1"/>
    <col min="7169" max="7169" width="1.5703125" customWidth="1"/>
    <col min="7170" max="7170" width="4.5703125" customWidth="1"/>
    <col min="7171" max="7171" width="15.7109375" customWidth="1"/>
    <col min="7172" max="7172" width="20.42578125" customWidth="1"/>
    <col min="7173" max="7173" width="20.85546875" customWidth="1"/>
    <col min="7174" max="7174" width="19" customWidth="1"/>
    <col min="7175" max="7175" width="15.42578125" customWidth="1"/>
    <col min="7176" max="7176" width="8" customWidth="1"/>
    <col min="7181" max="7181" width="14.140625" customWidth="1"/>
    <col min="7182" max="7182" width="15" customWidth="1"/>
    <col min="7183" max="7183" width="21.85546875" bestFit="1" customWidth="1"/>
    <col min="7184" max="7185" width="11.42578125" customWidth="1"/>
    <col min="7425" max="7425" width="1.5703125" customWidth="1"/>
    <col min="7426" max="7426" width="4.5703125" customWidth="1"/>
    <col min="7427" max="7427" width="15.7109375" customWidth="1"/>
    <col min="7428" max="7428" width="20.42578125" customWidth="1"/>
    <col min="7429" max="7429" width="20.85546875" customWidth="1"/>
    <col min="7430" max="7430" width="19" customWidth="1"/>
    <col min="7431" max="7431" width="15.42578125" customWidth="1"/>
    <col min="7432" max="7432" width="8" customWidth="1"/>
    <col min="7437" max="7437" width="14.140625" customWidth="1"/>
    <col min="7438" max="7438" width="15" customWidth="1"/>
    <col min="7439" max="7439" width="21.85546875" bestFit="1" customWidth="1"/>
    <col min="7440" max="7441" width="11.42578125" customWidth="1"/>
    <col min="7681" max="7681" width="1.5703125" customWidth="1"/>
    <col min="7682" max="7682" width="4.5703125" customWidth="1"/>
    <col min="7683" max="7683" width="15.7109375" customWidth="1"/>
    <col min="7684" max="7684" width="20.42578125" customWidth="1"/>
    <col min="7685" max="7685" width="20.85546875" customWidth="1"/>
    <col min="7686" max="7686" width="19" customWidth="1"/>
    <col min="7687" max="7687" width="15.42578125" customWidth="1"/>
    <col min="7688" max="7688" width="8" customWidth="1"/>
    <col min="7693" max="7693" width="14.140625" customWidth="1"/>
    <col min="7694" max="7694" width="15" customWidth="1"/>
    <col min="7695" max="7695" width="21.85546875" bestFit="1" customWidth="1"/>
    <col min="7696" max="7697" width="11.42578125" customWidth="1"/>
    <col min="7937" max="7937" width="1.5703125" customWidth="1"/>
    <col min="7938" max="7938" width="4.5703125" customWidth="1"/>
    <col min="7939" max="7939" width="15.7109375" customWidth="1"/>
    <col min="7940" max="7940" width="20.42578125" customWidth="1"/>
    <col min="7941" max="7941" width="20.85546875" customWidth="1"/>
    <col min="7942" max="7942" width="19" customWidth="1"/>
    <col min="7943" max="7943" width="15.42578125" customWidth="1"/>
    <col min="7944" max="7944" width="8" customWidth="1"/>
    <col min="7949" max="7949" width="14.140625" customWidth="1"/>
    <col min="7950" max="7950" width="15" customWidth="1"/>
    <col min="7951" max="7951" width="21.85546875" bestFit="1" customWidth="1"/>
    <col min="7952" max="7953" width="11.42578125" customWidth="1"/>
    <col min="8193" max="8193" width="1.5703125" customWidth="1"/>
    <col min="8194" max="8194" width="4.5703125" customWidth="1"/>
    <col min="8195" max="8195" width="15.7109375" customWidth="1"/>
    <col min="8196" max="8196" width="20.42578125" customWidth="1"/>
    <col min="8197" max="8197" width="20.85546875" customWidth="1"/>
    <col min="8198" max="8198" width="19" customWidth="1"/>
    <col min="8199" max="8199" width="15.42578125" customWidth="1"/>
    <col min="8200" max="8200" width="8" customWidth="1"/>
    <col min="8205" max="8205" width="14.140625" customWidth="1"/>
    <col min="8206" max="8206" width="15" customWidth="1"/>
    <col min="8207" max="8207" width="21.85546875" bestFit="1" customWidth="1"/>
    <col min="8208" max="8209" width="11.42578125" customWidth="1"/>
    <col min="8449" max="8449" width="1.5703125" customWidth="1"/>
    <col min="8450" max="8450" width="4.5703125" customWidth="1"/>
    <col min="8451" max="8451" width="15.7109375" customWidth="1"/>
    <col min="8452" max="8452" width="20.42578125" customWidth="1"/>
    <col min="8453" max="8453" width="20.85546875" customWidth="1"/>
    <col min="8454" max="8454" width="19" customWidth="1"/>
    <col min="8455" max="8455" width="15.42578125" customWidth="1"/>
    <col min="8456" max="8456" width="8" customWidth="1"/>
    <col min="8461" max="8461" width="14.140625" customWidth="1"/>
    <col min="8462" max="8462" width="15" customWidth="1"/>
    <col min="8463" max="8463" width="21.85546875" bestFit="1" customWidth="1"/>
    <col min="8464" max="8465" width="11.42578125" customWidth="1"/>
    <col min="8705" max="8705" width="1.5703125" customWidth="1"/>
    <col min="8706" max="8706" width="4.5703125" customWidth="1"/>
    <col min="8707" max="8707" width="15.7109375" customWidth="1"/>
    <col min="8708" max="8708" width="20.42578125" customWidth="1"/>
    <col min="8709" max="8709" width="20.85546875" customWidth="1"/>
    <col min="8710" max="8710" width="19" customWidth="1"/>
    <col min="8711" max="8711" width="15.42578125" customWidth="1"/>
    <col min="8712" max="8712" width="8" customWidth="1"/>
    <col min="8717" max="8717" width="14.140625" customWidth="1"/>
    <col min="8718" max="8718" width="15" customWidth="1"/>
    <col min="8719" max="8719" width="21.85546875" bestFit="1" customWidth="1"/>
    <col min="8720" max="8721" width="11.42578125" customWidth="1"/>
    <col min="8961" max="8961" width="1.5703125" customWidth="1"/>
    <col min="8962" max="8962" width="4.5703125" customWidth="1"/>
    <col min="8963" max="8963" width="15.7109375" customWidth="1"/>
    <col min="8964" max="8964" width="20.42578125" customWidth="1"/>
    <col min="8965" max="8965" width="20.85546875" customWidth="1"/>
    <col min="8966" max="8966" width="19" customWidth="1"/>
    <col min="8967" max="8967" width="15.42578125" customWidth="1"/>
    <col min="8968" max="8968" width="8" customWidth="1"/>
    <col min="8973" max="8973" width="14.140625" customWidth="1"/>
    <col min="8974" max="8974" width="15" customWidth="1"/>
    <col min="8975" max="8975" width="21.85546875" bestFit="1" customWidth="1"/>
    <col min="8976" max="8977" width="11.42578125" customWidth="1"/>
    <col min="9217" max="9217" width="1.5703125" customWidth="1"/>
    <col min="9218" max="9218" width="4.5703125" customWidth="1"/>
    <col min="9219" max="9219" width="15.7109375" customWidth="1"/>
    <col min="9220" max="9220" width="20.42578125" customWidth="1"/>
    <col min="9221" max="9221" width="20.85546875" customWidth="1"/>
    <col min="9222" max="9222" width="19" customWidth="1"/>
    <col min="9223" max="9223" width="15.42578125" customWidth="1"/>
    <col min="9224" max="9224" width="8" customWidth="1"/>
    <col min="9229" max="9229" width="14.140625" customWidth="1"/>
    <col min="9230" max="9230" width="15" customWidth="1"/>
    <col min="9231" max="9231" width="21.85546875" bestFit="1" customWidth="1"/>
    <col min="9232" max="9233" width="11.42578125" customWidth="1"/>
    <col min="9473" max="9473" width="1.5703125" customWidth="1"/>
    <col min="9474" max="9474" width="4.5703125" customWidth="1"/>
    <col min="9475" max="9475" width="15.7109375" customWidth="1"/>
    <col min="9476" max="9476" width="20.42578125" customWidth="1"/>
    <col min="9477" max="9477" width="20.85546875" customWidth="1"/>
    <col min="9478" max="9478" width="19" customWidth="1"/>
    <col min="9479" max="9479" width="15.42578125" customWidth="1"/>
    <col min="9480" max="9480" width="8" customWidth="1"/>
    <col min="9485" max="9485" width="14.140625" customWidth="1"/>
    <col min="9486" max="9486" width="15" customWidth="1"/>
    <col min="9487" max="9487" width="21.85546875" bestFit="1" customWidth="1"/>
    <col min="9488" max="9489" width="11.42578125" customWidth="1"/>
    <col min="9729" max="9729" width="1.5703125" customWidth="1"/>
    <col min="9730" max="9730" width="4.5703125" customWidth="1"/>
    <col min="9731" max="9731" width="15.7109375" customWidth="1"/>
    <col min="9732" max="9732" width="20.42578125" customWidth="1"/>
    <col min="9733" max="9733" width="20.85546875" customWidth="1"/>
    <col min="9734" max="9734" width="19" customWidth="1"/>
    <col min="9735" max="9735" width="15.42578125" customWidth="1"/>
    <col min="9736" max="9736" width="8" customWidth="1"/>
    <col min="9741" max="9741" width="14.140625" customWidth="1"/>
    <col min="9742" max="9742" width="15" customWidth="1"/>
    <col min="9743" max="9743" width="21.85546875" bestFit="1" customWidth="1"/>
    <col min="9744" max="9745" width="11.42578125" customWidth="1"/>
    <col min="9985" max="9985" width="1.5703125" customWidth="1"/>
    <col min="9986" max="9986" width="4.5703125" customWidth="1"/>
    <col min="9987" max="9987" width="15.7109375" customWidth="1"/>
    <col min="9988" max="9988" width="20.42578125" customWidth="1"/>
    <col min="9989" max="9989" width="20.85546875" customWidth="1"/>
    <col min="9990" max="9990" width="19" customWidth="1"/>
    <col min="9991" max="9991" width="15.42578125" customWidth="1"/>
    <col min="9992" max="9992" width="8" customWidth="1"/>
    <col min="9997" max="9997" width="14.140625" customWidth="1"/>
    <col min="9998" max="9998" width="15" customWidth="1"/>
    <col min="9999" max="9999" width="21.85546875" bestFit="1" customWidth="1"/>
    <col min="10000" max="10001" width="11.42578125" customWidth="1"/>
    <col min="10241" max="10241" width="1.5703125" customWidth="1"/>
    <col min="10242" max="10242" width="4.5703125" customWidth="1"/>
    <col min="10243" max="10243" width="15.7109375" customWidth="1"/>
    <col min="10244" max="10244" width="20.42578125" customWidth="1"/>
    <col min="10245" max="10245" width="20.85546875" customWidth="1"/>
    <col min="10246" max="10246" width="19" customWidth="1"/>
    <col min="10247" max="10247" width="15.42578125" customWidth="1"/>
    <col min="10248" max="10248" width="8" customWidth="1"/>
    <col min="10253" max="10253" width="14.140625" customWidth="1"/>
    <col min="10254" max="10254" width="15" customWidth="1"/>
    <col min="10255" max="10255" width="21.85546875" bestFit="1" customWidth="1"/>
    <col min="10256" max="10257" width="11.42578125" customWidth="1"/>
    <col min="10497" max="10497" width="1.5703125" customWidth="1"/>
    <col min="10498" max="10498" width="4.5703125" customWidth="1"/>
    <col min="10499" max="10499" width="15.7109375" customWidth="1"/>
    <col min="10500" max="10500" width="20.42578125" customWidth="1"/>
    <col min="10501" max="10501" width="20.85546875" customWidth="1"/>
    <col min="10502" max="10502" width="19" customWidth="1"/>
    <col min="10503" max="10503" width="15.42578125" customWidth="1"/>
    <col min="10504" max="10504" width="8" customWidth="1"/>
    <col min="10509" max="10509" width="14.140625" customWidth="1"/>
    <col min="10510" max="10510" width="15" customWidth="1"/>
    <col min="10511" max="10511" width="21.85546875" bestFit="1" customWidth="1"/>
    <col min="10512" max="10513" width="11.42578125" customWidth="1"/>
    <col min="10753" max="10753" width="1.5703125" customWidth="1"/>
    <col min="10754" max="10754" width="4.5703125" customWidth="1"/>
    <col min="10755" max="10755" width="15.7109375" customWidth="1"/>
    <col min="10756" max="10756" width="20.42578125" customWidth="1"/>
    <col min="10757" max="10757" width="20.85546875" customWidth="1"/>
    <col min="10758" max="10758" width="19" customWidth="1"/>
    <col min="10759" max="10759" width="15.42578125" customWidth="1"/>
    <col min="10760" max="10760" width="8" customWidth="1"/>
    <col min="10765" max="10765" width="14.140625" customWidth="1"/>
    <col min="10766" max="10766" width="15" customWidth="1"/>
    <col min="10767" max="10767" width="21.85546875" bestFit="1" customWidth="1"/>
    <col min="10768" max="10769" width="11.42578125" customWidth="1"/>
    <col min="11009" max="11009" width="1.5703125" customWidth="1"/>
    <col min="11010" max="11010" width="4.5703125" customWidth="1"/>
    <col min="11011" max="11011" width="15.7109375" customWidth="1"/>
    <col min="11012" max="11012" width="20.42578125" customWidth="1"/>
    <col min="11013" max="11013" width="20.85546875" customWidth="1"/>
    <col min="11014" max="11014" width="19" customWidth="1"/>
    <col min="11015" max="11015" width="15.42578125" customWidth="1"/>
    <col min="11016" max="11016" width="8" customWidth="1"/>
    <col min="11021" max="11021" width="14.140625" customWidth="1"/>
    <col min="11022" max="11022" width="15" customWidth="1"/>
    <col min="11023" max="11023" width="21.85546875" bestFit="1" customWidth="1"/>
    <col min="11024" max="11025" width="11.42578125" customWidth="1"/>
    <col min="11265" max="11265" width="1.5703125" customWidth="1"/>
    <col min="11266" max="11266" width="4.5703125" customWidth="1"/>
    <col min="11267" max="11267" width="15.7109375" customWidth="1"/>
    <col min="11268" max="11268" width="20.42578125" customWidth="1"/>
    <col min="11269" max="11269" width="20.85546875" customWidth="1"/>
    <col min="11270" max="11270" width="19" customWidth="1"/>
    <col min="11271" max="11271" width="15.42578125" customWidth="1"/>
    <col min="11272" max="11272" width="8" customWidth="1"/>
    <col min="11277" max="11277" width="14.140625" customWidth="1"/>
    <col min="11278" max="11278" width="15" customWidth="1"/>
    <col min="11279" max="11279" width="21.85546875" bestFit="1" customWidth="1"/>
    <col min="11280" max="11281" width="11.42578125" customWidth="1"/>
    <col min="11521" max="11521" width="1.5703125" customWidth="1"/>
    <col min="11522" max="11522" width="4.5703125" customWidth="1"/>
    <col min="11523" max="11523" width="15.7109375" customWidth="1"/>
    <col min="11524" max="11524" width="20.42578125" customWidth="1"/>
    <col min="11525" max="11525" width="20.85546875" customWidth="1"/>
    <col min="11526" max="11526" width="19" customWidth="1"/>
    <col min="11527" max="11527" width="15.42578125" customWidth="1"/>
    <col min="11528" max="11528" width="8" customWidth="1"/>
    <col min="11533" max="11533" width="14.140625" customWidth="1"/>
    <col min="11534" max="11534" width="15" customWidth="1"/>
    <col min="11535" max="11535" width="21.85546875" bestFit="1" customWidth="1"/>
    <col min="11536" max="11537" width="11.42578125" customWidth="1"/>
    <col min="11777" max="11777" width="1.5703125" customWidth="1"/>
    <col min="11778" max="11778" width="4.5703125" customWidth="1"/>
    <col min="11779" max="11779" width="15.7109375" customWidth="1"/>
    <col min="11780" max="11780" width="20.42578125" customWidth="1"/>
    <col min="11781" max="11781" width="20.85546875" customWidth="1"/>
    <col min="11782" max="11782" width="19" customWidth="1"/>
    <col min="11783" max="11783" width="15.42578125" customWidth="1"/>
    <col min="11784" max="11784" width="8" customWidth="1"/>
    <col min="11789" max="11789" width="14.140625" customWidth="1"/>
    <col min="11790" max="11790" width="15" customWidth="1"/>
    <col min="11791" max="11791" width="21.85546875" bestFit="1" customWidth="1"/>
    <col min="11792" max="11793" width="11.42578125" customWidth="1"/>
    <col min="12033" max="12033" width="1.5703125" customWidth="1"/>
    <col min="12034" max="12034" width="4.5703125" customWidth="1"/>
    <col min="12035" max="12035" width="15.7109375" customWidth="1"/>
    <col min="12036" max="12036" width="20.42578125" customWidth="1"/>
    <col min="12037" max="12037" width="20.85546875" customWidth="1"/>
    <col min="12038" max="12038" width="19" customWidth="1"/>
    <col min="12039" max="12039" width="15.42578125" customWidth="1"/>
    <col min="12040" max="12040" width="8" customWidth="1"/>
    <col min="12045" max="12045" width="14.140625" customWidth="1"/>
    <col min="12046" max="12046" width="15" customWidth="1"/>
    <col min="12047" max="12047" width="21.85546875" bestFit="1" customWidth="1"/>
    <col min="12048" max="12049" width="11.42578125" customWidth="1"/>
    <col min="12289" max="12289" width="1.5703125" customWidth="1"/>
    <col min="12290" max="12290" width="4.5703125" customWidth="1"/>
    <col min="12291" max="12291" width="15.7109375" customWidth="1"/>
    <col min="12292" max="12292" width="20.42578125" customWidth="1"/>
    <col min="12293" max="12293" width="20.85546875" customWidth="1"/>
    <col min="12294" max="12294" width="19" customWidth="1"/>
    <col min="12295" max="12295" width="15.42578125" customWidth="1"/>
    <col min="12296" max="12296" width="8" customWidth="1"/>
    <col min="12301" max="12301" width="14.140625" customWidth="1"/>
    <col min="12302" max="12302" width="15" customWidth="1"/>
    <col min="12303" max="12303" width="21.85546875" bestFit="1" customWidth="1"/>
    <col min="12304" max="12305" width="11.42578125" customWidth="1"/>
    <col min="12545" max="12545" width="1.5703125" customWidth="1"/>
    <col min="12546" max="12546" width="4.5703125" customWidth="1"/>
    <col min="12547" max="12547" width="15.7109375" customWidth="1"/>
    <col min="12548" max="12548" width="20.42578125" customWidth="1"/>
    <col min="12549" max="12549" width="20.85546875" customWidth="1"/>
    <col min="12550" max="12550" width="19" customWidth="1"/>
    <col min="12551" max="12551" width="15.42578125" customWidth="1"/>
    <col min="12552" max="12552" width="8" customWidth="1"/>
    <col min="12557" max="12557" width="14.140625" customWidth="1"/>
    <col min="12558" max="12558" width="15" customWidth="1"/>
    <col min="12559" max="12559" width="21.85546875" bestFit="1" customWidth="1"/>
    <col min="12560" max="12561" width="11.42578125" customWidth="1"/>
    <col min="12801" max="12801" width="1.5703125" customWidth="1"/>
    <col min="12802" max="12802" width="4.5703125" customWidth="1"/>
    <col min="12803" max="12803" width="15.7109375" customWidth="1"/>
    <col min="12804" max="12804" width="20.42578125" customWidth="1"/>
    <col min="12805" max="12805" width="20.85546875" customWidth="1"/>
    <col min="12806" max="12806" width="19" customWidth="1"/>
    <col min="12807" max="12807" width="15.42578125" customWidth="1"/>
    <col min="12808" max="12808" width="8" customWidth="1"/>
    <col min="12813" max="12813" width="14.140625" customWidth="1"/>
    <col min="12814" max="12814" width="15" customWidth="1"/>
    <col min="12815" max="12815" width="21.85546875" bestFit="1" customWidth="1"/>
    <col min="12816" max="12817" width="11.42578125" customWidth="1"/>
    <col min="13057" max="13057" width="1.5703125" customWidth="1"/>
    <col min="13058" max="13058" width="4.5703125" customWidth="1"/>
    <col min="13059" max="13059" width="15.7109375" customWidth="1"/>
    <col min="13060" max="13060" width="20.42578125" customWidth="1"/>
    <col min="13061" max="13061" width="20.85546875" customWidth="1"/>
    <col min="13062" max="13062" width="19" customWidth="1"/>
    <col min="13063" max="13063" width="15.42578125" customWidth="1"/>
    <col min="13064" max="13064" width="8" customWidth="1"/>
    <col min="13069" max="13069" width="14.140625" customWidth="1"/>
    <col min="13070" max="13070" width="15" customWidth="1"/>
    <col min="13071" max="13071" width="21.85546875" bestFit="1" customWidth="1"/>
    <col min="13072" max="13073" width="11.42578125" customWidth="1"/>
    <col min="13313" max="13313" width="1.5703125" customWidth="1"/>
    <col min="13314" max="13314" width="4.5703125" customWidth="1"/>
    <col min="13315" max="13315" width="15.7109375" customWidth="1"/>
    <col min="13316" max="13316" width="20.42578125" customWidth="1"/>
    <col min="13317" max="13317" width="20.85546875" customWidth="1"/>
    <col min="13318" max="13318" width="19" customWidth="1"/>
    <col min="13319" max="13319" width="15.42578125" customWidth="1"/>
    <col min="13320" max="13320" width="8" customWidth="1"/>
    <col min="13325" max="13325" width="14.140625" customWidth="1"/>
    <col min="13326" max="13326" width="15" customWidth="1"/>
    <col min="13327" max="13327" width="21.85546875" bestFit="1" customWidth="1"/>
    <col min="13328" max="13329" width="11.42578125" customWidth="1"/>
    <col min="13569" max="13569" width="1.5703125" customWidth="1"/>
    <col min="13570" max="13570" width="4.5703125" customWidth="1"/>
    <col min="13571" max="13571" width="15.7109375" customWidth="1"/>
    <col min="13572" max="13572" width="20.42578125" customWidth="1"/>
    <col min="13573" max="13573" width="20.85546875" customWidth="1"/>
    <col min="13574" max="13574" width="19" customWidth="1"/>
    <col min="13575" max="13575" width="15.42578125" customWidth="1"/>
    <col min="13576" max="13576" width="8" customWidth="1"/>
    <col min="13581" max="13581" width="14.140625" customWidth="1"/>
    <col min="13582" max="13582" width="15" customWidth="1"/>
    <col min="13583" max="13583" width="21.85546875" bestFit="1" customWidth="1"/>
    <col min="13584" max="13585" width="11.42578125" customWidth="1"/>
    <col min="13825" max="13825" width="1.5703125" customWidth="1"/>
    <col min="13826" max="13826" width="4.5703125" customWidth="1"/>
    <col min="13827" max="13827" width="15.7109375" customWidth="1"/>
    <col min="13828" max="13828" width="20.42578125" customWidth="1"/>
    <col min="13829" max="13829" width="20.85546875" customWidth="1"/>
    <col min="13830" max="13830" width="19" customWidth="1"/>
    <col min="13831" max="13831" width="15.42578125" customWidth="1"/>
    <col min="13832" max="13832" width="8" customWidth="1"/>
    <col min="13837" max="13837" width="14.140625" customWidth="1"/>
    <col min="13838" max="13838" width="15" customWidth="1"/>
    <col min="13839" max="13839" width="21.85546875" bestFit="1" customWidth="1"/>
    <col min="13840" max="13841" width="11.42578125" customWidth="1"/>
    <col min="14081" max="14081" width="1.5703125" customWidth="1"/>
    <col min="14082" max="14082" width="4.5703125" customWidth="1"/>
    <col min="14083" max="14083" width="15.7109375" customWidth="1"/>
    <col min="14084" max="14084" width="20.42578125" customWidth="1"/>
    <col min="14085" max="14085" width="20.85546875" customWidth="1"/>
    <col min="14086" max="14086" width="19" customWidth="1"/>
    <col min="14087" max="14087" width="15.42578125" customWidth="1"/>
    <col min="14088" max="14088" width="8" customWidth="1"/>
    <col min="14093" max="14093" width="14.140625" customWidth="1"/>
    <col min="14094" max="14094" width="15" customWidth="1"/>
    <col min="14095" max="14095" width="21.85546875" bestFit="1" customWidth="1"/>
    <col min="14096" max="14097" width="11.42578125" customWidth="1"/>
    <col min="14337" max="14337" width="1.5703125" customWidth="1"/>
    <col min="14338" max="14338" width="4.5703125" customWidth="1"/>
    <col min="14339" max="14339" width="15.7109375" customWidth="1"/>
    <col min="14340" max="14340" width="20.42578125" customWidth="1"/>
    <col min="14341" max="14341" width="20.85546875" customWidth="1"/>
    <col min="14342" max="14342" width="19" customWidth="1"/>
    <col min="14343" max="14343" width="15.42578125" customWidth="1"/>
    <col min="14344" max="14344" width="8" customWidth="1"/>
    <col min="14349" max="14349" width="14.140625" customWidth="1"/>
    <col min="14350" max="14350" width="15" customWidth="1"/>
    <col min="14351" max="14351" width="21.85546875" bestFit="1" customWidth="1"/>
    <col min="14352" max="14353" width="11.42578125" customWidth="1"/>
    <col min="14593" max="14593" width="1.5703125" customWidth="1"/>
    <col min="14594" max="14594" width="4.5703125" customWidth="1"/>
    <col min="14595" max="14595" width="15.7109375" customWidth="1"/>
    <col min="14596" max="14596" width="20.42578125" customWidth="1"/>
    <col min="14597" max="14597" width="20.85546875" customWidth="1"/>
    <col min="14598" max="14598" width="19" customWidth="1"/>
    <col min="14599" max="14599" width="15.42578125" customWidth="1"/>
    <col min="14600" max="14600" width="8" customWidth="1"/>
    <col min="14605" max="14605" width="14.140625" customWidth="1"/>
    <col min="14606" max="14606" width="15" customWidth="1"/>
    <col min="14607" max="14607" width="21.85546875" bestFit="1" customWidth="1"/>
    <col min="14608" max="14609" width="11.42578125" customWidth="1"/>
    <col min="14849" max="14849" width="1.5703125" customWidth="1"/>
    <col min="14850" max="14850" width="4.5703125" customWidth="1"/>
    <col min="14851" max="14851" width="15.7109375" customWidth="1"/>
    <col min="14852" max="14852" width="20.42578125" customWidth="1"/>
    <col min="14853" max="14853" width="20.85546875" customWidth="1"/>
    <col min="14854" max="14854" width="19" customWidth="1"/>
    <col min="14855" max="14855" width="15.42578125" customWidth="1"/>
    <col min="14856" max="14856" width="8" customWidth="1"/>
    <col min="14861" max="14861" width="14.140625" customWidth="1"/>
    <col min="14862" max="14862" width="15" customWidth="1"/>
    <col min="14863" max="14863" width="21.85546875" bestFit="1" customWidth="1"/>
    <col min="14864" max="14865" width="11.42578125" customWidth="1"/>
    <col min="15105" max="15105" width="1.5703125" customWidth="1"/>
    <col min="15106" max="15106" width="4.5703125" customWidth="1"/>
    <col min="15107" max="15107" width="15.7109375" customWidth="1"/>
    <col min="15108" max="15108" width="20.42578125" customWidth="1"/>
    <col min="15109" max="15109" width="20.85546875" customWidth="1"/>
    <col min="15110" max="15110" width="19" customWidth="1"/>
    <col min="15111" max="15111" width="15.42578125" customWidth="1"/>
    <col min="15112" max="15112" width="8" customWidth="1"/>
    <col min="15117" max="15117" width="14.140625" customWidth="1"/>
    <col min="15118" max="15118" width="15" customWidth="1"/>
    <col min="15119" max="15119" width="21.85546875" bestFit="1" customWidth="1"/>
    <col min="15120" max="15121" width="11.42578125" customWidth="1"/>
    <col min="15361" max="15361" width="1.5703125" customWidth="1"/>
    <col min="15362" max="15362" width="4.5703125" customWidth="1"/>
    <col min="15363" max="15363" width="15.7109375" customWidth="1"/>
    <col min="15364" max="15364" width="20.42578125" customWidth="1"/>
    <col min="15365" max="15365" width="20.85546875" customWidth="1"/>
    <col min="15366" max="15366" width="19" customWidth="1"/>
    <col min="15367" max="15367" width="15.42578125" customWidth="1"/>
    <col min="15368" max="15368" width="8" customWidth="1"/>
    <col min="15373" max="15373" width="14.140625" customWidth="1"/>
    <col min="15374" max="15374" width="15" customWidth="1"/>
    <col min="15375" max="15375" width="21.85546875" bestFit="1" customWidth="1"/>
    <col min="15376" max="15377" width="11.42578125" customWidth="1"/>
    <col min="15617" max="15617" width="1.5703125" customWidth="1"/>
    <col min="15618" max="15618" width="4.5703125" customWidth="1"/>
    <col min="15619" max="15619" width="15.7109375" customWidth="1"/>
    <col min="15620" max="15620" width="20.42578125" customWidth="1"/>
    <col min="15621" max="15621" width="20.85546875" customWidth="1"/>
    <col min="15622" max="15622" width="19" customWidth="1"/>
    <col min="15623" max="15623" width="15.42578125" customWidth="1"/>
    <col min="15624" max="15624" width="8" customWidth="1"/>
    <col min="15629" max="15629" width="14.140625" customWidth="1"/>
    <col min="15630" max="15630" width="15" customWidth="1"/>
    <col min="15631" max="15631" width="21.85546875" bestFit="1" customWidth="1"/>
    <col min="15632" max="15633" width="11.42578125" customWidth="1"/>
    <col min="15873" max="15873" width="1.5703125" customWidth="1"/>
    <col min="15874" max="15874" width="4.5703125" customWidth="1"/>
    <col min="15875" max="15875" width="15.7109375" customWidth="1"/>
    <col min="15876" max="15876" width="20.42578125" customWidth="1"/>
    <col min="15877" max="15877" width="20.85546875" customWidth="1"/>
    <col min="15878" max="15878" width="19" customWidth="1"/>
    <col min="15879" max="15879" width="15.42578125" customWidth="1"/>
    <col min="15880" max="15880" width="8" customWidth="1"/>
    <col min="15885" max="15885" width="14.140625" customWidth="1"/>
    <col min="15886" max="15886" width="15" customWidth="1"/>
    <col min="15887" max="15887" width="21.85546875" bestFit="1" customWidth="1"/>
    <col min="15888" max="15889" width="11.42578125" customWidth="1"/>
    <col min="16129" max="16129" width="1.5703125" customWidth="1"/>
    <col min="16130" max="16130" width="4.5703125" customWidth="1"/>
    <col min="16131" max="16131" width="15.7109375" customWidth="1"/>
    <col min="16132" max="16132" width="20.42578125" customWidth="1"/>
    <col min="16133" max="16133" width="20.85546875" customWidth="1"/>
    <col min="16134" max="16134" width="19" customWidth="1"/>
    <col min="16135" max="16135" width="15.42578125" customWidth="1"/>
    <col min="16136" max="16136" width="8" customWidth="1"/>
    <col min="16141" max="16141" width="14.140625" customWidth="1"/>
    <col min="16142" max="16142" width="15" customWidth="1"/>
    <col min="16143" max="16143" width="21.85546875" bestFit="1" customWidth="1"/>
    <col min="16144" max="16145" width="11.42578125" customWidth="1"/>
  </cols>
  <sheetData>
    <row r="2" spans="2:13" ht="16.5">
      <c r="B2" s="182" t="s">
        <v>732</v>
      </c>
    </row>
    <row r="3" spans="2:13">
      <c r="B3" s="568"/>
    </row>
    <row r="13" spans="2:13">
      <c r="M13" s="604"/>
    </row>
    <row r="24" spans="2:6" s="383" customFormat="1">
      <c r="B24" s="594"/>
    </row>
    <row r="26" spans="2:6">
      <c r="D26" s="593"/>
      <c r="E26" s="593"/>
      <c r="F26" s="593"/>
    </row>
    <row r="27" spans="2:6">
      <c r="C27" s="595"/>
      <c r="E27" s="596"/>
      <c r="F27" s="596"/>
    </row>
    <row r="28" spans="2:6">
      <c r="C28" s="233"/>
      <c r="E28" s="596"/>
      <c r="F28" s="596"/>
    </row>
    <row r="29" spans="2:6">
      <c r="C29" s="233"/>
      <c r="E29" s="596"/>
      <c r="F29" s="596"/>
    </row>
    <row r="30" spans="2:6">
      <c r="C30" s="233"/>
      <c r="D30" s="596"/>
    </row>
    <row r="31" spans="2:6">
      <c r="C31" s="233"/>
      <c r="D31" s="596"/>
    </row>
    <row r="32" spans="2:6">
      <c r="C32" s="233"/>
      <c r="D32" s="596"/>
    </row>
    <row r="33" spans="3:8">
      <c r="C33" s="233"/>
      <c r="D33" s="596"/>
    </row>
    <row r="34" spans="3:8">
      <c r="C34" s="597"/>
      <c r="D34" s="595" t="s">
        <v>511</v>
      </c>
      <c r="E34" s="595" t="s">
        <v>512</v>
      </c>
    </row>
    <row r="35" spans="3:8">
      <c r="C35" s="595" t="s">
        <v>733</v>
      </c>
      <c r="D35" s="316">
        <f>99089/103001</f>
        <v>0.96201978621566786</v>
      </c>
      <c r="E35" s="316"/>
    </row>
    <row r="36" spans="3:8">
      <c r="C36" s="595" t="s">
        <v>469</v>
      </c>
      <c r="D36" s="316">
        <f>2742/103001</f>
        <v>2.6621100766011981E-2</v>
      </c>
      <c r="E36" s="316"/>
    </row>
    <row r="37" spans="3:8">
      <c r="C37" s="595" t="s">
        <v>734</v>
      </c>
      <c r="D37" s="316">
        <f>1170/103001</f>
        <v>1.135911301832021E-2</v>
      </c>
      <c r="E37" s="316"/>
      <c r="F37" s="597"/>
      <c r="G37" s="595" t="s">
        <v>511</v>
      </c>
      <c r="H37" s="595" t="s">
        <v>512</v>
      </c>
    </row>
    <row r="38" spans="3:8">
      <c r="F38" s="595" t="s">
        <v>469</v>
      </c>
      <c r="G38" s="316">
        <f>5363/7561</f>
        <v>0.70929771194286473</v>
      </c>
      <c r="H38" s="316"/>
    </row>
    <row r="39" spans="3:8">
      <c r="C39" s="595" t="s">
        <v>568</v>
      </c>
      <c r="D39" s="316"/>
      <c r="E39" s="316">
        <f>99089/103001</f>
        <v>0.96201978621566786</v>
      </c>
      <c r="F39" s="595" t="s">
        <v>734</v>
      </c>
      <c r="G39" s="316">
        <f>2198/7561</f>
        <v>0.29070228805713527</v>
      </c>
      <c r="H39" s="316"/>
    </row>
    <row r="40" spans="3:8">
      <c r="C40" s="595" t="s">
        <v>735</v>
      </c>
      <c r="D40" s="316"/>
      <c r="E40" s="316">
        <f>3912/103001</f>
        <v>3.7980213784332188E-2</v>
      </c>
    </row>
    <row r="41" spans="3:8">
      <c r="C41" s="595"/>
      <c r="D41" s="316"/>
      <c r="E41" s="316"/>
      <c r="F41" s="595" t="s">
        <v>517</v>
      </c>
      <c r="G41" s="316"/>
      <c r="H41" s="316">
        <f>2763/7561</f>
        <v>0.36542785345853723</v>
      </c>
    </row>
    <row r="42" spans="3:8">
      <c r="C42" s="595"/>
      <c r="D42" s="316"/>
      <c r="E42" s="316"/>
      <c r="F42" s="595" t="s">
        <v>518</v>
      </c>
      <c r="G42" s="316"/>
      <c r="H42" s="316">
        <f>3283/7561</f>
        <v>0.43420182515540273</v>
      </c>
    </row>
    <row r="43" spans="3:8">
      <c r="C43" s="595"/>
      <c r="D43" s="316"/>
      <c r="E43" s="316"/>
      <c r="F43" s="595" t="s">
        <v>519</v>
      </c>
      <c r="G43" s="316"/>
      <c r="H43" s="316">
        <f>1515/7561</f>
        <v>0.20037032138606004</v>
      </c>
    </row>
    <row r="44" spans="3:8">
      <c r="C44" s="595"/>
      <c r="D44" s="316"/>
      <c r="E44" s="316"/>
      <c r="F44" s="595"/>
      <c r="G44" s="316"/>
      <c r="H44" s="316"/>
    </row>
    <row r="46" spans="3:8">
      <c r="F46" s="595"/>
      <c r="G46" s="316"/>
      <c r="H46" s="316"/>
    </row>
    <row r="51" spans="3:9">
      <c r="F51" s="593"/>
    </row>
    <row r="52" spans="3:9">
      <c r="C52" s="597"/>
      <c r="D52" s="595" t="s">
        <v>511</v>
      </c>
      <c r="E52" s="595" t="s">
        <v>512</v>
      </c>
      <c r="F52" s="595" t="s">
        <v>469</v>
      </c>
      <c r="G52" s="316">
        <f>2666/3855</f>
        <v>0.69156939040207521</v>
      </c>
      <c r="H52" s="316"/>
    </row>
    <row r="53" spans="3:9">
      <c r="C53" s="595" t="s">
        <v>469</v>
      </c>
      <c r="D53" s="316">
        <f>1785/5510</f>
        <v>0.323956442831216</v>
      </c>
      <c r="E53" s="316"/>
      <c r="F53" s="595" t="s">
        <v>734</v>
      </c>
      <c r="G53" s="316">
        <f>1189/3855</f>
        <v>0.30843060959792479</v>
      </c>
      <c r="H53" s="316"/>
    </row>
    <row r="54" spans="3:9">
      <c r="C54" s="595" t="s">
        <v>734</v>
      </c>
      <c r="D54" s="316">
        <f>3725/5510</f>
        <v>0.67604355716878406</v>
      </c>
      <c r="E54" s="316"/>
    </row>
    <row r="55" spans="3:9">
      <c r="F55" s="595" t="s">
        <v>520</v>
      </c>
      <c r="G55" s="316"/>
      <c r="H55" s="316">
        <f>3153/3855</f>
        <v>0.81789883268482488</v>
      </c>
    </row>
    <row r="56" spans="3:9">
      <c r="C56" s="595" t="s">
        <v>521</v>
      </c>
      <c r="D56" s="316"/>
      <c r="E56" s="316">
        <v>0.64</v>
      </c>
      <c r="F56" s="595" t="s">
        <v>522</v>
      </c>
      <c r="G56" s="316"/>
      <c r="H56" s="316">
        <f>631/3855</f>
        <v>0.16368352788586252</v>
      </c>
    </row>
    <row r="57" spans="3:9">
      <c r="C57" s="595" t="s">
        <v>523</v>
      </c>
      <c r="D57" s="316"/>
      <c r="E57" s="316">
        <v>0.08</v>
      </c>
      <c r="F57" s="595" t="s">
        <v>524</v>
      </c>
      <c r="H57" s="316">
        <f>71/3855</f>
        <v>1.8417639429312582E-2</v>
      </c>
    </row>
    <row r="58" spans="3:9">
      <c r="C58" s="595" t="s">
        <v>525</v>
      </c>
      <c r="D58" s="598"/>
      <c r="E58" s="316">
        <v>0.28000000000000003</v>
      </c>
      <c r="F58" s="286"/>
    </row>
    <row r="59" spans="3:9">
      <c r="E59" s="600"/>
      <c r="F59" s="600"/>
      <c r="G59" s="599"/>
      <c r="H59" s="601"/>
      <c r="I59" s="602"/>
    </row>
    <row r="72" spans="7:15">
      <c r="G72" s="603"/>
      <c r="H72" s="603"/>
      <c r="I72" s="603"/>
      <c r="J72" s="603"/>
      <c r="K72" s="603"/>
      <c r="L72" s="603"/>
      <c r="M72" s="603"/>
      <c r="N72" s="603"/>
    </row>
    <row r="73" spans="7:15">
      <c r="G73" s="603"/>
      <c r="H73" s="603"/>
      <c r="I73" s="603"/>
      <c r="J73" s="603"/>
      <c r="K73" s="603"/>
      <c r="L73" s="603"/>
      <c r="M73" s="603"/>
      <c r="N73" s="603"/>
    </row>
    <row r="74" spans="7:15">
      <c r="G74" s="603"/>
      <c r="H74" s="603"/>
      <c r="I74" s="603"/>
      <c r="J74" s="603"/>
      <c r="K74" s="603"/>
      <c r="L74" s="603"/>
      <c r="M74" s="603"/>
      <c r="N74" s="603"/>
      <c r="O74" s="231"/>
    </row>
    <row r="75" spans="7:15">
      <c r="G75" s="603"/>
      <c r="H75" s="603"/>
      <c r="I75" s="603"/>
      <c r="J75" s="603"/>
      <c r="K75" s="603"/>
      <c r="L75" s="603"/>
      <c r="M75" s="603"/>
      <c r="N75" s="603"/>
      <c r="O75" s="231"/>
    </row>
    <row r="76" spans="7:15">
      <c r="G76" s="603"/>
      <c r="H76" s="603"/>
      <c r="I76" s="603"/>
      <c r="J76" s="603"/>
      <c r="K76" s="603"/>
      <c r="L76" s="603"/>
      <c r="M76" s="603"/>
      <c r="N76" s="603"/>
      <c r="O76" s="231"/>
    </row>
    <row r="77" spans="7:15">
      <c r="G77" s="603"/>
      <c r="H77" s="603"/>
      <c r="I77" s="603"/>
      <c r="J77" s="603"/>
      <c r="K77" s="603"/>
      <c r="L77" s="603"/>
      <c r="M77" s="603"/>
      <c r="N77" s="603"/>
      <c r="O77" s="231"/>
    </row>
    <row r="78" spans="7:15">
      <c r="G78" s="603"/>
      <c r="H78" s="603"/>
      <c r="I78" s="603"/>
      <c r="J78" s="603"/>
      <c r="K78" s="603"/>
      <c r="L78" s="603"/>
      <c r="M78" s="603"/>
      <c r="N78" s="603"/>
      <c r="O78" s="231"/>
    </row>
    <row r="79" spans="7:15">
      <c r="G79" s="603"/>
      <c r="H79" s="603"/>
      <c r="I79" s="603"/>
      <c r="J79" s="603"/>
      <c r="K79" s="603"/>
      <c r="L79" s="603"/>
      <c r="M79" s="603"/>
      <c r="N79" s="603"/>
      <c r="O79" s="231"/>
    </row>
    <row r="80" spans="7:15">
      <c r="G80" s="603"/>
      <c r="H80" s="603"/>
      <c r="I80" s="603"/>
      <c r="J80" s="603"/>
      <c r="K80" s="603"/>
      <c r="L80" s="603"/>
      <c r="M80" s="603"/>
      <c r="N80" s="603"/>
      <c r="O80" s="231"/>
    </row>
    <row r="81" spans="15:15">
      <c r="O81" s="231"/>
    </row>
    <row r="82" spans="15:15">
      <c r="O82" s="231"/>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dimension ref="A1:O39"/>
  <sheetViews>
    <sheetView showGridLines="0" tabSelected="1" zoomScale="82" zoomScaleNormal="82" workbookViewId="0">
      <selection activeCell="R23" sqref="R23"/>
    </sheetView>
  </sheetViews>
  <sheetFormatPr baseColWidth="10" defaultRowHeight="15"/>
  <cols>
    <col min="1" max="1" width="52.42578125" customWidth="1"/>
    <col min="2" max="2" width="22.7109375" customWidth="1"/>
    <col min="3" max="3" width="2.7109375" customWidth="1"/>
    <col min="4" max="6" width="11.42578125" customWidth="1"/>
    <col min="7" max="7" width="2.7109375" customWidth="1"/>
    <col min="8" max="8" width="22.7109375" customWidth="1"/>
    <col min="9" max="9" width="10.5703125" customWidth="1"/>
    <col min="10" max="14" width="12.140625" customWidth="1"/>
    <col min="15" max="15" width="11.42578125" customWidth="1"/>
  </cols>
  <sheetData>
    <row r="1" spans="1:15" ht="6" customHeight="1" thickBot="1">
      <c r="A1" s="156"/>
      <c r="B1" s="156"/>
      <c r="C1" s="156"/>
      <c r="D1" s="156"/>
      <c r="E1" s="156"/>
      <c r="F1" s="156"/>
      <c r="G1" s="156"/>
      <c r="H1" s="156"/>
      <c r="I1" s="156"/>
      <c r="J1" s="156"/>
      <c r="K1" s="156"/>
      <c r="L1" s="156"/>
      <c r="M1" s="156"/>
      <c r="N1" s="156"/>
      <c r="O1" s="156"/>
    </row>
    <row r="2" spans="1:15" ht="41.25" customHeight="1" thickBot="1">
      <c r="A2" s="156"/>
      <c r="B2" s="1077" t="s">
        <v>292</v>
      </c>
      <c r="C2" s="1078"/>
      <c r="D2" s="1078"/>
      <c r="E2" s="1078"/>
      <c r="F2" s="1078"/>
      <c r="G2" s="1078"/>
      <c r="H2" s="1078"/>
      <c r="I2" s="1078"/>
      <c r="J2" s="1078"/>
      <c r="K2" s="1078"/>
      <c r="L2" s="1078"/>
      <c r="M2" s="1078"/>
      <c r="N2" s="1078"/>
      <c r="O2" s="1079"/>
    </row>
    <row r="3" spans="1:15" ht="4.5" customHeight="1" thickBot="1">
      <c r="A3" s="156"/>
      <c r="B3" s="157"/>
      <c r="C3" s="157"/>
      <c r="D3" s="157"/>
      <c r="E3" s="157"/>
      <c r="F3" s="157"/>
      <c r="G3" s="157"/>
      <c r="H3" s="157"/>
      <c r="I3" s="157"/>
      <c r="J3" s="157"/>
      <c r="K3" s="157"/>
      <c r="L3" s="157"/>
      <c r="M3" s="157"/>
      <c r="N3" s="157"/>
      <c r="O3" s="157"/>
    </row>
    <row r="4" spans="1:15" ht="32.25" customHeight="1">
      <c r="B4" s="1080" t="s">
        <v>293</v>
      </c>
      <c r="C4" s="1081"/>
      <c r="D4" s="1081"/>
      <c r="E4" s="1081"/>
      <c r="F4" s="1081"/>
      <c r="G4" s="1081"/>
      <c r="H4" s="1082"/>
      <c r="I4" s="1083" t="s">
        <v>294</v>
      </c>
      <c r="J4" s="1084"/>
      <c r="K4" s="1084"/>
      <c r="L4" s="1084"/>
      <c r="M4" s="1084"/>
      <c r="N4" s="1084"/>
      <c r="O4" s="1085"/>
    </row>
    <row r="5" spans="1:15">
      <c r="B5" s="158"/>
      <c r="C5" s="156"/>
      <c r="D5" s="156"/>
      <c r="E5" s="156"/>
      <c r="F5" s="156"/>
      <c r="G5" s="156"/>
      <c r="H5" s="159"/>
      <c r="I5" s="158"/>
      <c r="J5" s="156"/>
      <c r="K5" s="156"/>
      <c r="L5" s="156"/>
      <c r="M5" s="156"/>
      <c r="N5" s="156"/>
      <c r="O5" s="159"/>
    </row>
    <row r="6" spans="1:15" ht="16.5" customHeight="1">
      <c r="B6" s="158"/>
      <c r="C6" s="156"/>
      <c r="D6" s="156"/>
      <c r="E6" s="156"/>
      <c r="F6" s="156"/>
      <c r="G6" s="156"/>
      <c r="H6" s="159"/>
      <c r="I6" s="158"/>
      <c r="J6" s="156"/>
      <c r="K6" s="156"/>
      <c r="L6" s="156"/>
      <c r="M6" s="156"/>
      <c r="N6" s="156"/>
      <c r="O6" s="159"/>
    </row>
    <row r="7" spans="1:15" ht="16.5" customHeight="1">
      <c r="B7" s="158"/>
      <c r="C7" s="156"/>
      <c r="D7" s="156"/>
      <c r="E7" s="156"/>
      <c r="F7" s="156"/>
      <c r="G7" s="156"/>
      <c r="H7" s="159"/>
      <c r="I7" s="158"/>
      <c r="J7" s="156"/>
      <c r="K7" s="156"/>
      <c r="L7" s="156"/>
      <c r="M7" s="156"/>
      <c r="N7" s="156"/>
      <c r="O7" s="159"/>
    </row>
    <row r="8" spans="1:15" ht="16.5" customHeight="1">
      <c r="B8" s="158"/>
      <c r="C8" s="156"/>
      <c r="D8" s="156"/>
      <c r="E8" s="156"/>
      <c r="F8" s="156"/>
      <c r="G8" s="156"/>
      <c r="H8" s="159"/>
      <c r="I8" s="158"/>
      <c r="J8" s="156"/>
      <c r="K8" s="156"/>
      <c r="L8" s="156"/>
      <c r="M8" s="156"/>
      <c r="N8" s="156"/>
      <c r="O8" s="159"/>
    </row>
    <row r="9" spans="1:15" ht="16.5" customHeight="1">
      <c r="B9" s="158"/>
      <c r="C9" s="156"/>
      <c r="D9" s="156"/>
      <c r="E9" s="156"/>
      <c r="F9" s="156"/>
      <c r="G9" s="156"/>
      <c r="H9" s="159"/>
      <c r="I9" s="158"/>
      <c r="J9" s="156"/>
      <c r="K9" s="156"/>
      <c r="L9" s="156"/>
      <c r="M9" s="156"/>
      <c r="N9" s="156"/>
      <c r="O9" s="159"/>
    </row>
    <row r="10" spans="1:15" ht="16.5" customHeight="1">
      <c r="B10" s="158"/>
      <c r="C10" s="156"/>
      <c r="D10" s="156"/>
      <c r="E10" s="156"/>
      <c r="F10" s="156"/>
      <c r="G10" s="156"/>
      <c r="H10" s="159"/>
      <c r="I10" s="158"/>
      <c r="J10" s="156"/>
      <c r="K10" s="156"/>
      <c r="L10" s="156"/>
      <c r="M10" s="156"/>
      <c r="N10" s="156"/>
      <c r="O10" s="159"/>
    </row>
    <row r="11" spans="1:15">
      <c r="B11" s="158"/>
      <c r="C11" s="156"/>
      <c r="D11" s="156"/>
      <c r="E11" s="156"/>
      <c r="F11" s="156"/>
      <c r="G11" s="156"/>
      <c r="H11" s="159"/>
      <c r="I11" s="158"/>
      <c r="J11" s="156"/>
      <c r="K11" s="156"/>
      <c r="L11" s="156"/>
      <c r="M11" s="156"/>
      <c r="N11" s="156"/>
      <c r="O11" s="159"/>
    </row>
    <row r="12" spans="1:15">
      <c r="B12" s="158"/>
      <c r="C12" s="156"/>
      <c r="D12" s="156"/>
      <c r="E12" s="156"/>
      <c r="F12" s="156"/>
      <c r="G12" s="156"/>
      <c r="H12" s="159"/>
      <c r="I12" s="158"/>
      <c r="J12" s="156"/>
      <c r="K12" s="156"/>
      <c r="L12" s="156"/>
      <c r="M12" s="156"/>
      <c r="N12" s="156"/>
      <c r="O12" s="159"/>
    </row>
    <row r="13" spans="1:15">
      <c r="B13" s="158"/>
      <c r="C13" s="156"/>
      <c r="D13" s="156"/>
      <c r="E13" s="156"/>
      <c r="F13" s="156"/>
      <c r="G13" s="156"/>
      <c r="H13" s="159"/>
      <c r="I13" s="158"/>
      <c r="J13" s="156"/>
      <c r="K13" s="156"/>
      <c r="L13" s="156"/>
      <c r="M13" s="156"/>
      <c r="N13" s="156"/>
      <c r="O13" s="159"/>
    </row>
    <row r="14" spans="1:15">
      <c r="B14" s="158"/>
      <c r="C14" s="156"/>
      <c r="D14" s="156"/>
      <c r="E14" s="156"/>
      <c r="F14" s="156"/>
      <c r="G14" s="156"/>
      <c r="H14" s="159"/>
      <c r="I14" s="158"/>
      <c r="J14" s="156"/>
      <c r="N14" s="156"/>
      <c r="O14" s="159"/>
    </row>
    <row r="15" spans="1:15">
      <c r="B15" s="158"/>
      <c r="C15" s="156"/>
      <c r="D15" s="156"/>
      <c r="E15" s="156"/>
      <c r="F15" s="156"/>
      <c r="G15" s="156"/>
      <c r="H15" s="159"/>
      <c r="I15" s="158"/>
      <c r="J15" s="156"/>
      <c r="N15" s="156"/>
      <c r="O15" s="159"/>
    </row>
    <row r="16" spans="1:15" ht="23.25">
      <c r="B16" s="158"/>
      <c r="C16" s="156"/>
      <c r="D16" s="160" t="s">
        <v>295</v>
      </c>
      <c r="E16" s="161"/>
      <c r="F16" s="156"/>
      <c r="G16" s="156"/>
      <c r="H16" s="159"/>
      <c r="I16" s="158"/>
      <c r="J16" s="156"/>
      <c r="N16" s="156"/>
      <c r="O16" s="159"/>
    </row>
    <row r="17" spans="2:15" ht="23.25">
      <c r="B17" s="158"/>
      <c r="C17" s="156"/>
      <c r="D17" s="162" t="s">
        <v>296</v>
      </c>
      <c r="E17" s="162"/>
      <c r="F17" s="156"/>
      <c r="G17" s="156"/>
      <c r="H17" s="159"/>
      <c r="I17" s="158"/>
      <c r="J17" s="156"/>
      <c r="N17" s="156"/>
      <c r="O17" s="159"/>
    </row>
    <row r="18" spans="2:15">
      <c r="B18" s="158"/>
      <c r="C18" s="156"/>
      <c r="D18" s="156"/>
      <c r="E18" s="156"/>
      <c r="F18" s="156"/>
      <c r="G18" s="156"/>
      <c r="H18" s="159"/>
      <c r="I18" s="158"/>
      <c r="J18" s="156"/>
      <c r="K18" s="156"/>
      <c r="L18" s="156"/>
      <c r="M18" s="156"/>
      <c r="N18" s="156"/>
      <c r="O18" s="159"/>
    </row>
    <row r="19" spans="2:15">
      <c r="B19" s="158"/>
      <c r="C19" s="156"/>
      <c r="D19" s="156"/>
      <c r="E19" s="156"/>
      <c r="F19" s="156"/>
      <c r="G19" s="156"/>
      <c r="H19" s="159"/>
      <c r="I19" s="158"/>
      <c r="J19" s="156"/>
      <c r="K19" s="156"/>
      <c r="L19" s="156"/>
      <c r="M19" s="156"/>
      <c r="N19" s="156"/>
      <c r="O19" s="159"/>
    </row>
    <row r="20" spans="2:15">
      <c r="B20" s="158"/>
      <c r="C20" s="156"/>
      <c r="D20" s="156"/>
      <c r="E20" s="156"/>
      <c r="F20" s="156"/>
      <c r="G20" s="156"/>
      <c r="H20" s="159"/>
      <c r="I20" s="158"/>
      <c r="J20" s="156"/>
      <c r="K20" s="156"/>
      <c r="L20" s="156"/>
      <c r="M20" s="156"/>
      <c r="N20" s="156"/>
      <c r="O20" s="159"/>
    </row>
    <row r="21" spans="2:15" ht="23.25" customHeight="1">
      <c r="B21" s="163" t="s">
        <v>297</v>
      </c>
      <c r="C21" s="156"/>
      <c r="D21" s="164" t="s">
        <v>298</v>
      </c>
      <c r="E21" s="156"/>
      <c r="F21" s="165" t="s">
        <v>299</v>
      </c>
      <c r="G21" s="156"/>
      <c r="H21" s="166" t="s">
        <v>300</v>
      </c>
      <c r="I21" s="158"/>
      <c r="J21" s="156"/>
      <c r="K21" s="156"/>
      <c r="L21" s="156"/>
      <c r="M21" s="156"/>
      <c r="N21" s="156"/>
      <c r="O21" s="159"/>
    </row>
    <row r="22" spans="2:15" ht="23.25" customHeight="1">
      <c r="B22" s="163" t="s">
        <v>301</v>
      </c>
      <c r="C22" s="156"/>
      <c r="D22" s="164" t="s">
        <v>302</v>
      </c>
      <c r="E22" s="156"/>
      <c r="F22" s="165" t="s">
        <v>303</v>
      </c>
      <c r="G22" s="167"/>
      <c r="H22" s="166" t="s">
        <v>304</v>
      </c>
      <c r="I22" s="158"/>
      <c r="J22" s="156"/>
      <c r="K22" s="156"/>
      <c r="L22" s="156"/>
      <c r="M22" s="156"/>
      <c r="N22" s="156"/>
      <c r="O22" s="159"/>
    </row>
    <row r="23" spans="2:15" ht="23.25" customHeight="1">
      <c r="B23" s="163" t="s">
        <v>305</v>
      </c>
      <c r="C23" s="156"/>
      <c r="D23" s="164" t="s">
        <v>306</v>
      </c>
      <c r="E23" s="156"/>
      <c r="F23" s="165" t="s">
        <v>307</v>
      </c>
      <c r="G23" s="167"/>
      <c r="H23" s="166" t="s">
        <v>308</v>
      </c>
      <c r="I23" s="158"/>
      <c r="J23" s="156"/>
      <c r="K23" s="156"/>
      <c r="L23" s="156"/>
      <c r="M23" s="156"/>
      <c r="N23" s="156"/>
      <c r="O23" s="159"/>
    </row>
    <row r="24" spans="2:15" ht="23.25" customHeight="1">
      <c r="B24" s="163" t="s">
        <v>309</v>
      </c>
      <c r="C24" s="156"/>
      <c r="D24" s="164" t="s">
        <v>310</v>
      </c>
      <c r="E24" s="156"/>
      <c r="F24" s="165" t="s">
        <v>311</v>
      </c>
      <c r="G24" s="167"/>
      <c r="H24" s="166" t="s">
        <v>312</v>
      </c>
      <c r="I24" s="158"/>
      <c r="J24" s="156"/>
      <c r="K24" s="156"/>
      <c r="L24" s="161"/>
      <c r="M24" s="156"/>
      <c r="N24" s="156"/>
      <c r="O24" s="159"/>
    </row>
    <row r="25" spans="2:15" ht="23.25" customHeight="1">
      <c r="B25" s="158"/>
      <c r="C25" s="156"/>
      <c r="D25" s="156"/>
      <c r="E25" s="156"/>
      <c r="F25" s="165" t="s">
        <v>313</v>
      </c>
      <c r="G25" s="167"/>
      <c r="H25" s="166" t="s">
        <v>314</v>
      </c>
      <c r="I25" s="158"/>
      <c r="J25" s="156"/>
      <c r="K25" s="156"/>
      <c r="L25" s="162"/>
      <c r="M25" s="156"/>
      <c r="N25" s="156"/>
      <c r="O25" s="159"/>
    </row>
    <row r="26" spans="2:15" ht="23.25">
      <c r="B26" s="158"/>
      <c r="C26" s="156"/>
      <c r="D26" s="156"/>
      <c r="E26" s="156"/>
      <c r="F26" s="156"/>
      <c r="G26" s="156"/>
      <c r="H26" s="159"/>
      <c r="I26" s="158"/>
      <c r="J26" s="156"/>
      <c r="K26" s="168" t="s">
        <v>315</v>
      </c>
      <c r="L26" s="156"/>
      <c r="M26" s="156"/>
      <c r="N26" s="156"/>
      <c r="O26" s="159"/>
    </row>
    <row r="27" spans="2:15" ht="23.25">
      <c r="B27" s="158"/>
      <c r="C27" s="156"/>
      <c r="D27" s="156"/>
      <c r="E27" s="156"/>
      <c r="F27" s="156"/>
      <c r="G27" s="156"/>
      <c r="H27" s="159"/>
      <c r="I27" s="158"/>
      <c r="J27" s="156"/>
      <c r="K27" s="169" t="s">
        <v>316</v>
      </c>
      <c r="L27" s="156"/>
      <c r="M27" s="156"/>
      <c r="N27" s="156"/>
      <c r="O27" s="159"/>
    </row>
    <row r="28" spans="2:15" ht="27" customHeight="1">
      <c r="B28" s="1086" t="s">
        <v>317</v>
      </c>
      <c r="C28" s="1087"/>
      <c r="D28" s="1087"/>
      <c r="E28" s="1087"/>
      <c r="F28" s="1087"/>
      <c r="G28" s="1087"/>
      <c r="H28" s="1088"/>
      <c r="I28" s="1089"/>
      <c r="J28" s="1090"/>
      <c r="K28" s="1090"/>
      <c r="L28" s="1090"/>
      <c r="M28" s="1090"/>
      <c r="N28" s="1090"/>
      <c r="O28" s="1091"/>
    </row>
    <row r="29" spans="2:15" ht="32.25" customHeight="1">
      <c r="B29" s="158"/>
      <c r="C29" s="156"/>
      <c r="D29" s="156"/>
      <c r="E29" s="156"/>
      <c r="F29" s="156"/>
      <c r="G29" s="156"/>
      <c r="H29" s="159"/>
      <c r="I29" s="1074" t="s">
        <v>318</v>
      </c>
      <c r="J29" s="1075"/>
      <c r="K29" s="1075"/>
      <c r="L29" s="1075"/>
      <c r="M29" s="1075"/>
      <c r="N29" s="1075"/>
      <c r="O29" s="1076"/>
    </row>
    <row r="30" spans="2:15" ht="15.75" thickBot="1">
      <c r="B30" s="158"/>
      <c r="C30" s="156"/>
      <c r="D30" s="156"/>
      <c r="E30" s="156"/>
      <c r="F30" s="156"/>
      <c r="G30" s="156"/>
      <c r="H30" s="159"/>
      <c r="I30" s="158"/>
      <c r="J30" s="156"/>
      <c r="K30" s="156"/>
      <c r="L30" s="156"/>
      <c r="M30" s="156"/>
      <c r="N30" s="156"/>
      <c r="O30" s="159"/>
    </row>
    <row r="31" spans="2:15" ht="19.5" thickBot="1">
      <c r="B31" s="158"/>
      <c r="C31" s="156"/>
      <c r="D31" s="156"/>
      <c r="E31" s="156"/>
      <c r="F31" s="156"/>
      <c r="G31" s="156"/>
      <c r="H31" s="159"/>
      <c r="I31" s="158"/>
      <c r="J31" s="156"/>
      <c r="K31" s="156"/>
      <c r="L31" s="170" t="s">
        <v>319</v>
      </c>
      <c r="M31" s="171" t="s">
        <v>320</v>
      </c>
      <c r="N31" s="172"/>
      <c r="O31" s="159"/>
    </row>
    <row r="32" spans="2:15">
      <c r="B32" s="158"/>
      <c r="C32" s="156"/>
      <c r="D32" s="156"/>
      <c r="E32" s="156"/>
      <c r="F32" s="156"/>
      <c r="G32" s="156"/>
      <c r="H32" s="159"/>
      <c r="I32" s="158"/>
      <c r="J32" s="156"/>
      <c r="K32" s="156"/>
      <c r="L32" s="156"/>
      <c r="M32" s="173" t="s">
        <v>321</v>
      </c>
      <c r="N32" s="174"/>
      <c r="O32" s="159"/>
    </row>
    <row r="33" spans="2:15" ht="15.75" thickBot="1">
      <c r="B33" s="158"/>
      <c r="C33" s="156"/>
      <c r="D33" s="156"/>
      <c r="E33" s="156"/>
      <c r="F33" s="156"/>
      <c r="G33" s="156"/>
      <c r="H33" s="159"/>
      <c r="I33" s="158"/>
      <c r="J33" s="156"/>
      <c r="K33" s="156"/>
      <c r="L33" s="156"/>
      <c r="M33" s="156"/>
      <c r="N33" s="175"/>
      <c r="O33" s="159"/>
    </row>
    <row r="34" spans="2:15" ht="19.5" thickBot="1">
      <c r="B34" s="158"/>
      <c r="C34" s="156"/>
      <c r="D34" s="156"/>
      <c r="E34" s="156"/>
      <c r="F34" s="156"/>
      <c r="G34" s="156"/>
      <c r="H34" s="159"/>
      <c r="I34" s="158"/>
      <c r="J34" s="156"/>
      <c r="K34" s="156"/>
      <c r="L34" s="170" t="s">
        <v>322</v>
      </c>
      <c r="M34" s="171" t="s">
        <v>323</v>
      </c>
      <c r="N34" s="172"/>
      <c r="O34" s="159"/>
    </row>
    <row r="35" spans="2:15">
      <c r="B35" s="158"/>
      <c r="C35" s="156"/>
      <c r="D35" s="156"/>
      <c r="E35" s="156"/>
      <c r="F35" s="156"/>
      <c r="G35" s="156"/>
      <c r="H35" s="159"/>
      <c r="I35" s="158"/>
      <c r="J35" s="156"/>
      <c r="K35" s="156"/>
      <c r="L35" s="156"/>
      <c r="M35" s="173" t="s">
        <v>324</v>
      </c>
      <c r="N35" s="174"/>
      <c r="O35" s="159"/>
    </row>
    <row r="36" spans="2:15">
      <c r="B36" s="158"/>
      <c r="C36" s="156"/>
      <c r="D36" s="156"/>
      <c r="E36" s="156"/>
      <c r="F36" s="156"/>
      <c r="G36" s="156"/>
      <c r="H36" s="159"/>
      <c r="I36" s="158"/>
      <c r="J36" s="156"/>
      <c r="K36" s="156"/>
      <c r="L36" s="156"/>
      <c r="M36" s="156"/>
      <c r="N36" s="156"/>
      <c r="O36" s="159"/>
    </row>
    <row r="37" spans="2:15" ht="15.75" thickBot="1">
      <c r="B37" s="158"/>
      <c r="C37" s="156"/>
      <c r="D37" s="156"/>
      <c r="E37" s="156"/>
      <c r="F37" s="156"/>
      <c r="G37" s="156"/>
      <c r="H37" s="159"/>
      <c r="I37" s="158"/>
      <c r="J37" s="156"/>
      <c r="K37" s="156"/>
      <c r="L37" s="156"/>
      <c r="M37" s="156"/>
      <c r="N37" s="156"/>
      <c r="O37" s="159"/>
    </row>
    <row r="38" spans="2:15" ht="24" thickBot="1">
      <c r="B38" s="158"/>
      <c r="C38" s="156"/>
      <c r="D38" s="176" t="s">
        <v>325</v>
      </c>
      <c r="E38" s="156"/>
      <c r="F38" s="156"/>
      <c r="G38" s="156"/>
      <c r="H38" s="159"/>
      <c r="I38" s="158"/>
      <c r="J38" s="156"/>
      <c r="K38" s="156"/>
      <c r="L38" s="170" t="s">
        <v>326</v>
      </c>
      <c r="M38" s="171" t="s">
        <v>327</v>
      </c>
      <c r="N38" s="172"/>
      <c r="O38" s="159"/>
    </row>
    <row r="39" spans="2:15" ht="24" thickBot="1">
      <c r="B39" s="177"/>
      <c r="C39" s="157"/>
      <c r="D39" s="178" t="s">
        <v>328</v>
      </c>
      <c r="E39" s="157"/>
      <c r="F39" s="157"/>
      <c r="G39" s="157"/>
      <c r="H39" s="179"/>
      <c r="I39" s="177"/>
      <c r="J39" s="157"/>
      <c r="K39" s="157"/>
      <c r="L39" s="157"/>
      <c r="M39" s="180" t="s">
        <v>329</v>
      </c>
      <c r="N39" s="181"/>
      <c r="O39" s="179"/>
    </row>
  </sheetData>
  <mergeCells count="6">
    <mergeCell ref="I29:O29"/>
    <mergeCell ref="B2:O2"/>
    <mergeCell ref="B4:H4"/>
    <mergeCell ref="I4:O4"/>
    <mergeCell ref="B28:H28"/>
    <mergeCell ref="I28:O28"/>
  </mergeCells>
  <pageMargins left="0.15748031496062992" right="0.15748031496062992" top="0.15748031496062992" bottom="0.15748031496062992" header="0.15748031496062992" footer="0.15748031496062992"/>
  <pageSetup paperSize="9" scale="65" orientation="landscape" r:id="rId1"/>
  <drawing r:id="rId2"/>
</worksheet>
</file>

<file path=xl/worksheets/sheet30.xml><?xml version="1.0" encoding="utf-8"?>
<worksheet xmlns="http://schemas.openxmlformats.org/spreadsheetml/2006/main" xmlns:r="http://schemas.openxmlformats.org/officeDocument/2006/relationships">
  <dimension ref="B1:AB61"/>
  <sheetViews>
    <sheetView showGridLines="0" workbookViewId="0">
      <selection activeCell="X27" sqref="X27"/>
    </sheetView>
  </sheetViews>
  <sheetFormatPr baseColWidth="10" defaultRowHeight="15"/>
  <cols>
    <col min="1" max="1" width="2.42578125" customWidth="1"/>
    <col min="2" max="2" width="5" customWidth="1"/>
    <col min="3" max="3" width="16.140625" bestFit="1" customWidth="1"/>
    <col min="4" max="4" width="7" customWidth="1"/>
    <col min="5" max="5" width="5.85546875" customWidth="1"/>
    <col min="6" max="6" width="6" customWidth="1"/>
    <col min="7" max="7" width="4.7109375" customWidth="1"/>
    <col min="8" max="8" width="4.28515625" bestFit="1" customWidth="1"/>
    <col min="9" max="9" width="13.28515625" bestFit="1" customWidth="1"/>
    <col min="10" max="10" width="7.85546875" customWidth="1"/>
    <col min="11" max="11" width="3.85546875" customWidth="1"/>
    <col min="12" max="12" width="6.5703125" customWidth="1"/>
    <col min="13" max="13" width="4.140625" customWidth="1"/>
    <col min="14" max="14" width="8.28515625" bestFit="1" customWidth="1"/>
    <col min="15" max="15" width="9.140625" bestFit="1" customWidth="1"/>
    <col min="16" max="16" width="8" bestFit="1" customWidth="1"/>
    <col min="17" max="17" width="9.140625" bestFit="1" customWidth="1"/>
    <col min="18" max="18" width="4.28515625" bestFit="1" customWidth="1"/>
    <col min="19" max="19" width="11.28515625" bestFit="1" customWidth="1"/>
    <col min="20" max="20" width="9.5703125" bestFit="1" customWidth="1"/>
    <col min="21" max="21" width="7" bestFit="1" customWidth="1"/>
    <col min="22" max="22" width="9.140625" customWidth="1"/>
    <col min="23" max="23" width="9.140625" bestFit="1" customWidth="1"/>
    <col min="24" max="24" width="7" customWidth="1"/>
    <col min="25" max="25" width="8.28515625" bestFit="1" customWidth="1"/>
    <col min="26" max="26" width="8.85546875" customWidth="1"/>
    <col min="27" max="27" width="7" bestFit="1" customWidth="1"/>
    <col min="28" max="28" width="9.140625" bestFit="1" customWidth="1"/>
    <col min="257" max="257" width="2.42578125" customWidth="1"/>
    <col min="258" max="258" width="5" customWidth="1"/>
    <col min="259" max="259" width="16.140625" bestFit="1" customWidth="1"/>
    <col min="260" max="260" width="7" customWidth="1"/>
    <col min="261" max="261" width="5.85546875" customWidth="1"/>
    <col min="262" max="262" width="6" customWidth="1"/>
    <col min="263" max="263" width="4.7109375" customWidth="1"/>
    <col min="264" max="264" width="4.28515625" bestFit="1" customWidth="1"/>
    <col min="265" max="265" width="13.28515625" bestFit="1" customWidth="1"/>
    <col min="266" max="266" width="7.85546875" customWidth="1"/>
    <col min="267" max="267" width="3.85546875" customWidth="1"/>
    <col min="268" max="268" width="6.5703125" customWidth="1"/>
    <col min="269" max="269" width="4.140625" customWidth="1"/>
    <col min="270" max="270" width="8.28515625" bestFit="1" customWidth="1"/>
    <col min="271" max="271" width="9.140625" bestFit="1" customWidth="1"/>
    <col min="272" max="272" width="8" bestFit="1" customWidth="1"/>
    <col min="273" max="273" width="9.140625" bestFit="1" customWidth="1"/>
    <col min="274" max="274" width="4.28515625" bestFit="1" customWidth="1"/>
    <col min="275" max="275" width="11.28515625" bestFit="1" customWidth="1"/>
    <col min="276" max="276" width="9.5703125" bestFit="1" customWidth="1"/>
    <col min="277" max="277" width="7" bestFit="1" customWidth="1"/>
    <col min="278" max="278" width="9.140625" customWidth="1"/>
    <col min="279" max="279" width="9.140625" bestFit="1" customWidth="1"/>
    <col min="280" max="280" width="7" customWidth="1"/>
    <col min="281" max="281" width="8.28515625" bestFit="1" customWidth="1"/>
    <col min="282" max="282" width="8.85546875" customWidth="1"/>
    <col min="283" max="283" width="7" bestFit="1" customWidth="1"/>
    <col min="284" max="284" width="9.140625" bestFit="1" customWidth="1"/>
    <col min="513" max="513" width="2.42578125" customWidth="1"/>
    <col min="514" max="514" width="5" customWidth="1"/>
    <col min="515" max="515" width="16.140625" bestFit="1" customWidth="1"/>
    <col min="516" max="516" width="7" customWidth="1"/>
    <col min="517" max="517" width="5.85546875" customWidth="1"/>
    <col min="518" max="518" width="6" customWidth="1"/>
    <col min="519" max="519" width="4.7109375" customWidth="1"/>
    <col min="520" max="520" width="4.28515625" bestFit="1" customWidth="1"/>
    <col min="521" max="521" width="13.28515625" bestFit="1" customWidth="1"/>
    <col min="522" max="522" width="7.85546875" customWidth="1"/>
    <col min="523" max="523" width="3.85546875" customWidth="1"/>
    <col min="524" max="524" width="6.5703125" customWidth="1"/>
    <col min="525" max="525" width="4.140625" customWidth="1"/>
    <col min="526" max="526" width="8.28515625" bestFit="1" customWidth="1"/>
    <col min="527" max="527" width="9.140625" bestFit="1" customWidth="1"/>
    <col min="528" max="528" width="8" bestFit="1" customWidth="1"/>
    <col min="529" max="529" width="9.140625" bestFit="1" customWidth="1"/>
    <col min="530" max="530" width="4.28515625" bestFit="1" customWidth="1"/>
    <col min="531" max="531" width="11.28515625" bestFit="1" customWidth="1"/>
    <col min="532" max="532" width="9.5703125" bestFit="1" customWidth="1"/>
    <col min="533" max="533" width="7" bestFit="1" customWidth="1"/>
    <col min="534" max="534" width="9.140625" customWidth="1"/>
    <col min="535" max="535" width="9.140625" bestFit="1" customWidth="1"/>
    <col min="536" max="536" width="7" customWidth="1"/>
    <col min="537" max="537" width="8.28515625" bestFit="1" customWidth="1"/>
    <col min="538" max="538" width="8.85546875" customWidth="1"/>
    <col min="539" max="539" width="7" bestFit="1" customWidth="1"/>
    <col min="540" max="540" width="9.140625" bestFit="1" customWidth="1"/>
    <col min="769" max="769" width="2.42578125" customWidth="1"/>
    <col min="770" max="770" width="5" customWidth="1"/>
    <col min="771" max="771" width="16.140625" bestFit="1" customWidth="1"/>
    <col min="772" max="772" width="7" customWidth="1"/>
    <col min="773" max="773" width="5.85546875" customWidth="1"/>
    <col min="774" max="774" width="6" customWidth="1"/>
    <col min="775" max="775" width="4.7109375" customWidth="1"/>
    <col min="776" max="776" width="4.28515625" bestFit="1" customWidth="1"/>
    <col min="777" max="777" width="13.28515625" bestFit="1" customWidth="1"/>
    <col min="778" max="778" width="7.85546875" customWidth="1"/>
    <col min="779" max="779" width="3.85546875" customWidth="1"/>
    <col min="780" max="780" width="6.5703125" customWidth="1"/>
    <col min="781" max="781" width="4.140625" customWidth="1"/>
    <col min="782" max="782" width="8.28515625" bestFit="1" customWidth="1"/>
    <col min="783" max="783" width="9.140625" bestFit="1" customWidth="1"/>
    <col min="784" max="784" width="8" bestFit="1" customWidth="1"/>
    <col min="785" max="785" width="9.140625" bestFit="1" customWidth="1"/>
    <col min="786" max="786" width="4.28515625" bestFit="1" customWidth="1"/>
    <col min="787" max="787" width="11.28515625" bestFit="1" customWidth="1"/>
    <col min="788" max="788" width="9.5703125" bestFit="1" customWidth="1"/>
    <col min="789" max="789" width="7" bestFit="1" customWidth="1"/>
    <col min="790" max="790" width="9.140625" customWidth="1"/>
    <col min="791" max="791" width="9.140625" bestFit="1" customWidth="1"/>
    <col min="792" max="792" width="7" customWidth="1"/>
    <col min="793" max="793" width="8.28515625" bestFit="1" customWidth="1"/>
    <col min="794" max="794" width="8.85546875" customWidth="1"/>
    <col min="795" max="795" width="7" bestFit="1" customWidth="1"/>
    <col min="796" max="796" width="9.140625" bestFit="1" customWidth="1"/>
    <col min="1025" max="1025" width="2.42578125" customWidth="1"/>
    <col min="1026" max="1026" width="5" customWidth="1"/>
    <col min="1027" max="1027" width="16.140625" bestFit="1" customWidth="1"/>
    <col min="1028" max="1028" width="7" customWidth="1"/>
    <col min="1029" max="1029" width="5.85546875" customWidth="1"/>
    <col min="1030" max="1030" width="6" customWidth="1"/>
    <col min="1031" max="1031" width="4.7109375" customWidth="1"/>
    <col min="1032" max="1032" width="4.28515625" bestFit="1" customWidth="1"/>
    <col min="1033" max="1033" width="13.28515625" bestFit="1" customWidth="1"/>
    <col min="1034" max="1034" width="7.85546875" customWidth="1"/>
    <col min="1035" max="1035" width="3.85546875" customWidth="1"/>
    <col min="1036" max="1036" width="6.5703125" customWidth="1"/>
    <col min="1037" max="1037" width="4.140625" customWidth="1"/>
    <col min="1038" max="1038" width="8.28515625" bestFit="1" customWidth="1"/>
    <col min="1039" max="1039" width="9.140625" bestFit="1" customWidth="1"/>
    <col min="1040" max="1040" width="8" bestFit="1" customWidth="1"/>
    <col min="1041" max="1041" width="9.140625" bestFit="1" customWidth="1"/>
    <col min="1042" max="1042" width="4.28515625" bestFit="1" customWidth="1"/>
    <col min="1043" max="1043" width="11.28515625" bestFit="1" customWidth="1"/>
    <col min="1044" max="1044" width="9.5703125" bestFit="1" customWidth="1"/>
    <col min="1045" max="1045" width="7" bestFit="1" customWidth="1"/>
    <col min="1046" max="1046" width="9.140625" customWidth="1"/>
    <col min="1047" max="1047" width="9.140625" bestFit="1" customWidth="1"/>
    <col min="1048" max="1048" width="7" customWidth="1"/>
    <col min="1049" max="1049" width="8.28515625" bestFit="1" customWidth="1"/>
    <col min="1050" max="1050" width="8.85546875" customWidth="1"/>
    <col min="1051" max="1051" width="7" bestFit="1" customWidth="1"/>
    <col min="1052" max="1052" width="9.140625" bestFit="1" customWidth="1"/>
    <col min="1281" max="1281" width="2.42578125" customWidth="1"/>
    <col min="1282" max="1282" width="5" customWidth="1"/>
    <col min="1283" max="1283" width="16.140625" bestFit="1" customWidth="1"/>
    <col min="1284" max="1284" width="7" customWidth="1"/>
    <col min="1285" max="1285" width="5.85546875" customWidth="1"/>
    <col min="1286" max="1286" width="6" customWidth="1"/>
    <col min="1287" max="1287" width="4.7109375" customWidth="1"/>
    <col min="1288" max="1288" width="4.28515625" bestFit="1" customWidth="1"/>
    <col min="1289" max="1289" width="13.28515625" bestFit="1" customWidth="1"/>
    <col min="1290" max="1290" width="7.85546875" customWidth="1"/>
    <col min="1291" max="1291" width="3.85546875" customWidth="1"/>
    <col min="1292" max="1292" width="6.5703125" customWidth="1"/>
    <col min="1293" max="1293" width="4.140625" customWidth="1"/>
    <col min="1294" max="1294" width="8.28515625" bestFit="1" customWidth="1"/>
    <col min="1295" max="1295" width="9.140625" bestFit="1" customWidth="1"/>
    <col min="1296" max="1296" width="8" bestFit="1" customWidth="1"/>
    <col min="1297" max="1297" width="9.140625" bestFit="1" customWidth="1"/>
    <col min="1298" max="1298" width="4.28515625" bestFit="1" customWidth="1"/>
    <col min="1299" max="1299" width="11.28515625" bestFit="1" customWidth="1"/>
    <col min="1300" max="1300" width="9.5703125" bestFit="1" customWidth="1"/>
    <col min="1301" max="1301" width="7" bestFit="1" customWidth="1"/>
    <col min="1302" max="1302" width="9.140625" customWidth="1"/>
    <col min="1303" max="1303" width="9.140625" bestFit="1" customWidth="1"/>
    <col min="1304" max="1304" width="7" customWidth="1"/>
    <col min="1305" max="1305" width="8.28515625" bestFit="1" customWidth="1"/>
    <col min="1306" max="1306" width="8.85546875" customWidth="1"/>
    <col min="1307" max="1307" width="7" bestFit="1" customWidth="1"/>
    <col min="1308" max="1308" width="9.140625" bestFit="1" customWidth="1"/>
    <col min="1537" max="1537" width="2.42578125" customWidth="1"/>
    <col min="1538" max="1538" width="5" customWidth="1"/>
    <col min="1539" max="1539" width="16.140625" bestFit="1" customWidth="1"/>
    <col min="1540" max="1540" width="7" customWidth="1"/>
    <col min="1541" max="1541" width="5.85546875" customWidth="1"/>
    <col min="1542" max="1542" width="6" customWidth="1"/>
    <col min="1543" max="1543" width="4.7109375" customWidth="1"/>
    <col min="1544" max="1544" width="4.28515625" bestFit="1" customWidth="1"/>
    <col min="1545" max="1545" width="13.28515625" bestFit="1" customWidth="1"/>
    <col min="1546" max="1546" width="7.85546875" customWidth="1"/>
    <col min="1547" max="1547" width="3.85546875" customWidth="1"/>
    <col min="1548" max="1548" width="6.5703125" customWidth="1"/>
    <col min="1549" max="1549" width="4.140625" customWidth="1"/>
    <col min="1550" max="1550" width="8.28515625" bestFit="1" customWidth="1"/>
    <col min="1551" max="1551" width="9.140625" bestFit="1" customWidth="1"/>
    <col min="1552" max="1552" width="8" bestFit="1" customWidth="1"/>
    <col min="1553" max="1553" width="9.140625" bestFit="1" customWidth="1"/>
    <col min="1554" max="1554" width="4.28515625" bestFit="1" customWidth="1"/>
    <col min="1555" max="1555" width="11.28515625" bestFit="1" customWidth="1"/>
    <col min="1556" max="1556" width="9.5703125" bestFit="1" customWidth="1"/>
    <col min="1557" max="1557" width="7" bestFit="1" customWidth="1"/>
    <col min="1558" max="1558" width="9.140625" customWidth="1"/>
    <col min="1559" max="1559" width="9.140625" bestFit="1" customWidth="1"/>
    <col min="1560" max="1560" width="7" customWidth="1"/>
    <col min="1561" max="1561" width="8.28515625" bestFit="1" customWidth="1"/>
    <col min="1562" max="1562" width="8.85546875" customWidth="1"/>
    <col min="1563" max="1563" width="7" bestFit="1" customWidth="1"/>
    <col min="1564" max="1564" width="9.140625" bestFit="1" customWidth="1"/>
    <col min="1793" max="1793" width="2.42578125" customWidth="1"/>
    <col min="1794" max="1794" width="5" customWidth="1"/>
    <col min="1795" max="1795" width="16.140625" bestFit="1" customWidth="1"/>
    <col min="1796" max="1796" width="7" customWidth="1"/>
    <col min="1797" max="1797" width="5.85546875" customWidth="1"/>
    <col min="1798" max="1798" width="6" customWidth="1"/>
    <col min="1799" max="1799" width="4.7109375" customWidth="1"/>
    <col min="1800" max="1800" width="4.28515625" bestFit="1" customWidth="1"/>
    <col min="1801" max="1801" width="13.28515625" bestFit="1" customWidth="1"/>
    <col min="1802" max="1802" width="7.85546875" customWidth="1"/>
    <col min="1803" max="1803" width="3.85546875" customWidth="1"/>
    <col min="1804" max="1804" width="6.5703125" customWidth="1"/>
    <col min="1805" max="1805" width="4.140625" customWidth="1"/>
    <col min="1806" max="1806" width="8.28515625" bestFit="1" customWidth="1"/>
    <col min="1807" max="1807" width="9.140625" bestFit="1" customWidth="1"/>
    <col min="1808" max="1808" width="8" bestFit="1" customWidth="1"/>
    <col min="1809" max="1809" width="9.140625" bestFit="1" customWidth="1"/>
    <col min="1810" max="1810" width="4.28515625" bestFit="1" customWidth="1"/>
    <col min="1811" max="1811" width="11.28515625" bestFit="1" customWidth="1"/>
    <col min="1812" max="1812" width="9.5703125" bestFit="1" customWidth="1"/>
    <col min="1813" max="1813" width="7" bestFit="1" customWidth="1"/>
    <col min="1814" max="1814" width="9.140625" customWidth="1"/>
    <col min="1815" max="1815" width="9.140625" bestFit="1" customWidth="1"/>
    <col min="1816" max="1816" width="7" customWidth="1"/>
    <col min="1817" max="1817" width="8.28515625" bestFit="1" customWidth="1"/>
    <col min="1818" max="1818" width="8.85546875" customWidth="1"/>
    <col min="1819" max="1819" width="7" bestFit="1" customWidth="1"/>
    <col min="1820" max="1820" width="9.140625" bestFit="1" customWidth="1"/>
    <col min="2049" max="2049" width="2.42578125" customWidth="1"/>
    <col min="2050" max="2050" width="5" customWidth="1"/>
    <col min="2051" max="2051" width="16.140625" bestFit="1" customWidth="1"/>
    <col min="2052" max="2052" width="7" customWidth="1"/>
    <col min="2053" max="2053" width="5.85546875" customWidth="1"/>
    <col min="2054" max="2054" width="6" customWidth="1"/>
    <col min="2055" max="2055" width="4.7109375" customWidth="1"/>
    <col min="2056" max="2056" width="4.28515625" bestFit="1" customWidth="1"/>
    <col min="2057" max="2057" width="13.28515625" bestFit="1" customWidth="1"/>
    <col min="2058" max="2058" width="7.85546875" customWidth="1"/>
    <col min="2059" max="2059" width="3.85546875" customWidth="1"/>
    <col min="2060" max="2060" width="6.5703125" customWidth="1"/>
    <col min="2061" max="2061" width="4.140625" customWidth="1"/>
    <col min="2062" max="2062" width="8.28515625" bestFit="1" customWidth="1"/>
    <col min="2063" max="2063" width="9.140625" bestFit="1" customWidth="1"/>
    <col min="2064" max="2064" width="8" bestFit="1" customWidth="1"/>
    <col min="2065" max="2065" width="9.140625" bestFit="1" customWidth="1"/>
    <col min="2066" max="2066" width="4.28515625" bestFit="1" customWidth="1"/>
    <col min="2067" max="2067" width="11.28515625" bestFit="1" customWidth="1"/>
    <col min="2068" max="2068" width="9.5703125" bestFit="1" customWidth="1"/>
    <col min="2069" max="2069" width="7" bestFit="1" customWidth="1"/>
    <col min="2070" max="2070" width="9.140625" customWidth="1"/>
    <col min="2071" max="2071" width="9.140625" bestFit="1" customWidth="1"/>
    <col min="2072" max="2072" width="7" customWidth="1"/>
    <col min="2073" max="2073" width="8.28515625" bestFit="1" customWidth="1"/>
    <col min="2074" max="2074" width="8.85546875" customWidth="1"/>
    <col min="2075" max="2075" width="7" bestFit="1" customWidth="1"/>
    <col min="2076" max="2076" width="9.140625" bestFit="1" customWidth="1"/>
    <col min="2305" max="2305" width="2.42578125" customWidth="1"/>
    <col min="2306" max="2306" width="5" customWidth="1"/>
    <col min="2307" max="2307" width="16.140625" bestFit="1" customWidth="1"/>
    <col min="2308" max="2308" width="7" customWidth="1"/>
    <col min="2309" max="2309" width="5.85546875" customWidth="1"/>
    <col min="2310" max="2310" width="6" customWidth="1"/>
    <col min="2311" max="2311" width="4.7109375" customWidth="1"/>
    <col min="2312" max="2312" width="4.28515625" bestFit="1" customWidth="1"/>
    <col min="2313" max="2313" width="13.28515625" bestFit="1" customWidth="1"/>
    <col min="2314" max="2314" width="7.85546875" customWidth="1"/>
    <col min="2315" max="2315" width="3.85546875" customWidth="1"/>
    <col min="2316" max="2316" width="6.5703125" customWidth="1"/>
    <col min="2317" max="2317" width="4.140625" customWidth="1"/>
    <col min="2318" max="2318" width="8.28515625" bestFit="1" customWidth="1"/>
    <col min="2319" max="2319" width="9.140625" bestFit="1" customWidth="1"/>
    <col min="2320" max="2320" width="8" bestFit="1" customWidth="1"/>
    <col min="2321" max="2321" width="9.140625" bestFit="1" customWidth="1"/>
    <col min="2322" max="2322" width="4.28515625" bestFit="1" customWidth="1"/>
    <col min="2323" max="2323" width="11.28515625" bestFit="1" customWidth="1"/>
    <col min="2324" max="2324" width="9.5703125" bestFit="1" customWidth="1"/>
    <col min="2325" max="2325" width="7" bestFit="1" customWidth="1"/>
    <col min="2326" max="2326" width="9.140625" customWidth="1"/>
    <col min="2327" max="2327" width="9.140625" bestFit="1" customWidth="1"/>
    <col min="2328" max="2328" width="7" customWidth="1"/>
    <col min="2329" max="2329" width="8.28515625" bestFit="1" customWidth="1"/>
    <col min="2330" max="2330" width="8.85546875" customWidth="1"/>
    <col min="2331" max="2331" width="7" bestFit="1" customWidth="1"/>
    <col min="2332" max="2332" width="9.140625" bestFit="1" customWidth="1"/>
    <col min="2561" max="2561" width="2.42578125" customWidth="1"/>
    <col min="2562" max="2562" width="5" customWidth="1"/>
    <col min="2563" max="2563" width="16.140625" bestFit="1" customWidth="1"/>
    <col min="2564" max="2564" width="7" customWidth="1"/>
    <col min="2565" max="2565" width="5.85546875" customWidth="1"/>
    <col min="2566" max="2566" width="6" customWidth="1"/>
    <col min="2567" max="2567" width="4.7109375" customWidth="1"/>
    <col min="2568" max="2568" width="4.28515625" bestFit="1" customWidth="1"/>
    <col min="2569" max="2569" width="13.28515625" bestFit="1" customWidth="1"/>
    <col min="2570" max="2570" width="7.85546875" customWidth="1"/>
    <col min="2571" max="2571" width="3.85546875" customWidth="1"/>
    <col min="2572" max="2572" width="6.5703125" customWidth="1"/>
    <col min="2573" max="2573" width="4.140625" customWidth="1"/>
    <col min="2574" max="2574" width="8.28515625" bestFit="1" customWidth="1"/>
    <col min="2575" max="2575" width="9.140625" bestFit="1" customWidth="1"/>
    <col min="2576" max="2576" width="8" bestFit="1" customWidth="1"/>
    <col min="2577" max="2577" width="9.140625" bestFit="1" customWidth="1"/>
    <col min="2578" max="2578" width="4.28515625" bestFit="1" customWidth="1"/>
    <col min="2579" max="2579" width="11.28515625" bestFit="1" customWidth="1"/>
    <col min="2580" max="2580" width="9.5703125" bestFit="1" customWidth="1"/>
    <col min="2581" max="2581" width="7" bestFit="1" customWidth="1"/>
    <col min="2582" max="2582" width="9.140625" customWidth="1"/>
    <col min="2583" max="2583" width="9.140625" bestFit="1" customWidth="1"/>
    <col min="2584" max="2584" width="7" customWidth="1"/>
    <col min="2585" max="2585" width="8.28515625" bestFit="1" customWidth="1"/>
    <col min="2586" max="2586" width="8.85546875" customWidth="1"/>
    <col min="2587" max="2587" width="7" bestFit="1" customWidth="1"/>
    <col min="2588" max="2588" width="9.140625" bestFit="1" customWidth="1"/>
    <col min="2817" max="2817" width="2.42578125" customWidth="1"/>
    <col min="2818" max="2818" width="5" customWidth="1"/>
    <col min="2819" max="2819" width="16.140625" bestFit="1" customWidth="1"/>
    <col min="2820" max="2820" width="7" customWidth="1"/>
    <col min="2821" max="2821" width="5.85546875" customWidth="1"/>
    <col min="2822" max="2822" width="6" customWidth="1"/>
    <col min="2823" max="2823" width="4.7109375" customWidth="1"/>
    <col min="2824" max="2824" width="4.28515625" bestFit="1" customWidth="1"/>
    <col min="2825" max="2825" width="13.28515625" bestFit="1" customWidth="1"/>
    <col min="2826" max="2826" width="7.85546875" customWidth="1"/>
    <col min="2827" max="2827" width="3.85546875" customWidth="1"/>
    <col min="2828" max="2828" width="6.5703125" customWidth="1"/>
    <col min="2829" max="2829" width="4.140625" customWidth="1"/>
    <col min="2830" max="2830" width="8.28515625" bestFit="1" customWidth="1"/>
    <col min="2831" max="2831" width="9.140625" bestFit="1" customWidth="1"/>
    <col min="2832" max="2832" width="8" bestFit="1" customWidth="1"/>
    <col min="2833" max="2833" width="9.140625" bestFit="1" customWidth="1"/>
    <col min="2834" max="2834" width="4.28515625" bestFit="1" customWidth="1"/>
    <col min="2835" max="2835" width="11.28515625" bestFit="1" customWidth="1"/>
    <col min="2836" max="2836" width="9.5703125" bestFit="1" customWidth="1"/>
    <col min="2837" max="2837" width="7" bestFit="1" customWidth="1"/>
    <col min="2838" max="2838" width="9.140625" customWidth="1"/>
    <col min="2839" max="2839" width="9.140625" bestFit="1" customWidth="1"/>
    <col min="2840" max="2840" width="7" customWidth="1"/>
    <col min="2841" max="2841" width="8.28515625" bestFit="1" customWidth="1"/>
    <col min="2842" max="2842" width="8.85546875" customWidth="1"/>
    <col min="2843" max="2843" width="7" bestFit="1" customWidth="1"/>
    <col min="2844" max="2844" width="9.140625" bestFit="1" customWidth="1"/>
    <col min="3073" max="3073" width="2.42578125" customWidth="1"/>
    <col min="3074" max="3074" width="5" customWidth="1"/>
    <col min="3075" max="3075" width="16.140625" bestFit="1" customWidth="1"/>
    <col min="3076" max="3076" width="7" customWidth="1"/>
    <col min="3077" max="3077" width="5.85546875" customWidth="1"/>
    <col min="3078" max="3078" width="6" customWidth="1"/>
    <col min="3079" max="3079" width="4.7109375" customWidth="1"/>
    <col min="3080" max="3080" width="4.28515625" bestFit="1" customWidth="1"/>
    <col min="3081" max="3081" width="13.28515625" bestFit="1" customWidth="1"/>
    <col min="3082" max="3082" width="7.85546875" customWidth="1"/>
    <col min="3083" max="3083" width="3.85546875" customWidth="1"/>
    <col min="3084" max="3084" width="6.5703125" customWidth="1"/>
    <col min="3085" max="3085" width="4.140625" customWidth="1"/>
    <col min="3086" max="3086" width="8.28515625" bestFit="1" customWidth="1"/>
    <col min="3087" max="3087" width="9.140625" bestFit="1" customWidth="1"/>
    <col min="3088" max="3088" width="8" bestFit="1" customWidth="1"/>
    <col min="3089" max="3089" width="9.140625" bestFit="1" customWidth="1"/>
    <col min="3090" max="3090" width="4.28515625" bestFit="1" customWidth="1"/>
    <col min="3091" max="3091" width="11.28515625" bestFit="1" customWidth="1"/>
    <col min="3092" max="3092" width="9.5703125" bestFit="1" customWidth="1"/>
    <col min="3093" max="3093" width="7" bestFit="1" customWidth="1"/>
    <col min="3094" max="3094" width="9.140625" customWidth="1"/>
    <col min="3095" max="3095" width="9.140625" bestFit="1" customWidth="1"/>
    <col min="3096" max="3096" width="7" customWidth="1"/>
    <col min="3097" max="3097" width="8.28515625" bestFit="1" customWidth="1"/>
    <col min="3098" max="3098" width="8.85546875" customWidth="1"/>
    <col min="3099" max="3099" width="7" bestFit="1" customWidth="1"/>
    <col min="3100" max="3100" width="9.140625" bestFit="1" customWidth="1"/>
    <col min="3329" max="3329" width="2.42578125" customWidth="1"/>
    <col min="3330" max="3330" width="5" customWidth="1"/>
    <col min="3331" max="3331" width="16.140625" bestFit="1" customWidth="1"/>
    <col min="3332" max="3332" width="7" customWidth="1"/>
    <col min="3333" max="3333" width="5.85546875" customWidth="1"/>
    <col min="3334" max="3334" width="6" customWidth="1"/>
    <col min="3335" max="3335" width="4.7109375" customWidth="1"/>
    <col min="3336" max="3336" width="4.28515625" bestFit="1" customWidth="1"/>
    <col min="3337" max="3337" width="13.28515625" bestFit="1" customWidth="1"/>
    <col min="3338" max="3338" width="7.85546875" customWidth="1"/>
    <col min="3339" max="3339" width="3.85546875" customWidth="1"/>
    <col min="3340" max="3340" width="6.5703125" customWidth="1"/>
    <col min="3341" max="3341" width="4.140625" customWidth="1"/>
    <col min="3342" max="3342" width="8.28515625" bestFit="1" customWidth="1"/>
    <col min="3343" max="3343" width="9.140625" bestFit="1" customWidth="1"/>
    <col min="3344" max="3344" width="8" bestFit="1" customWidth="1"/>
    <col min="3345" max="3345" width="9.140625" bestFit="1" customWidth="1"/>
    <col min="3346" max="3346" width="4.28515625" bestFit="1" customWidth="1"/>
    <col min="3347" max="3347" width="11.28515625" bestFit="1" customWidth="1"/>
    <col min="3348" max="3348" width="9.5703125" bestFit="1" customWidth="1"/>
    <col min="3349" max="3349" width="7" bestFit="1" customWidth="1"/>
    <col min="3350" max="3350" width="9.140625" customWidth="1"/>
    <col min="3351" max="3351" width="9.140625" bestFit="1" customWidth="1"/>
    <col min="3352" max="3352" width="7" customWidth="1"/>
    <col min="3353" max="3353" width="8.28515625" bestFit="1" customWidth="1"/>
    <col min="3354" max="3354" width="8.85546875" customWidth="1"/>
    <col min="3355" max="3355" width="7" bestFit="1" customWidth="1"/>
    <col min="3356" max="3356" width="9.140625" bestFit="1" customWidth="1"/>
    <col min="3585" max="3585" width="2.42578125" customWidth="1"/>
    <col min="3586" max="3586" width="5" customWidth="1"/>
    <col min="3587" max="3587" width="16.140625" bestFit="1" customWidth="1"/>
    <col min="3588" max="3588" width="7" customWidth="1"/>
    <col min="3589" max="3589" width="5.85546875" customWidth="1"/>
    <col min="3590" max="3590" width="6" customWidth="1"/>
    <col min="3591" max="3591" width="4.7109375" customWidth="1"/>
    <col min="3592" max="3592" width="4.28515625" bestFit="1" customWidth="1"/>
    <col min="3593" max="3593" width="13.28515625" bestFit="1" customWidth="1"/>
    <col min="3594" max="3594" width="7.85546875" customWidth="1"/>
    <col min="3595" max="3595" width="3.85546875" customWidth="1"/>
    <col min="3596" max="3596" width="6.5703125" customWidth="1"/>
    <col min="3597" max="3597" width="4.140625" customWidth="1"/>
    <col min="3598" max="3598" width="8.28515625" bestFit="1" customWidth="1"/>
    <col min="3599" max="3599" width="9.140625" bestFit="1" customWidth="1"/>
    <col min="3600" max="3600" width="8" bestFit="1" customWidth="1"/>
    <col min="3601" max="3601" width="9.140625" bestFit="1" customWidth="1"/>
    <col min="3602" max="3602" width="4.28515625" bestFit="1" customWidth="1"/>
    <col min="3603" max="3603" width="11.28515625" bestFit="1" customWidth="1"/>
    <col min="3604" max="3604" width="9.5703125" bestFit="1" customWidth="1"/>
    <col min="3605" max="3605" width="7" bestFit="1" customWidth="1"/>
    <col min="3606" max="3606" width="9.140625" customWidth="1"/>
    <col min="3607" max="3607" width="9.140625" bestFit="1" customWidth="1"/>
    <col min="3608" max="3608" width="7" customWidth="1"/>
    <col min="3609" max="3609" width="8.28515625" bestFit="1" customWidth="1"/>
    <col min="3610" max="3610" width="8.85546875" customWidth="1"/>
    <col min="3611" max="3611" width="7" bestFit="1" customWidth="1"/>
    <col min="3612" max="3612" width="9.140625" bestFit="1" customWidth="1"/>
    <col min="3841" max="3841" width="2.42578125" customWidth="1"/>
    <col min="3842" max="3842" width="5" customWidth="1"/>
    <col min="3843" max="3843" width="16.140625" bestFit="1" customWidth="1"/>
    <col min="3844" max="3844" width="7" customWidth="1"/>
    <col min="3845" max="3845" width="5.85546875" customWidth="1"/>
    <col min="3846" max="3846" width="6" customWidth="1"/>
    <col min="3847" max="3847" width="4.7109375" customWidth="1"/>
    <col min="3848" max="3848" width="4.28515625" bestFit="1" customWidth="1"/>
    <col min="3849" max="3849" width="13.28515625" bestFit="1" customWidth="1"/>
    <col min="3850" max="3850" width="7.85546875" customWidth="1"/>
    <col min="3851" max="3851" width="3.85546875" customWidth="1"/>
    <col min="3852" max="3852" width="6.5703125" customWidth="1"/>
    <col min="3853" max="3853" width="4.140625" customWidth="1"/>
    <col min="3854" max="3854" width="8.28515625" bestFit="1" customWidth="1"/>
    <col min="3855" max="3855" width="9.140625" bestFit="1" customWidth="1"/>
    <col min="3856" max="3856" width="8" bestFit="1" customWidth="1"/>
    <col min="3857" max="3857" width="9.140625" bestFit="1" customWidth="1"/>
    <col min="3858" max="3858" width="4.28515625" bestFit="1" customWidth="1"/>
    <col min="3859" max="3859" width="11.28515625" bestFit="1" customWidth="1"/>
    <col min="3860" max="3860" width="9.5703125" bestFit="1" customWidth="1"/>
    <col min="3861" max="3861" width="7" bestFit="1" customWidth="1"/>
    <col min="3862" max="3862" width="9.140625" customWidth="1"/>
    <col min="3863" max="3863" width="9.140625" bestFit="1" customWidth="1"/>
    <col min="3864" max="3864" width="7" customWidth="1"/>
    <col min="3865" max="3865" width="8.28515625" bestFit="1" customWidth="1"/>
    <col min="3866" max="3866" width="8.85546875" customWidth="1"/>
    <col min="3867" max="3867" width="7" bestFit="1" customWidth="1"/>
    <col min="3868" max="3868" width="9.140625" bestFit="1" customWidth="1"/>
    <col min="4097" max="4097" width="2.42578125" customWidth="1"/>
    <col min="4098" max="4098" width="5" customWidth="1"/>
    <col min="4099" max="4099" width="16.140625" bestFit="1" customWidth="1"/>
    <col min="4100" max="4100" width="7" customWidth="1"/>
    <col min="4101" max="4101" width="5.85546875" customWidth="1"/>
    <col min="4102" max="4102" width="6" customWidth="1"/>
    <col min="4103" max="4103" width="4.7109375" customWidth="1"/>
    <col min="4104" max="4104" width="4.28515625" bestFit="1" customWidth="1"/>
    <col min="4105" max="4105" width="13.28515625" bestFit="1" customWidth="1"/>
    <col min="4106" max="4106" width="7.85546875" customWidth="1"/>
    <col min="4107" max="4107" width="3.85546875" customWidth="1"/>
    <col min="4108" max="4108" width="6.5703125" customWidth="1"/>
    <col min="4109" max="4109" width="4.140625" customWidth="1"/>
    <col min="4110" max="4110" width="8.28515625" bestFit="1" customWidth="1"/>
    <col min="4111" max="4111" width="9.140625" bestFit="1" customWidth="1"/>
    <col min="4112" max="4112" width="8" bestFit="1" customWidth="1"/>
    <col min="4113" max="4113" width="9.140625" bestFit="1" customWidth="1"/>
    <col min="4114" max="4114" width="4.28515625" bestFit="1" customWidth="1"/>
    <col min="4115" max="4115" width="11.28515625" bestFit="1" customWidth="1"/>
    <col min="4116" max="4116" width="9.5703125" bestFit="1" customWidth="1"/>
    <col min="4117" max="4117" width="7" bestFit="1" customWidth="1"/>
    <col min="4118" max="4118" width="9.140625" customWidth="1"/>
    <col min="4119" max="4119" width="9.140625" bestFit="1" customWidth="1"/>
    <col min="4120" max="4120" width="7" customWidth="1"/>
    <col min="4121" max="4121" width="8.28515625" bestFit="1" customWidth="1"/>
    <col min="4122" max="4122" width="8.85546875" customWidth="1"/>
    <col min="4123" max="4123" width="7" bestFit="1" customWidth="1"/>
    <col min="4124" max="4124" width="9.140625" bestFit="1" customWidth="1"/>
    <col min="4353" max="4353" width="2.42578125" customWidth="1"/>
    <col min="4354" max="4354" width="5" customWidth="1"/>
    <col min="4355" max="4355" width="16.140625" bestFit="1" customWidth="1"/>
    <col min="4356" max="4356" width="7" customWidth="1"/>
    <col min="4357" max="4357" width="5.85546875" customWidth="1"/>
    <col min="4358" max="4358" width="6" customWidth="1"/>
    <col min="4359" max="4359" width="4.7109375" customWidth="1"/>
    <col min="4360" max="4360" width="4.28515625" bestFit="1" customWidth="1"/>
    <col min="4361" max="4361" width="13.28515625" bestFit="1" customWidth="1"/>
    <col min="4362" max="4362" width="7.85546875" customWidth="1"/>
    <col min="4363" max="4363" width="3.85546875" customWidth="1"/>
    <col min="4364" max="4364" width="6.5703125" customWidth="1"/>
    <col min="4365" max="4365" width="4.140625" customWidth="1"/>
    <col min="4366" max="4366" width="8.28515625" bestFit="1" customWidth="1"/>
    <col min="4367" max="4367" width="9.140625" bestFit="1" customWidth="1"/>
    <col min="4368" max="4368" width="8" bestFit="1" customWidth="1"/>
    <col min="4369" max="4369" width="9.140625" bestFit="1" customWidth="1"/>
    <col min="4370" max="4370" width="4.28515625" bestFit="1" customWidth="1"/>
    <col min="4371" max="4371" width="11.28515625" bestFit="1" customWidth="1"/>
    <col min="4372" max="4372" width="9.5703125" bestFit="1" customWidth="1"/>
    <col min="4373" max="4373" width="7" bestFit="1" customWidth="1"/>
    <col min="4374" max="4374" width="9.140625" customWidth="1"/>
    <col min="4375" max="4375" width="9.140625" bestFit="1" customWidth="1"/>
    <col min="4376" max="4376" width="7" customWidth="1"/>
    <col min="4377" max="4377" width="8.28515625" bestFit="1" customWidth="1"/>
    <col min="4378" max="4378" width="8.85546875" customWidth="1"/>
    <col min="4379" max="4379" width="7" bestFit="1" customWidth="1"/>
    <col min="4380" max="4380" width="9.140625" bestFit="1" customWidth="1"/>
    <col min="4609" max="4609" width="2.42578125" customWidth="1"/>
    <col min="4610" max="4610" width="5" customWidth="1"/>
    <col min="4611" max="4611" width="16.140625" bestFit="1" customWidth="1"/>
    <col min="4612" max="4612" width="7" customWidth="1"/>
    <col min="4613" max="4613" width="5.85546875" customWidth="1"/>
    <col min="4614" max="4614" width="6" customWidth="1"/>
    <col min="4615" max="4615" width="4.7109375" customWidth="1"/>
    <col min="4616" max="4616" width="4.28515625" bestFit="1" customWidth="1"/>
    <col min="4617" max="4617" width="13.28515625" bestFit="1" customWidth="1"/>
    <col min="4618" max="4618" width="7.85546875" customWidth="1"/>
    <col min="4619" max="4619" width="3.85546875" customWidth="1"/>
    <col min="4620" max="4620" width="6.5703125" customWidth="1"/>
    <col min="4621" max="4621" width="4.140625" customWidth="1"/>
    <col min="4622" max="4622" width="8.28515625" bestFit="1" customWidth="1"/>
    <col min="4623" max="4623" width="9.140625" bestFit="1" customWidth="1"/>
    <col min="4624" max="4624" width="8" bestFit="1" customWidth="1"/>
    <col min="4625" max="4625" width="9.140625" bestFit="1" customWidth="1"/>
    <col min="4626" max="4626" width="4.28515625" bestFit="1" customWidth="1"/>
    <col min="4627" max="4627" width="11.28515625" bestFit="1" customWidth="1"/>
    <col min="4628" max="4628" width="9.5703125" bestFit="1" customWidth="1"/>
    <col min="4629" max="4629" width="7" bestFit="1" customWidth="1"/>
    <col min="4630" max="4630" width="9.140625" customWidth="1"/>
    <col min="4631" max="4631" width="9.140625" bestFit="1" customWidth="1"/>
    <col min="4632" max="4632" width="7" customWidth="1"/>
    <col min="4633" max="4633" width="8.28515625" bestFit="1" customWidth="1"/>
    <col min="4634" max="4634" width="8.85546875" customWidth="1"/>
    <col min="4635" max="4635" width="7" bestFit="1" customWidth="1"/>
    <col min="4636" max="4636" width="9.140625" bestFit="1" customWidth="1"/>
    <col min="4865" max="4865" width="2.42578125" customWidth="1"/>
    <col min="4866" max="4866" width="5" customWidth="1"/>
    <col min="4867" max="4867" width="16.140625" bestFit="1" customWidth="1"/>
    <col min="4868" max="4868" width="7" customWidth="1"/>
    <col min="4869" max="4869" width="5.85546875" customWidth="1"/>
    <col min="4870" max="4870" width="6" customWidth="1"/>
    <col min="4871" max="4871" width="4.7109375" customWidth="1"/>
    <col min="4872" max="4872" width="4.28515625" bestFit="1" customWidth="1"/>
    <col min="4873" max="4873" width="13.28515625" bestFit="1" customWidth="1"/>
    <col min="4874" max="4874" width="7.85546875" customWidth="1"/>
    <col min="4875" max="4875" width="3.85546875" customWidth="1"/>
    <col min="4876" max="4876" width="6.5703125" customWidth="1"/>
    <col min="4877" max="4877" width="4.140625" customWidth="1"/>
    <col min="4878" max="4878" width="8.28515625" bestFit="1" customWidth="1"/>
    <col min="4879" max="4879" width="9.140625" bestFit="1" customWidth="1"/>
    <col min="4880" max="4880" width="8" bestFit="1" customWidth="1"/>
    <col min="4881" max="4881" width="9.140625" bestFit="1" customWidth="1"/>
    <col min="4882" max="4882" width="4.28515625" bestFit="1" customWidth="1"/>
    <col min="4883" max="4883" width="11.28515625" bestFit="1" customWidth="1"/>
    <col min="4884" max="4884" width="9.5703125" bestFit="1" customWidth="1"/>
    <col min="4885" max="4885" width="7" bestFit="1" customWidth="1"/>
    <col min="4886" max="4886" width="9.140625" customWidth="1"/>
    <col min="4887" max="4887" width="9.140625" bestFit="1" customWidth="1"/>
    <col min="4888" max="4888" width="7" customWidth="1"/>
    <col min="4889" max="4889" width="8.28515625" bestFit="1" customWidth="1"/>
    <col min="4890" max="4890" width="8.85546875" customWidth="1"/>
    <col min="4891" max="4891" width="7" bestFit="1" customWidth="1"/>
    <col min="4892" max="4892" width="9.140625" bestFit="1" customWidth="1"/>
    <col min="5121" max="5121" width="2.42578125" customWidth="1"/>
    <col min="5122" max="5122" width="5" customWidth="1"/>
    <col min="5123" max="5123" width="16.140625" bestFit="1" customWidth="1"/>
    <col min="5124" max="5124" width="7" customWidth="1"/>
    <col min="5125" max="5125" width="5.85546875" customWidth="1"/>
    <col min="5126" max="5126" width="6" customWidth="1"/>
    <col min="5127" max="5127" width="4.7109375" customWidth="1"/>
    <col min="5128" max="5128" width="4.28515625" bestFit="1" customWidth="1"/>
    <col min="5129" max="5129" width="13.28515625" bestFit="1" customWidth="1"/>
    <col min="5130" max="5130" width="7.85546875" customWidth="1"/>
    <col min="5131" max="5131" width="3.85546875" customWidth="1"/>
    <col min="5132" max="5132" width="6.5703125" customWidth="1"/>
    <col min="5133" max="5133" width="4.140625" customWidth="1"/>
    <col min="5134" max="5134" width="8.28515625" bestFit="1" customWidth="1"/>
    <col min="5135" max="5135" width="9.140625" bestFit="1" customWidth="1"/>
    <col min="5136" max="5136" width="8" bestFit="1" customWidth="1"/>
    <col min="5137" max="5137" width="9.140625" bestFit="1" customWidth="1"/>
    <col min="5138" max="5138" width="4.28515625" bestFit="1" customWidth="1"/>
    <col min="5139" max="5139" width="11.28515625" bestFit="1" customWidth="1"/>
    <col min="5140" max="5140" width="9.5703125" bestFit="1" customWidth="1"/>
    <col min="5141" max="5141" width="7" bestFit="1" customWidth="1"/>
    <col min="5142" max="5142" width="9.140625" customWidth="1"/>
    <col min="5143" max="5143" width="9.140625" bestFit="1" customWidth="1"/>
    <col min="5144" max="5144" width="7" customWidth="1"/>
    <col min="5145" max="5145" width="8.28515625" bestFit="1" customWidth="1"/>
    <col min="5146" max="5146" width="8.85546875" customWidth="1"/>
    <col min="5147" max="5147" width="7" bestFit="1" customWidth="1"/>
    <col min="5148" max="5148" width="9.140625" bestFit="1" customWidth="1"/>
    <col min="5377" max="5377" width="2.42578125" customWidth="1"/>
    <col min="5378" max="5378" width="5" customWidth="1"/>
    <col min="5379" max="5379" width="16.140625" bestFit="1" customWidth="1"/>
    <col min="5380" max="5380" width="7" customWidth="1"/>
    <col min="5381" max="5381" width="5.85546875" customWidth="1"/>
    <col min="5382" max="5382" width="6" customWidth="1"/>
    <col min="5383" max="5383" width="4.7109375" customWidth="1"/>
    <col min="5384" max="5384" width="4.28515625" bestFit="1" customWidth="1"/>
    <col min="5385" max="5385" width="13.28515625" bestFit="1" customWidth="1"/>
    <col min="5386" max="5386" width="7.85546875" customWidth="1"/>
    <col min="5387" max="5387" width="3.85546875" customWidth="1"/>
    <col min="5388" max="5388" width="6.5703125" customWidth="1"/>
    <col min="5389" max="5389" width="4.140625" customWidth="1"/>
    <col min="5390" max="5390" width="8.28515625" bestFit="1" customWidth="1"/>
    <col min="5391" max="5391" width="9.140625" bestFit="1" customWidth="1"/>
    <col min="5392" max="5392" width="8" bestFit="1" customWidth="1"/>
    <col min="5393" max="5393" width="9.140625" bestFit="1" customWidth="1"/>
    <col min="5394" max="5394" width="4.28515625" bestFit="1" customWidth="1"/>
    <col min="5395" max="5395" width="11.28515625" bestFit="1" customWidth="1"/>
    <col min="5396" max="5396" width="9.5703125" bestFit="1" customWidth="1"/>
    <col min="5397" max="5397" width="7" bestFit="1" customWidth="1"/>
    <col min="5398" max="5398" width="9.140625" customWidth="1"/>
    <col min="5399" max="5399" width="9.140625" bestFit="1" customWidth="1"/>
    <col min="5400" max="5400" width="7" customWidth="1"/>
    <col min="5401" max="5401" width="8.28515625" bestFit="1" customWidth="1"/>
    <col min="5402" max="5402" width="8.85546875" customWidth="1"/>
    <col min="5403" max="5403" width="7" bestFit="1" customWidth="1"/>
    <col min="5404" max="5404" width="9.140625" bestFit="1" customWidth="1"/>
    <col min="5633" max="5633" width="2.42578125" customWidth="1"/>
    <col min="5634" max="5634" width="5" customWidth="1"/>
    <col min="5635" max="5635" width="16.140625" bestFit="1" customWidth="1"/>
    <col min="5636" max="5636" width="7" customWidth="1"/>
    <col min="5637" max="5637" width="5.85546875" customWidth="1"/>
    <col min="5638" max="5638" width="6" customWidth="1"/>
    <col min="5639" max="5639" width="4.7109375" customWidth="1"/>
    <col min="5640" max="5640" width="4.28515625" bestFit="1" customWidth="1"/>
    <col min="5641" max="5641" width="13.28515625" bestFit="1" customWidth="1"/>
    <col min="5642" max="5642" width="7.85546875" customWidth="1"/>
    <col min="5643" max="5643" width="3.85546875" customWidth="1"/>
    <col min="5644" max="5644" width="6.5703125" customWidth="1"/>
    <col min="5645" max="5645" width="4.140625" customWidth="1"/>
    <col min="5646" max="5646" width="8.28515625" bestFit="1" customWidth="1"/>
    <col min="5647" max="5647" width="9.140625" bestFit="1" customWidth="1"/>
    <col min="5648" max="5648" width="8" bestFit="1" customWidth="1"/>
    <col min="5649" max="5649" width="9.140625" bestFit="1" customWidth="1"/>
    <col min="5650" max="5650" width="4.28515625" bestFit="1" customWidth="1"/>
    <col min="5651" max="5651" width="11.28515625" bestFit="1" customWidth="1"/>
    <col min="5652" max="5652" width="9.5703125" bestFit="1" customWidth="1"/>
    <col min="5653" max="5653" width="7" bestFit="1" customWidth="1"/>
    <col min="5654" max="5654" width="9.140625" customWidth="1"/>
    <col min="5655" max="5655" width="9.140625" bestFit="1" customWidth="1"/>
    <col min="5656" max="5656" width="7" customWidth="1"/>
    <col min="5657" max="5657" width="8.28515625" bestFit="1" customWidth="1"/>
    <col min="5658" max="5658" width="8.85546875" customWidth="1"/>
    <col min="5659" max="5659" width="7" bestFit="1" customWidth="1"/>
    <col min="5660" max="5660" width="9.140625" bestFit="1" customWidth="1"/>
    <col min="5889" max="5889" width="2.42578125" customWidth="1"/>
    <col min="5890" max="5890" width="5" customWidth="1"/>
    <col min="5891" max="5891" width="16.140625" bestFit="1" customWidth="1"/>
    <col min="5892" max="5892" width="7" customWidth="1"/>
    <col min="5893" max="5893" width="5.85546875" customWidth="1"/>
    <col min="5894" max="5894" width="6" customWidth="1"/>
    <col min="5895" max="5895" width="4.7109375" customWidth="1"/>
    <col min="5896" max="5896" width="4.28515625" bestFit="1" customWidth="1"/>
    <col min="5897" max="5897" width="13.28515625" bestFit="1" customWidth="1"/>
    <col min="5898" max="5898" width="7.85546875" customWidth="1"/>
    <col min="5899" max="5899" width="3.85546875" customWidth="1"/>
    <col min="5900" max="5900" width="6.5703125" customWidth="1"/>
    <col min="5901" max="5901" width="4.140625" customWidth="1"/>
    <col min="5902" max="5902" width="8.28515625" bestFit="1" customWidth="1"/>
    <col min="5903" max="5903" width="9.140625" bestFit="1" customWidth="1"/>
    <col min="5904" max="5904" width="8" bestFit="1" customWidth="1"/>
    <col min="5905" max="5905" width="9.140625" bestFit="1" customWidth="1"/>
    <col min="5906" max="5906" width="4.28515625" bestFit="1" customWidth="1"/>
    <col min="5907" max="5907" width="11.28515625" bestFit="1" customWidth="1"/>
    <col min="5908" max="5908" width="9.5703125" bestFit="1" customWidth="1"/>
    <col min="5909" max="5909" width="7" bestFit="1" customWidth="1"/>
    <col min="5910" max="5910" width="9.140625" customWidth="1"/>
    <col min="5911" max="5911" width="9.140625" bestFit="1" customWidth="1"/>
    <col min="5912" max="5912" width="7" customWidth="1"/>
    <col min="5913" max="5913" width="8.28515625" bestFit="1" customWidth="1"/>
    <col min="5914" max="5914" width="8.85546875" customWidth="1"/>
    <col min="5915" max="5915" width="7" bestFit="1" customWidth="1"/>
    <col min="5916" max="5916" width="9.140625" bestFit="1" customWidth="1"/>
    <col min="6145" max="6145" width="2.42578125" customWidth="1"/>
    <col min="6146" max="6146" width="5" customWidth="1"/>
    <col min="6147" max="6147" width="16.140625" bestFit="1" customWidth="1"/>
    <col min="6148" max="6148" width="7" customWidth="1"/>
    <col min="6149" max="6149" width="5.85546875" customWidth="1"/>
    <col min="6150" max="6150" width="6" customWidth="1"/>
    <col min="6151" max="6151" width="4.7109375" customWidth="1"/>
    <col min="6152" max="6152" width="4.28515625" bestFit="1" customWidth="1"/>
    <col min="6153" max="6153" width="13.28515625" bestFit="1" customWidth="1"/>
    <col min="6154" max="6154" width="7.85546875" customWidth="1"/>
    <col min="6155" max="6155" width="3.85546875" customWidth="1"/>
    <col min="6156" max="6156" width="6.5703125" customWidth="1"/>
    <col min="6157" max="6157" width="4.140625" customWidth="1"/>
    <col min="6158" max="6158" width="8.28515625" bestFit="1" customWidth="1"/>
    <col min="6159" max="6159" width="9.140625" bestFit="1" customWidth="1"/>
    <col min="6160" max="6160" width="8" bestFit="1" customWidth="1"/>
    <col min="6161" max="6161" width="9.140625" bestFit="1" customWidth="1"/>
    <col min="6162" max="6162" width="4.28515625" bestFit="1" customWidth="1"/>
    <col min="6163" max="6163" width="11.28515625" bestFit="1" customWidth="1"/>
    <col min="6164" max="6164" width="9.5703125" bestFit="1" customWidth="1"/>
    <col min="6165" max="6165" width="7" bestFit="1" customWidth="1"/>
    <col min="6166" max="6166" width="9.140625" customWidth="1"/>
    <col min="6167" max="6167" width="9.140625" bestFit="1" customWidth="1"/>
    <col min="6168" max="6168" width="7" customWidth="1"/>
    <col min="6169" max="6169" width="8.28515625" bestFit="1" customWidth="1"/>
    <col min="6170" max="6170" width="8.85546875" customWidth="1"/>
    <col min="6171" max="6171" width="7" bestFit="1" customWidth="1"/>
    <col min="6172" max="6172" width="9.140625" bestFit="1" customWidth="1"/>
    <col min="6401" max="6401" width="2.42578125" customWidth="1"/>
    <col min="6402" max="6402" width="5" customWidth="1"/>
    <col min="6403" max="6403" width="16.140625" bestFit="1" customWidth="1"/>
    <col min="6404" max="6404" width="7" customWidth="1"/>
    <col min="6405" max="6405" width="5.85546875" customWidth="1"/>
    <col min="6406" max="6406" width="6" customWidth="1"/>
    <col min="6407" max="6407" width="4.7109375" customWidth="1"/>
    <col min="6408" max="6408" width="4.28515625" bestFit="1" customWidth="1"/>
    <col min="6409" max="6409" width="13.28515625" bestFit="1" customWidth="1"/>
    <col min="6410" max="6410" width="7.85546875" customWidth="1"/>
    <col min="6411" max="6411" width="3.85546875" customWidth="1"/>
    <col min="6412" max="6412" width="6.5703125" customWidth="1"/>
    <col min="6413" max="6413" width="4.140625" customWidth="1"/>
    <col min="6414" max="6414" width="8.28515625" bestFit="1" customWidth="1"/>
    <col min="6415" max="6415" width="9.140625" bestFit="1" customWidth="1"/>
    <col min="6416" max="6416" width="8" bestFit="1" customWidth="1"/>
    <col min="6417" max="6417" width="9.140625" bestFit="1" customWidth="1"/>
    <col min="6418" max="6418" width="4.28515625" bestFit="1" customWidth="1"/>
    <col min="6419" max="6419" width="11.28515625" bestFit="1" customWidth="1"/>
    <col min="6420" max="6420" width="9.5703125" bestFit="1" customWidth="1"/>
    <col min="6421" max="6421" width="7" bestFit="1" customWidth="1"/>
    <col min="6422" max="6422" width="9.140625" customWidth="1"/>
    <col min="6423" max="6423" width="9.140625" bestFit="1" customWidth="1"/>
    <col min="6424" max="6424" width="7" customWidth="1"/>
    <col min="6425" max="6425" width="8.28515625" bestFit="1" customWidth="1"/>
    <col min="6426" max="6426" width="8.85546875" customWidth="1"/>
    <col min="6427" max="6427" width="7" bestFit="1" customWidth="1"/>
    <col min="6428" max="6428" width="9.140625" bestFit="1" customWidth="1"/>
    <col min="6657" max="6657" width="2.42578125" customWidth="1"/>
    <col min="6658" max="6658" width="5" customWidth="1"/>
    <col min="6659" max="6659" width="16.140625" bestFit="1" customWidth="1"/>
    <col min="6660" max="6660" width="7" customWidth="1"/>
    <col min="6661" max="6661" width="5.85546875" customWidth="1"/>
    <col min="6662" max="6662" width="6" customWidth="1"/>
    <col min="6663" max="6663" width="4.7109375" customWidth="1"/>
    <col min="6664" max="6664" width="4.28515625" bestFit="1" customWidth="1"/>
    <col min="6665" max="6665" width="13.28515625" bestFit="1" customWidth="1"/>
    <col min="6666" max="6666" width="7.85546875" customWidth="1"/>
    <col min="6667" max="6667" width="3.85546875" customWidth="1"/>
    <col min="6668" max="6668" width="6.5703125" customWidth="1"/>
    <col min="6669" max="6669" width="4.140625" customWidth="1"/>
    <col min="6670" max="6670" width="8.28515625" bestFit="1" customWidth="1"/>
    <col min="6671" max="6671" width="9.140625" bestFit="1" customWidth="1"/>
    <col min="6672" max="6672" width="8" bestFit="1" customWidth="1"/>
    <col min="6673" max="6673" width="9.140625" bestFit="1" customWidth="1"/>
    <col min="6674" max="6674" width="4.28515625" bestFit="1" customWidth="1"/>
    <col min="6675" max="6675" width="11.28515625" bestFit="1" customWidth="1"/>
    <col min="6676" max="6676" width="9.5703125" bestFit="1" customWidth="1"/>
    <col min="6677" max="6677" width="7" bestFit="1" customWidth="1"/>
    <col min="6678" max="6678" width="9.140625" customWidth="1"/>
    <col min="6679" max="6679" width="9.140625" bestFit="1" customWidth="1"/>
    <col min="6680" max="6680" width="7" customWidth="1"/>
    <col min="6681" max="6681" width="8.28515625" bestFit="1" customWidth="1"/>
    <col min="6682" max="6682" width="8.85546875" customWidth="1"/>
    <col min="6683" max="6683" width="7" bestFit="1" customWidth="1"/>
    <col min="6684" max="6684" width="9.140625" bestFit="1" customWidth="1"/>
    <col min="6913" max="6913" width="2.42578125" customWidth="1"/>
    <col min="6914" max="6914" width="5" customWidth="1"/>
    <col min="6915" max="6915" width="16.140625" bestFit="1" customWidth="1"/>
    <col min="6916" max="6916" width="7" customWidth="1"/>
    <col min="6917" max="6917" width="5.85546875" customWidth="1"/>
    <col min="6918" max="6918" width="6" customWidth="1"/>
    <col min="6919" max="6919" width="4.7109375" customWidth="1"/>
    <col min="6920" max="6920" width="4.28515625" bestFit="1" customWidth="1"/>
    <col min="6921" max="6921" width="13.28515625" bestFit="1" customWidth="1"/>
    <col min="6922" max="6922" width="7.85546875" customWidth="1"/>
    <col min="6923" max="6923" width="3.85546875" customWidth="1"/>
    <col min="6924" max="6924" width="6.5703125" customWidth="1"/>
    <col min="6925" max="6925" width="4.140625" customWidth="1"/>
    <col min="6926" max="6926" width="8.28515625" bestFit="1" customWidth="1"/>
    <col min="6927" max="6927" width="9.140625" bestFit="1" customWidth="1"/>
    <col min="6928" max="6928" width="8" bestFit="1" customWidth="1"/>
    <col min="6929" max="6929" width="9.140625" bestFit="1" customWidth="1"/>
    <col min="6930" max="6930" width="4.28515625" bestFit="1" customWidth="1"/>
    <col min="6931" max="6931" width="11.28515625" bestFit="1" customWidth="1"/>
    <col min="6932" max="6932" width="9.5703125" bestFit="1" customWidth="1"/>
    <col min="6933" max="6933" width="7" bestFit="1" customWidth="1"/>
    <col min="6934" max="6934" width="9.140625" customWidth="1"/>
    <col min="6935" max="6935" width="9.140625" bestFit="1" customWidth="1"/>
    <col min="6936" max="6936" width="7" customWidth="1"/>
    <col min="6937" max="6937" width="8.28515625" bestFit="1" customWidth="1"/>
    <col min="6938" max="6938" width="8.85546875" customWidth="1"/>
    <col min="6939" max="6939" width="7" bestFit="1" customWidth="1"/>
    <col min="6940" max="6940" width="9.140625" bestFit="1" customWidth="1"/>
    <col min="7169" max="7169" width="2.42578125" customWidth="1"/>
    <col min="7170" max="7170" width="5" customWidth="1"/>
    <col min="7171" max="7171" width="16.140625" bestFit="1" customWidth="1"/>
    <col min="7172" max="7172" width="7" customWidth="1"/>
    <col min="7173" max="7173" width="5.85546875" customWidth="1"/>
    <col min="7174" max="7174" width="6" customWidth="1"/>
    <col min="7175" max="7175" width="4.7109375" customWidth="1"/>
    <col min="7176" max="7176" width="4.28515625" bestFit="1" customWidth="1"/>
    <col min="7177" max="7177" width="13.28515625" bestFit="1" customWidth="1"/>
    <col min="7178" max="7178" width="7.85546875" customWidth="1"/>
    <col min="7179" max="7179" width="3.85546875" customWidth="1"/>
    <col min="7180" max="7180" width="6.5703125" customWidth="1"/>
    <col min="7181" max="7181" width="4.140625" customWidth="1"/>
    <col min="7182" max="7182" width="8.28515625" bestFit="1" customWidth="1"/>
    <col min="7183" max="7183" width="9.140625" bestFit="1" customWidth="1"/>
    <col min="7184" max="7184" width="8" bestFit="1" customWidth="1"/>
    <col min="7185" max="7185" width="9.140625" bestFit="1" customWidth="1"/>
    <col min="7186" max="7186" width="4.28515625" bestFit="1" customWidth="1"/>
    <col min="7187" max="7187" width="11.28515625" bestFit="1" customWidth="1"/>
    <col min="7188" max="7188" width="9.5703125" bestFit="1" customWidth="1"/>
    <col min="7189" max="7189" width="7" bestFit="1" customWidth="1"/>
    <col min="7190" max="7190" width="9.140625" customWidth="1"/>
    <col min="7191" max="7191" width="9.140625" bestFit="1" customWidth="1"/>
    <col min="7192" max="7192" width="7" customWidth="1"/>
    <col min="7193" max="7193" width="8.28515625" bestFit="1" customWidth="1"/>
    <col min="7194" max="7194" width="8.85546875" customWidth="1"/>
    <col min="7195" max="7195" width="7" bestFit="1" customWidth="1"/>
    <col min="7196" max="7196" width="9.140625" bestFit="1" customWidth="1"/>
    <col min="7425" max="7425" width="2.42578125" customWidth="1"/>
    <col min="7426" max="7426" width="5" customWidth="1"/>
    <col min="7427" max="7427" width="16.140625" bestFit="1" customWidth="1"/>
    <col min="7428" max="7428" width="7" customWidth="1"/>
    <col min="7429" max="7429" width="5.85546875" customWidth="1"/>
    <col min="7430" max="7430" width="6" customWidth="1"/>
    <col min="7431" max="7431" width="4.7109375" customWidth="1"/>
    <col min="7432" max="7432" width="4.28515625" bestFit="1" customWidth="1"/>
    <col min="7433" max="7433" width="13.28515625" bestFit="1" customWidth="1"/>
    <col min="7434" max="7434" width="7.85546875" customWidth="1"/>
    <col min="7435" max="7435" width="3.85546875" customWidth="1"/>
    <col min="7436" max="7436" width="6.5703125" customWidth="1"/>
    <col min="7437" max="7437" width="4.140625" customWidth="1"/>
    <col min="7438" max="7438" width="8.28515625" bestFit="1" customWidth="1"/>
    <col min="7439" max="7439" width="9.140625" bestFit="1" customWidth="1"/>
    <col min="7440" max="7440" width="8" bestFit="1" customWidth="1"/>
    <col min="7441" max="7441" width="9.140625" bestFit="1" customWidth="1"/>
    <col min="7442" max="7442" width="4.28515625" bestFit="1" customWidth="1"/>
    <col min="7443" max="7443" width="11.28515625" bestFit="1" customWidth="1"/>
    <col min="7444" max="7444" width="9.5703125" bestFit="1" customWidth="1"/>
    <col min="7445" max="7445" width="7" bestFit="1" customWidth="1"/>
    <col min="7446" max="7446" width="9.140625" customWidth="1"/>
    <col min="7447" max="7447" width="9.140625" bestFit="1" customWidth="1"/>
    <col min="7448" max="7448" width="7" customWidth="1"/>
    <col min="7449" max="7449" width="8.28515625" bestFit="1" customWidth="1"/>
    <col min="7450" max="7450" width="8.85546875" customWidth="1"/>
    <col min="7451" max="7451" width="7" bestFit="1" customWidth="1"/>
    <col min="7452" max="7452" width="9.140625" bestFit="1" customWidth="1"/>
    <col min="7681" max="7681" width="2.42578125" customWidth="1"/>
    <col min="7682" max="7682" width="5" customWidth="1"/>
    <col min="7683" max="7683" width="16.140625" bestFit="1" customWidth="1"/>
    <col min="7684" max="7684" width="7" customWidth="1"/>
    <col min="7685" max="7685" width="5.85546875" customWidth="1"/>
    <col min="7686" max="7686" width="6" customWidth="1"/>
    <col min="7687" max="7687" width="4.7109375" customWidth="1"/>
    <col min="7688" max="7688" width="4.28515625" bestFit="1" customWidth="1"/>
    <col min="7689" max="7689" width="13.28515625" bestFit="1" customWidth="1"/>
    <col min="7690" max="7690" width="7.85546875" customWidth="1"/>
    <col min="7691" max="7691" width="3.85546875" customWidth="1"/>
    <col min="7692" max="7692" width="6.5703125" customWidth="1"/>
    <col min="7693" max="7693" width="4.140625" customWidth="1"/>
    <col min="7694" max="7694" width="8.28515625" bestFit="1" customWidth="1"/>
    <col min="7695" max="7695" width="9.140625" bestFit="1" customWidth="1"/>
    <col min="7696" max="7696" width="8" bestFit="1" customWidth="1"/>
    <col min="7697" max="7697" width="9.140625" bestFit="1" customWidth="1"/>
    <col min="7698" max="7698" width="4.28515625" bestFit="1" customWidth="1"/>
    <col min="7699" max="7699" width="11.28515625" bestFit="1" customWidth="1"/>
    <col min="7700" max="7700" width="9.5703125" bestFit="1" customWidth="1"/>
    <col min="7701" max="7701" width="7" bestFit="1" customWidth="1"/>
    <col min="7702" max="7702" width="9.140625" customWidth="1"/>
    <col min="7703" max="7703" width="9.140625" bestFit="1" customWidth="1"/>
    <col min="7704" max="7704" width="7" customWidth="1"/>
    <col min="7705" max="7705" width="8.28515625" bestFit="1" customWidth="1"/>
    <col min="7706" max="7706" width="8.85546875" customWidth="1"/>
    <col min="7707" max="7707" width="7" bestFit="1" customWidth="1"/>
    <col min="7708" max="7708" width="9.140625" bestFit="1" customWidth="1"/>
    <col min="7937" max="7937" width="2.42578125" customWidth="1"/>
    <col min="7938" max="7938" width="5" customWidth="1"/>
    <col min="7939" max="7939" width="16.140625" bestFit="1" customWidth="1"/>
    <col min="7940" max="7940" width="7" customWidth="1"/>
    <col min="7941" max="7941" width="5.85546875" customWidth="1"/>
    <col min="7942" max="7942" width="6" customWidth="1"/>
    <col min="7943" max="7943" width="4.7109375" customWidth="1"/>
    <col min="7944" max="7944" width="4.28515625" bestFit="1" customWidth="1"/>
    <col min="7945" max="7945" width="13.28515625" bestFit="1" customWidth="1"/>
    <col min="7946" max="7946" width="7.85546875" customWidth="1"/>
    <col min="7947" max="7947" width="3.85546875" customWidth="1"/>
    <col min="7948" max="7948" width="6.5703125" customWidth="1"/>
    <col min="7949" max="7949" width="4.140625" customWidth="1"/>
    <col min="7950" max="7950" width="8.28515625" bestFit="1" customWidth="1"/>
    <col min="7951" max="7951" width="9.140625" bestFit="1" customWidth="1"/>
    <col min="7952" max="7952" width="8" bestFit="1" customWidth="1"/>
    <col min="7953" max="7953" width="9.140625" bestFit="1" customWidth="1"/>
    <col min="7954" max="7954" width="4.28515625" bestFit="1" customWidth="1"/>
    <col min="7955" max="7955" width="11.28515625" bestFit="1" customWidth="1"/>
    <col min="7956" max="7956" width="9.5703125" bestFit="1" customWidth="1"/>
    <col min="7957" max="7957" width="7" bestFit="1" customWidth="1"/>
    <col min="7958" max="7958" width="9.140625" customWidth="1"/>
    <col min="7959" max="7959" width="9.140625" bestFit="1" customWidth="1"/>
    <col min="7960" max="7960" width="7" customWidth="1"/>
    <col min="7961" max="7961" width="8.28515625" bestFit="1" customWidth="1"/>
    <col min="7962" max="7962" width="8.85546875" customWidth="1"/>
    <col min="7963" max="7963" width="7" bestFit="1" customWidth="1"/>
    <col min="7964" max="7964" width="9.140625" bestFit="1" customWidth="1"/>
    <col min="8193" max="8193" width="2.42578125" customWidth="1"/>
    <col min="8194" max="8194" width="5" customWidth="1"/>
    <col min="8195" max="8195" width="16.140625" bestFit="1" customWidth="1"/>
    <col min="8196" max="8196" width="7" customWidth="1"/>
    <col min="8197" max="8197" width="5.85546875" customWidth="1"/>
    <col min="8198" max="8198" width="6" customWidth="1"/>
    <col min="8199" max="8199" width="4.7109375" customWidth="1"/>
    <col min="8200" max="8200" width="4.28515625" bestFit="1" customWidth="1"/>
    <col min="8201" max="8201" width="13.28515625" bestFit="1" customWidth="1"/>
    <col min="8202" max="8202" width="7.85546875" customWidth="1"/>
    <col min="8203" max="8203" width="3.85546875" customWidth="1"/>
    <col min="8204" max="8204" width="6.5703125" customWidth="1"/>
    <col min="8205" max="8205" width="4.140625" customWidth="1"/>
    <col min="8206" max="8206" width="8.28515625" bestFit="1" customWidth="1"/>
    <col min="8207" max="8207" width="9.140625" bestFit="1" customWidth="1"/>
    <col min="8208" max="8208" width="8" bestFit="1" customWidth="1"/>
    <col min="8209" max="8209" width="9.140625" bestFit="1" customWidth="1"/>
    <col min="8210" max="8210" width="4.28515625" bestFit="1" customWidth="1"/>
    <col min="8211" max="8211" width="11.28515625" bestFit="1" customWidth="1"/>
    <col min="8212" max="8212" width="9.5703125" bestFit="1" customWidth="1"/>
    <col min="8213" max="8213" width="7" bestFit="1" customWidth="1"/>
    <col min="8214" max="8214" width="9.140625" customWidth="1"/>
    <col min="8215" max="8215" width="9.140625" bestFit="1" customWidth="1"/>
    <col min="8216" max="8216" width="7" customWidth="1"/>
    <col min="8217" max="8217" width="8.28515625" bestFit="1" customWidth="1"/>
    <col min="8218" max="8218" width="8.85546875" customWidth="1"/>
    <col min="8219" max="8219" width="7" bestFit="1" customWidth="1"/>
    <col min="8220" max="8220" width="9.140625" bestFit="1" customWidth="1"/>
    <col min="8449" max="8449" width="2.42578125" customWidth="1"/>
    <col min="8450" max="8450" width="5" customWidth="1"/>
    <col min="8451" max="8451" width="16.140625" bestFit="1" customWidth="1"/>
    <col min="8452" max="8452" width="7" customWidth="1"/>
    <col min="8453" max="8453" width="5.85546875" customWidth="1"/>
    <col min="8454" max="8454" width="6" customWidth="1"/>
    <col min="8455" max="8455" width="4.7109375" customWidth="1"/>
    <col min="8456" max="8456" width="4.28515625" bestFit="1" customWidth="1"/>
    <col min="8457" max="8457" width="13.28515625" bestFit="1" customWidth="1"/>
    <col min="8458" max="8458" width="7.85546875" customWidth="1"/>
    <col min="8459" max="8459" width="3.85546875" customWidth="1"/>
    <col min="8460" max="8460" width="6.5703125" customWidth="1"/>
    <col min="8461" max="8461" width="4.140625" customWidth="1"/>
    <col min="8462" max="8462" width="8.28515625" bestFit="1" customWidth="1"/>
    <col min="8463" max="8463" width="9.140625" bestFit="1" customWidth="1"/>
    <col min="8464" max="8464" width="8" bestFit="1" customWidth="1"/>
    <col min="8465" max="8465" width="9.140625" bestFit="1" customWidth="1"/>
    <col min="8466" max="8466" width="4.28515625" bestFit="1" customWidth="1"/>
    <col min="8467" max="8467" width="11.28515625" bestFit="1" customWidth="1"/>
    <col min="8468" max="8468" width="9.5703125" bestFit="1" customWidth="1"/>
    <col min="8469" max="8469" width="7" bestFit="1" customWidth="1"/>
    <col min="8470" max="8470" width="9.140625" customWidth="1"/>
    <col min="8471" max="8471" width="9.140625" bestFit="1" customWidth="1"/>
    <col min="8472" max="8472" width="7" customWidth="1"/>
    <col min="8473" max="8473" width="8.28515625" bestFit="1" customWidth="1"/>
    <col min="8474" max="8474" width="8.85546875" customWidth="1"/>
    <col min="8475" max="8475" width="7" bestFit="1" customWidth="1"/>
    <col min="8476" max="8476" width="9.140625" bestFit="1" customWidth="1"/>
    <col min="8705" max="8705" width="2.42578125" customWidth="1"/>
    <col min="8706" max="8706" width="5" customWidth="1"/>
    <col min="8707" max="8707" width="16.140625" bestFit="1" customWidth="1"/>
    <col min="8708" max="8708" width="7" customWidth="1"/>
    <col min="8709" max="8709" width="5.85546875" customWidth="1"/>
    <col min="8710" max="8710" width="6" customWidth="1"/>
    <col min="8711" max="8711" width="4.7109375" customWidth="1"/>
    <col min="8712" max="8712" width="4.28515625" bestFit="1" customWidth="1"/>
    <col min="8713" max="8713" width="13.28515625" bestFit="1" customWidth="1"/>
    <col min="8714" max="8714" width="7.85546875" customWidth="1"/>
    <col min="8715" max="8715" width="3.85546875" customWidth="1"/>
    <col min="8716" max="8716" width="6.5703125" customWidth="1"/>
    <col min="8717" max="8717" width="4.140625" customWidth="1"/>
    <col min="8718" max="8718" width="8.28515625" bestFit="1" customWidth="1"/>
    <col min="8719" max="8719" width="9.140625" bestFit="1" customWidth="1"/>
    <col min="8720" max="8720" width="8" bestFit="1" customWidth="1"/>
    <col min="8721" max="8721" width="9.140625" bestFit="1" customWidth="1"/>
    <col min="8722" max="8722" width="4.28515625" bestFit="1" customWidth="1"/>
    <col min="8723" max="8723" width="11.28515625" bestFit="1" customWidth="1"/>
    <col min="8724" max="8724" width="9.5703125" bestFit="1" customWidth="1"/>
    <col min="8725" max="8725" width="7" bestFit="1" customWidth="1"/>
    <col min="8726" max="8726" width="9.140625" customWidth="1"/>
    <col min="8727" max="8727" width="9.140625" bestFit="1" customWidth="1"/>
    <col min="8728" max="8728" width="7" customWidth="1"/>
    <col min="8729" max="8729" width="8.28515625" bestFit="1" customWidth="1"/>
    <col min="8730" max="8730" width="8.85546875" customWidth="1"/>
    <col min="8731" max="8731" width="7" bestFit="1" customWidth="1"/>
    <col min="8732" max="8732" width="9.140625" bestFit="1" customWidth="1"/>
    <col min="8961" max="8961" width="2.42578125" customWidth="1"/>
    <col min="8962" max="8962" width="5" customWidth="1"/>
    <col min="8963" max="8963" width="16.140625" bestFit="1" customWidth="1"/>
    <col min="8964" max="8964" width="7" customWidth="1"/>
    <col min="8965" max="8965" width="5.85546875" customWidth="1"/>
    <col min="8966" max="8966" width="6" customWidth="1"/>
    <col min="8967" max="8967" width="4.7109375" customWidth="1"/>
    <col min="8968" max="8968" width="4.28515625" bestFit="1" customWidth="1"/>
    <col min="8969" max="8969" width="13.28515625" bestFit="1" customWidth="1"/>
    <col min="8970" max="8970" width="7.85546875" customWidth="1"/>
    <col min="8971" max="8971" width="3.85546875" customWidth="1"/>
    <col min="8972" max="8972" width="6.5703125" customWidth="1"/>
    <col min="8973" max="8973" width="4.140625" customWidth="1"/>
    <col min="8974" max="8974" width="8.28515625" bestFit="1" customWidth="1"/>
    <col min="8975" max="8975" width="9.140625" bestFit="1" customWidth="1"/>
    <col min="8976" max="8976" width="8" bestFit="1" customWidth="1"/>
    <col min="8977" max="8977" width="9.140625" bestFit="1" customWidth="1"/>
    <col min="8978" max="8978" width="4.28515625" bestFit="1" customWidth="1"/>
    <col min="8979" max="8979" width="11.28515625" bestFit="1" customWidth="1"/>
    <col min="8980" max="8980" width="9.5703125" bestFit="1" customWidth="1"/>
    <col min="8981" max="8981" width="7" bestFit="1" customWidth="1"/>
    <col min="8982" max="8982" width="9.140625" customWidth="1"/>
    <col min="8983" max="8983" width="9.140625" bestFit="1" customWidth="1"/>
    <col min="8984" max="8984" width="7" customWidth="1"/>
    <col min="8985" max="8985" width="8.28515625" bestFit="1" customWidth="1"/>
    <col min="8986" max="8986" width="8.85546875" customWidth="1"/>
    <col min="8987" max="8987" width="7" bestFit="1" customWidth="1"/>
    <col min="8988" max="8988" width="9.140625" bestFit="1" customWidth="1"/>
    <col min="9217" max="9217" width="2.42578125" customWidth="1"/>
    <col min="9218" max="9218" width="5" customWidth="1"/>
    <col min="9219" max="9219" width="16.140625" bestFit="1" customWidth="1"/>
    <col min="9220" max="9220" width="7" customWidth="1"/>
    <col min="9221" max="9221" width="5.85546875" customWidth="1"/>
    <col min="9222" max="9222" width="6" customWidth="1"/>
    <col min="9223" max="9223" width="4.7109375" customWidth="1"/>
    <col min="9224" max="9224" width="4.28515625" bestFit="1" customWidth="1"/>
    <col min="9225" max="9225" width="13.28515625" bestFit="1" customWidth="1"/>
    <col min="9226" max="9226" width="7.85546875" customWidth="1"/>
    <col min="9227" max="9227" width="3.85546875" customWidth="1"/>
    <col min="9228" max="9228" width="6.5703125" customWidth="1"/>
    <col min="9229" max="9229" width="4.140625" customWidth="1"/>
    <col min="9230" max="9230" width="8.28515625" bestFit="1" customWidth="1"/>
    <col min="9231" max="9231" width="9.140625" bestFit="1" customWidth="1"/>
    <col min="9232" max="9232" width="8" bestFit="1" customWidth="1"/>
    <col min="9233" max="9233" width="9.140625" bestFit="1" customWidth="1"/>
    <col min="9234" max="9234" width="4.28515625" bestFit="1" customWidth="1"/>
    <col min="9235" max="9235" width="11.28515625" bestFit="1" customWidth="1"/>
    <col min="9236" max="9236" width="9.5703125" bestFit="1" customWidth="1"/>
    <col min="9237" max="9237" width="7" bestFit="1" customWidth="1"/>
    <col min="9238" max="9238" width="9.140625" customWidth="1"/>
    <col min="9239" max="9239" width="9.140625" bestFit="1" customWidth="1"/>
    <col min="9240" max="9240" width="7" customWidth="1"/>
    <col min="9241" max="9241" width="8.28515625" bestFit="1" customWidth="1"/>
    <col min="9242" max="9242" width="8.85546875" customWidth="1"/>
    <col min="9243" max="9243" width="7" bestFit="1" customWidth="1"/>
    <col min="9244" max="9244" width="9.140625" bestFit="1" customWidth="1"/>
    <col min="9473" max="9473" width="2.42578125" customWidth="1"/>
    <col min="9474" max="9474" width="5" customWidth="1"/>
    <col min="9475" max="9475" width="16.140625" bestFit="1" customWidth="1"/>
    <col min="9476" max="9476" width="7" customWidth="1"/>
    <col min="9477" max="9477" width="5.85546875" customWidth="1"/>
    <col min="9478" max="9478" width="6" customWidth="1"/>
    <col min="9479" max="9479" width="4.7109375" customWidth="1"/>
    <col min="9480" max="9480" width="4.28515625" bestFit="1" customWidth="1"/>
    <col min="9481" max="9481" width="13.28515625" bestFit="1" customWidth="1"/>
    <col min="9482" max="9482" width="7.85546875" customWidth="1"/>
    <col min="9483" max="9483" width="3.85546875" customWidth="1"/>
    <col min="9484" max="9484" width="6.5703125" customWidth="1"/>
    <col min="9485" max="9485" width="4.140625" customWidth="1"/>
    <col min="9486" max="9486" width="8.28515625" bestFit="1" customWidth="1"/>
    <col min="9487" max="9487" width="9.140625" bestFit="1" customWidth="1"/>
    <col min="9488" max="9488" width="8" bestFit="1" customWidth="1"/>
    <col min="9489" max="9489" width="9.140625" bestFit="1" customWidth="1"/>
    <col min="9490" max="9490" width="4.28515625" bestFit="1" customWidth="1"/>
    <col min="9491" max="9491" width="11.28515625" bestFit="1" customWidth="1"/>
    <col min="9492" max="9492" width="9.5703125" bestFit="1" customWidth="1"/>
    <col min="9493" max="9493" width="7" bestFit="1" customWidth="1"/>
    <col min="9494" max="9494" width="9.140625" customWidth="1"/>
    <col min="9495" max="9495" width="9.140625" bestFit="1" customWidth="1"/>
    <col min="9496" max="9496" width="7" customWidth="1"/>
    <col min="9497" max="9497" width="8.28515625" bestFit="1" customWidth="1"/>
    <col min="9498" max="9498" width="8.85546875" customWidth="1"/>
    <col min="9499" max="9499" width="7" bestFit="1" customWidth="1"/>
    <col min="9500" max="9500" width="9.140625" bestFit="1" customWidth="1"/>
    <col min="9729" max="9729" width="2.42578125" customWidth="1"/>
    <col min="9730" max="9730" width="5" customWidth="1"/>
    <col min="9731" max="9731" width="16.140625" bestFit="1" customWidth="1"/>
    <col min="9732" max="9732" width="7" customWidth="1"/>
    <col min="9733" max="9733" width="5.85546875" customWidth="1"/>
    <col min="9734" max="9734" width="6" customWidth="1"/>
    <col min="9735" max="9735" width="4.7109375" customWidth="1"/>
    <col min="9736" max="9736" width="4.28515625" bestFit="1" customWidth="1"/>
    <col min="9737" max="9737" width="13.28515625" bestFit="1" customWidth="1"/>
    <col min="9738" max="9738" width="7.85546875" customWidth="1"/>
    <col min="9739" max="9739" width="3.85546875" customWidth="1"/>
    <col min="9740" max="9740" width="6.5703125" customWidth="1"/>
    <col min="9741" max="9741" width="4.140625" customWidth="1"/>
    <col min="9742" max="9742" width="8.28515625" bestFit="1" customWidth="1"/>
    <col min="9743" max="9743" width="9.140625" bestFit="1" customWidth="1"/>
    <col min="9744" max="9744" width="8" bestFit="1" customWidth="1"/>
    <col min="9745" max="9745" width="9.140625" bestFit="1" customWidth="1"/>
    <col min="9746" max="9746" width="4.28515625" bestFit="1" customWidth="1"/>
    <col min="9747" max="9747" width="11.28515625" bestFit="1" customWidth="1"/>
    <col min="9748" max="9748" width="9.5703125" bestFit="1" customWidth="1"/>
    <col min="9749" max="9749" width="7" bestFit="1" customWidth="1"/>
    <col min="9750" max="9750" width="9.140625" customWidth="1"/>
    <col min="9751" max="9751" width="9.140625" bestFit="1" customWidth="1"/>
    <col min="9752" max="9752" width="7" customWidth="1"/>
    <col min="9753" max="9753" width="8.28515625" bestFit="1" customWidth="1"/>
    <col min="9754" max="9754" width="8.85546875" customWidth="1"/>
    <col min="9755" max="9755" width="7" bestFit="1" customWidth="1"/>
    <col min="9756" max="9756" width="9.140625" bestFit="1" customWidth="1"/>
    <col min="9985" max="9985" width="2.42578125" customWidth="1"/>
    <col min="9986" max="9986" width="5" customWidth="1"/>
    <col min="9987" max="9987" width="16.140625" bestFit="1" customWidth="1"/>
    <col min="9988" max="9988" width="7" customWidth="1"/>
    <col min="9989" max="9989" width="5.85546875" customWidth="1"/>
    <col min="9990" max="9990" width="6" customWidth="1"/>
    <col min="9991" max="9991" width="4.7109375" customWidth="1"/>
    <col min="9992" max="9992" width="4.28515625" bestFit="1" customWidth="1"/>
    <col min="9993" max="9993" width="13.28515625" bestFit="1" customWidth="1"/>
    <col min="9994" max="9994" width="7.85546875" customWidth="1"/>
    <col min="9995" max="9995" width="3.85546875" customWidth="1"/>
    <col min="9996" max="9996" width="6.5703125" customWidth="1"/>
    <col min="9997" max="9997" width="4.140625" customWidth="1"/>
    <col min="9998" max="9998" width="8.28515625" bestFit="1" customWidth="1"/>
    <col min="9999" max="9999" width="9.140625" bestFit="1" customWidth="1"/>
    <col min="10000" max="10000" width="8" bestFit="1" customWidth="1"/>
    <col min="10001" max="10001" width="9.140625" bestFit="1" customWidth="1"/>
    <col min="10002" max="10002" width="4.28515625" bestFit="1" customWidth="1"/>
    <col min="10003" max="10003" width="11.28515625" bestFit="1" customWidth="1"/>
    <col min="10004" max="10004" width="9.5703125" bestFit="1" customWidth="1"/>
    <col min="10005" max="10005" width="7" bestFit="1" customWidth="1"/>
    <col min="10006" max="10006" width="9.140625" customWidth="1"/>
    <col min="10007" max="10007" width="9.140625" bestFit="1" customWidth="1"/>
    <col min="10008" max="10008" width="7" customWidth="1"/>
    <col min="10009" max="10009" width="8.28515625" bestFit="1" customWidth="1"/>
    <col min="10010" max="10010" width="8.85546875" customWidth="1"/>
    <col min="10011" max="10011" width="7" bestFit="1" customWidth="1"/>
    <col min="10012" max="10012" width="9.140625" bestFit="1" customWidth="1"/>
    <col min="10241" max="10241" width="2.42578125" customWidth="1"/>
    <col min="10242" max="10242" width="5" customWidth="1"/>
    <col min="10243" max="10243" width="16.140625" bestFit="1" customWidth="1"/>
    <col min="10244" max="10244" width="7" customWidth="1"/>
    <col min="10245" max="10245" width="5.85546875" customWidth="1"/>
    <col min="10246" max="10246" width="6" customWidth="1"/>
    <col min="10247" max="10247" width="4.7109375" customWidth="1"/>
    <col min="10248" max="10248" width="4.28515625" bestFit="1" customWidth="1"/>
    <col min="10249" max="10249" width="13.28515625" bestFit="1" customWidth="1"/>
    <col min="10250" max="10250" width="7.85546875" customWidth="1"/>
    <col min="10251" max="10251" width="3.85546875" customWidth="1"/>
    <col min="10252" max="10252" width="6.5703125" customWidth="1"/>
    <col min="10253" max="10253" width="4.140625" customWidth="1"/>
    <col min="10254" max="10254" width="8.28515625" bestFit="1" customWidth="1"/>
    <col min="10255" max="10255" width="9.140625" bestFit="1" customWidth="1"/>
    <col min="10256" max="10256" width="8" bestFit="1" customWidth="1"/>
    <col min="10257" max="10257" width="9.140625" bestFit="1" customWidth="1"/>
    <col min="10258" max="10258" width="4.28515625" bestFit="1" customWidth="1"/>
    <col min="10259" max="10259" width="11.28515625" bestFit="1" customWidth="1"/>
    <col min="10260" max="10260" width="9.5703125" bestFit="1" customWidth="1"/>
    <col min="10261" max="10261" width="7" bestFit="1" customWidth="1"/>
    <col min="10262" max="10262" width="9.140625" customWidth="1"/>
    <col min="10263" max="10263" width="9.140625" bestFit="1" customWidth="1"/>
    <col min="10264" max="10264" width="7" customWidth="1"/>
    <col min="10265" max="10265" width="8.28515625" bestFit="1" customWidth="1"/>
    <col min="10266" max="10266" width="8.85546875" customWidth="1"/>
    <col min="10267" max="10267" width="7" bestFit="1" customWidth="1"/>
    <col min="10268" max="10268" width="9.140625" bestFit="1" customWidth="1"/>
    <col min="10497" max="10497" width="2.42578125" customWidth="1"/>
    <col min="10498" max="10498" width="5" customWidth="1"/>
    <col min="10499" max="10499" width="16.140625" bestFit="1" customWidth="1"/>
    <col min="10500" max="10500" width="7" customWidth="1"/>
    <col min="10501" max="10501" width="5.85546875" customWidth="1"/>
    <col min="10502" max="10502" width="6" customWidth="1"/>
    <col min="10503" max="10503" width="4.7109375" customWidth="1"/>
    <col min="10504" max="10504" width="4.28515625" bestFit="1" customWidth="1"/>
    <col min="10505" max="10505" width="13.28515625" bestFit="1" customWidth="1"/>
    <col min="10506" max="10506" width="7.85546875" customWidth="1"/>
    <col min="10507" max="10507" width="3.85546875" customWidth="1"/>
    <col min="10508" max="10508" width="6.5703125" customWidth="1"/>
    <col min="10509" max="10509" width="4.140625" customWidth="1"/>
    <col min="10510" max="10510" width="8.28515625" bestFit="1" customWidth="1"/>
    <col min="10511" max="10511" width="9.140625" bestFit="1" customWidth="1"/>
    <col min="10512" max="10512" width="8" bestFit="1" customWidth="1"/>
    <col min="10513" max="10513" width="9.140625" bestFit="1" customWidth="1"/>
    <col min="10514" max="10514" width="4.28515625" bestFit="1" customWidth="1"/>
    <col min="10515" max="10515" width="11.28515625" bestFit="1" customWidth="1"/>
    <col min="10516" max="10516" width="9.5703125" bestFit="1" customWidth="1"/>
    <col min="10517" max="10517" width="7" bestFit="1" customWidth="1"/>
    <col min="10518" max="10518" width="9.140625" customWidth="1"/>
    <col min="10519" max="10519" width="9.140625" bestFit="1" customWidth="1"/>
    <col min="10520" max="10520" width="7" customWidth="1"/>
    <col min="10521" max="10521" width="8.28515625" bestFit="1" customWidth="1"/>
    <col min="10522" max="10522" width="8.85546875" customWidth="1"/>
    <col min="10523" max="10523" width="7" bestFit="1" customWidth="1"/>
    <col min="10524" max="10524" width="9.140625" bestFit="1" customWidth="1"/>
    <col min="10753" max="10753" width="2.42578125" customWidth="1"/>
    <col min="10754" max="10754" width="5" customWidth="1"/>
    <col min="10755" max="10755" width="16.140625" bestFit="1" customWidth="1"/>
    <col min="10756" max="10756" width="7" customWidth="1"/>
    <col min="10757" max="10757" width="5.85546875" customWidth="1"/>
    <col min="10758" max="10758" width="6" customWidth="1"/>
    <col min="10759" max="10759" width="4.7109375" customWidth="1"/>
    <col min="10760" max="10760" width="4.28515625" bestFit="1" customWidth="1"/>
    <col min="10761" max="10761" width="13.28515625" bestFit="1" customWidth="1"/>
    <col min="10762" max="10762" width="7.85546875" customWidth="1"/>
    <col min="10763" max="10763" width="3.85546875" customWidth="1"/>
    <col min="10764" max="10764" width="6.5703125" customWidth="1"/>
    <col min="10765" max="10765" width="4.140625" customWidth="1"/>
    <col min="10766" max="10766" width="8.28515625" bestFit="1" customWidth="1"/>
    <col min="10767" max="10767" width="9.140625" bestFit="1" customWidth="1"/>
    <col min="10768" max="10768" width="8" bestFit="1" customWidth="1"/>
    <col min="10769" max="10769" width="9.140625" bestFit="1" customWidth="1"/>
    <col min="10770" max="10770" width="4.28515625" bestFit="1" customWidth="1"/>
    <col min="10771" max="10771" width="11.28515625" bestFit="1" customWidth="1"/>
    <col min="10772" max="10772" width="9.5703125" bestFit="1" customWidth="1"/>
    <col min="10773" max="10773" width="7" bestFit="1" customWidth="1"/>
    <col min="10774" max="10774" width="9.140625" customWidth="1"/>
    <col min="10775" max="10775" width="9.140625" bestFit="1" customWidth="1"/>
    <col min="10776" max="10776" width="7" customWidth="1"/>
    <col min="10777" max="10777" width="8.28515625" bestFit="1" customWidth="1"/>
    <col min="10778" max="10778" width="8.85546875" customWidth="1"/>
    <col min="10779" max="10779" width="7" bestFit="1" customWidth="1"/>
    <col min="10780" max="10780" width="9.140625" bestFit="1" customWidth="1"/>
    <col min="11009" max="11009" width="2.42578125" customWidth="1"/>
    <col min="11010" max="11010" width="5" customWidth="1"/>
    <col min="11011" max="11011" width="16.140625" bestFit="1" customWidth="1"/>
    <col min="11012" max="11012" width="7" customWidth="1"/>
    <col min="11013" max="11013" width="5.85546875" customWidth="1"/>
    <col min="11014" max="11014" width="6" customWidth="1"/>
    <col min="11015" max="11015" width="4.7109375" customWidth="1"/>
    <col min="11016" max="11016" width="4.28515625" bestFit="1" customWidth="1"/>
    <col min="11017" max="11017" width="13.28515625" bestFit="1" customWidth="1"/>
    <col min="11018" max="11018" width="7.85546875" customWidth="1"/>
    <col min="11019" max="11019" width="3.85546875" customWidth="1"/>
    <col min="11020" max="11020" width="6.5703125" customWidth="1"/>
    <col min="11021" max="11021" width="4.140625" customWidth="1"/>
    <col min="11022" max="11022" width="8.28515625" bestFit="1" customWidth="1"/>
    <col min="11023" max="11023" width="9.140625" bestFit="1" customWidth="1"/>
    <col min="11024" max="11024" width="8" bestFit="1" customWidth="1"/>
    <col min="11025" max="11025" width="9.140625" bestFit="1" customWidth="1"/>
    <col min="11026" max="11026" width="4.28515625" bestFit="1" customWidth="1"/>
    <col min="11027" max="11027" width="11.28515625" bestFit="1" customWidth="1"/>
    <col min="11028" max="11028" width="9.5703125" bestFit="1" customWidth="1"/>
    <col min="11029" max="11029" width="7" bestFit="1" customWidth="1"/>
    <col min="11030" max="11030" width="9.140625" customWidth="1"/>
    <col min="11031" max="11031" width="9.140625" bestFit="1" customWidth="1"/>
    <col min="11032" max="11032" width="7" customWidth="1"/>
    <col min="11033" max="11033" width="8.28515625" bestFit="1" customWidth="1"/>
    <col min="11034" max="11034" width="8.85546875" customWidth="1"/>
    <col min="11035" max="11035" width="7" bestFit="1" customWidth="1"/>
    <col min="11036" max="11036" width="9.140625" bestFit="1" customWidth="1"/>
    <col min="11265" max="11265" width="2.42578125" customWidth="1"/>
    <col min="11266" max="11266" width="5" customWidth="1"/>
    <col min="11267" max="11267" width="16.140625" bestFit="1" customWidth="1"/>
    <col min="11268" max="11268" width="7" customWidth="1"/>
    <col min="11269" max="11269" width="5.85546875" customWidth="1"/>
    <col min="11270" max="11270" width="6" customWidth="1"/>
    <col min="11271" max="11271" width="4.7109375" customWidth="1"/>
    <col min="11272" max="11272" width="4.28515625" bestFit="1" customWidth="1"/>
    <col min="11273" max="11273" width="13.28515625" bestFit="1" customWidth="1"/>
    <col min="11274" max="11274" width="7.85546875" customWidth="1"/>
    <col min="11275" max="11275" width="3.85546875" customWidth="1"/>
    <col min="11276" max="11276" width="6.5703125" customWidth="1"/>
    <col min="11277" max="11277" width="4.140625" customWidth="1"/>
    <col min="11278" max="11278" width="8.28515625" bestFit="1" customWidth="1"/>
    <col min="11279" max="11279" width="9.140625" bestFit="1" customWidth="1"/>
    <col min="11280" max="11280" width="8" bestFit="1" customWidth="1"/>
    <col min="11281" max="11281" width="9.140625" bestFit="1" customWidth="1"/>
    <col min="11282" max="11282" width="4.28515625" bestFit="1" customWidth="1"/>
    <col min="11283" max="11283" width="11.28515625" bestFit="1" customWidth="1"/>
    <col min="11284" max="11284" width="9.5703125" bestFit="1" customWidth="1"/>
    <col min="11285" max="11285" width="7" bestFit="1" customWidth="1"/>
    <col min="11286" max="11286" width="9.140625" customWidth="1"/>
    <col min="11287" max="11287" width="9.140625" bestFit="1" customWidth="1"/>
    <col min="11288" max="11288" width="7" customWidth="1"/>
    <col min="11289" max="11289" width="8.28515625" bestFit="1" customWidth="1"/>
    <col min="11290" max="11290" width="8.85546875" customWidth="1"/>
    <col min="11291" max="11291" width="7" bestFit="1" customWidth="1"/>
    <col min="11292" max="11292" width="9.140625" bestFit="1" customWidth="1"/>
    <col min="11521" max="11521" width="2.42578125" customWidth="1"/>
    <col min="11522" max="11522" width="5" customWidth="1"/>
    <col min="11523" max="11523" width="16.140625" bestFit="1" customWidth="1"/>
    <col min="11524" max="11524" width="7" customWidth="1"/>
    <col min="11525" max="11525" width="5.85546875" customWidth="1"/>
    <col min="11526" max="11526" width="6" customWidth="1"/>
    <col min="11527" max="11527" width="4.7109375" customWidth="1"/>
    <col min="11528" max="11528" width="4.28515625" bestFit="1" customWidth="1"/>
    <col min="11529" max="11529" width="13.28515625" bestFit="1" customWidth="1"/>
    <col min="11530" max="11530" width="7.85546875" customWidth="1"/>
    <col min="11531" max="11531" width="3.85546875" customWidth="1"/>
    <col min="11532" max="11532" width="6.5703125" customWidth="1"/>
    <col min="11533" max="11533" width="4.140625" customWidth="1"/>
    <col min="11534" max="11534" width="8.28515625" bestFit="1" customWidth="1"/>
    <col min="11535" max="11535" width="9.140625" bestFit="1" customWidth="1"/>
    <col min="11536" max="11536" width="8" bestFit="1" customWidth="1"/>
    <col min="11537" max="11537" width="9.140625" bestFit="1" customWidth="1"/>
    <col min="11538" max="11538" width="4.28515625" bestFit="1" customWidth="1"/>
    <col min="11539" max="11539" width="11.28515625" bestFit="1" customWidth="1"/>
    <col min="11540" max="11540" width="9.5703125" bestFit="1" customWidth="1"/>
    <col min="11541" max="11541" width="7" bestFit="1" customWidth="1"/>
    <col min="11542" max="11542" width="9.140625" customWidth="1"/>
    <col min="11543" max="11543" width="9.140625" bestFit="1" customWidth="1"/>
    <col min="11544" max="11544" width="7" customWidth="1"/>
    <col min="11545" max="11545" width="8.28515625" bestFit="1" customWidth="1"/>
    <col min="11546" max="11546" width="8.85546875" customWidth="1"/>
    <col min="11547" max="11547" width="7" bestFit="1" customWidth="1"/>
    <col min="11548" max="11548" width="9.140625" bestFit="1" customWidth="1"/>
    <col min="11777" max="11777" width="2.42578125" customWidth="1"/>
    <col min="11778" max="11778" width="5" customWidth="1"/>
    <col min="11779" max="11779" width="16.140625" bestFit="1" customWidth="1"/>
    <col min="11780" max="11780" width="7" customWidth="1"/>
    <col min="11781" max="11781" width="5.85546875" customWidth="1"/>
    <col min="11782" max="11782" width="6" customWidth="1"/>
    <col min="11783" max="11783" width="4.7109375" customWidth="1"/>
    <col min="11784" max="11784" width="4.28515625" bestFit="1" customWidth="1"/>
    <col min="11785" max="11785" width="13.28515625" bestFit="1" customWidth="1"/>
    <col min="11786" max="11786" width="7.85546875" customWidth="1"/>
    <col min="11787" max="11787" width="3.85546875" customWidth="1"/>
    <col min="11788" max="11788" width="6.5703125" customWidth="1"/>
    <col min="11789" max="11789" width="4.140625" customWidth="1"/>
    <col min="11790" max="11790" width="8.28515625" bestFit="1" customWidth="1"/>
    <col min="11791" max="11791" width="9.140625" bestFit="1" customWidth="1"/>
    <col min="11792" max="11792" width="8" bestFit="1" customWidth="1"/>
    <col min="11793" max="11793" width="9.140625" bestFit="1" customWidth="1"/>
    <col min="11794" max="11794" width="4.28515625" bestFit="1" customWidth="1"/>
    <col min="11795" max="11795" width="11.28515625" bestFit="1" customWidth="1"/>
    <col min="11796" max="11796" width="9.5703125" bestFit="1" customWidth="1"/>
    <col min="11797" max="11797" width="7" bestFit="1" customWidth="1"/>
    <col min="11798" max="11798" width="9.140625" customWidth="1"/>
    <col min="11799" max="11799" width="9.140625" bestFit="1" customWidth="1"/>
    <col min="11800" max="11800" width="7" customWidth="1"/>
    <col min="11801" max="11801" width="8.28515625" bestFit="1" customWidth="1"/>
    <col min="11802" max="11802" width="8.85546875" customWidth="1"/>
    <col min="11803" max="11803" width="7" bestFit="1" customWidth="1"/>
    <col min="11804" max="11804" width="9.140625" bestFit="1" customWidth="1"/>
    <col min="12033" max="12033" width="2.42578125" customWidth="1"/>
    <col min="12034" max="12034" width="5" customWidth="1"/>
    <col min="12035" max="12035" width="16.140625" bestFit="1" customWidth="1"/>
    <col min="12036" max="12036" width="7" customWidth="1"/>
    <col min="12037" max="12037" width="5.85546875" customWidth="1"/>
    <col min="12038" max="12038" width="6" customWidth="1"/>
    <col min="12039" max="12039" width="4.7109375" customWidth="1"/>
    <col min="12040" max="12040" width="4.28515625" bestFit="1" customWidth="1"/>
    <col min="12041" max="12041" width="13.28515625" bestFit="1" customWidth="1"/>
    <col min="12042" max="12042" width="7.85546875" customWidth="1"/>
    <col min="12043" max="12043" width="3.85546875" customWidth="1"/>
    <col min="12044" max="12044" width="6.5703125" customWidth="1"/>
    <col min="12045" max="12045" width="4.140625" customWidth="1"/>
    <col min="12046" max="12046" width="8.28515625" bestFit="1" customWidth="1"/>
    <col min="12047" max="12047" width="9.140625" bestFit="1" customWidth="1"/>
    <col min="12048" max="12048" width="8" bestFit="1" customWidth="1"/>
    <col min="12049" max="12049" width="9.140625" bestFit="1" customWidth="1"/>
    <col min="12050" max="12050" width="4.28515625" bestFit="1" customWidth="1"/>
    <col min="12051" max="12051" width="11.28515625" bestFit="1" customWidth="1"/>
    <col min="12052" max="12052" width="9.5703125" bestFit="1" customWidth="1"/>
    <col min="12053" max="12053" width="7" bestFit="1" customWidth="1"/>
    <col min="12054" max="12054" width="9.140625" customWidth="1"/>
    <col min="12055" max="12055" width="9.140625" bestFit="1" customWidth="1"/>
    <col min="12056" max="12056" width="7" customWidth="1"/>
    <col min="12057" max="12057" width="8.28515625" bestFit="1" customWidth="1"/>
    <col min="12058" max="12058" width="8.85546875" customWidth="1"/>
    <col min="12059" max="12059" width="7" bestFit="1" customWidth="1"/>
    <col min="12060" max="12060" width="9.140625" bestFit="1" customWidth="1"/>
    <col min="12289" max="12289" width="2.42578125" customWidth="1"/>
    <col min="12290" max="12290" width="5" customWidth="1"/>
    <col min="12291" max="12291" width="16.140625" bestFit="1" customWidth="1"/>
    <col min="12292" max="12292" width="7" customWidth="1"/>
    <col min="12293" max="12293" width="5.85546875" customWidth="1"/>
    <col min="12294" max="12294" width="6" customWidth="1"/>
    <col min="12295" max="12295" width="4.7109375" customWidth="1"/>
    <col min="12296" max="12296" width="4.28515625" bestFit="1" customWidth="1"/>
    <col min="12297" max="12297" width="13.28515625" bestFit="1" customWidth="1"/>
    <col min="12298" max="12298" width="7.85546875" customWidth="1"/>
    <col min="12299" max="12299" width="3.85546875" customWidth="1"/>
    <col min="12300" max="12300" width="6.5703125" customWidth="1"/>
    <col min="12301" max="12301" width="4.140625" customWidth="1"/>
    <col min="12302" max="12302" width="8.28515625" bestFit="1" customWidth="1"/>
    <col min="12303" max="12303" width="9.140625" bestFit="1" customWidth="1"/>
    <col min="12304" max="12304" width="8" bestFit="1" customWidth="1"/>
    <col min="12305" max="12305" width="9.140625" bestFit="1" customWidth="1"/>
    <col min="12306" max="12306" width="4.28515625" bestFit="1" customWidth="1"/>
    <col min="12307" max="12307" width="11.28515625" bestFit="1" customWidth="1"/>
    <col min="12308" max="12308" width="9.5703125" bestFit="1" customWidth="1"/>
    <col min="12309" max="12309" width="7" bestFit="1" customWidth="1"/>
    <col min="12310" max="12310" width="9.140625" customWidth="1"/>
    <col min="12311" max="12311" width="9.140625" bestFit="1" customWidth="1"/>
    <col min="12312" max="12312" width="7" customWidth="1"/>
    <col min="12313" max="12313" width="8.28515625" bestFit="1" customWidth="1"/>
    <col min="12314" max="12314" width="8.85546875" customWidth="1"/>
    <col min="12315" max="12315" width="7" bestFit="1" customWidth="1"/>
    <col min="12316" max="12316" width="9.140625" bestFit="1" customWidth="1"/>
    <col min="12545" max="12545" width="2.42578125" customWidth="1"/>
    <col min="12546" max="12546" width="5" customWidth="1"/>
    <col min="12547" max="12547" width="16.140625" bestFit="1" customWidth="1"/>
    <col min="12548" max="12548" width="7" customWidth="1"/>
    <col min="12549" max="12549" width="5.85546875" customWidth="1"/>
    <col min="12550" max="12550" width="6" customWidth="1"/>
    <col min="12551" max="12551" width="4.7109375" customWidth="1"/>
    <col min="12552" max="12552" width="4.28515625" bestFit="1" customWidth="1"/>
    <col min="12553" max="12553" width="13.28515625" bestFit="1" customWidth="1"/>
    <col min="12554" max="12554" width="7.85546875" customWidth="1"/>
    <col min="12555" max="12555" width="3.85546875" customWidth="1"/>
    <col min="12556" max="12556" width="6.5703125" customWidth="1"/>
    <col min="12557" max="12557" width="4.140625" customWidth="1"/>
    <col min="12558" max="12558" width="8.28515625" bestFit="1" customWidth="1"/>
    <col min="12559" max="12559" width="9.140625" bestFit="1" customWidth="1"/>
    <col min="12560" max="12560" width="8" bestFit="1" customWidth="1"/>
    <col min="12561" max="12561" width="9.140625" bestFit="1" customWidth="1"/>
    <col min="12562" max="12562" width="4.28515625" bestFit="1" customWidth="1"/>
    <col min="12563" max="12563" width="11.28515625" bestFit="1" customWidth="1"/>
    <col min="12564" max="12564" width="9.5703125" bestFit="1" customWidth="1"/>
    <col min="12565" max="12565" width="7" bestFit="1" customWidth="1"/>
    <col min="12566" max="12566" width="9.140625" customWidth="1"/>
    <col min="12567" max="12567" width="9.140625" bestFit="1" customWidth="1"/>
    <col min="12568" max="12568" width="7" customWidth="1"/>
    <col min="12569" max="12569" width="8.28515625" bestFit="1" customWidth="1"/>
    <col min="12570" max="12570" width="8.85546875" customWidth="1"/>
    <col min="12571" max="12571" width="7" bestFit="1" customWidth="1"/>
    <col min="12572" max="12572" width="9.140625" bestFit="1" customWidth="1"/>
    <col min="12801" max="12801" width="2.42578125" customWidth="1"/>
    <col min="12802" max="12802" width="5" customWidth="1"/>
    <col min="12803" max="12803" width="16.140625" bestFit="1" customWidth="1"/>
    <col min="12804" max="12804" width="7" customWidth="1"/>
    <col min="12805" max="12805" width="5.85546875" customWidth="1"/>
    <col min="12806" max="12806" width="6" customWidth="1"/>
    <col min="12807" max="12807" width="4.7109375" customWidth="1"/>
    <col min="12808" max="12808" width="4.28515625" bestFit="1" customWidth="1"/>
    <col min="12809" max="12809" width="13.28515625" bestFit="1" customWidth="1"/>
    <col min="12810" max="12810" width="7.85546875" customWidth="1"/>
    <col min="12811" max="12811" width="3.85546875" customWidth="1"/>
    <col min="12812" max="12812" width="6.5703125" customWidth="1"/>
    <col min="12813" max="12813" width="4.140625" customWidth="1"/>
    <col min="12814" max="12814" width="8.28515625" bestFit="1" customWidth="1"/>
    <col min="12815" max="12815" width="9.140625" bestFit="1" customWidth="1"/>
    <col min="12816" max="12816" width="8" bestFit="1" customWidth="1"/>
    <col min="12817" max="12817" width="9.140625" bestFit="1" customWidth="1"/>
    <col min="12818" max="12818" width="4.28515625" bestFit="1" customWidth="1"/>
    <col min="12819" max="12819" width="11.28515625" bestFit="1" customWidth="1"/>
    <col min="12820" max="12820" width="9.5703125" bestFit="1" customWidth="1"/>
    <col min="12821" max="12821" width="7" bestFit="1" customWidth="1"/>
    <col min="12822" max="12822" width="9.140625" customWidth="1"/>
    <col min="12823" max="12823" width="9.140625" bestFit="1" customWidth="1"/>
    <col min="12824" max="12824" width="7" customWidth="1"/>
    <col min="12825" max="12825" width="8.28515625" bestFit="1" customWidth="1"/>
    <col min="12826" max="12826" width="8.85546875" customWidth="1"/>
    <col min="12827" max="12827" width="7" bestFit="1" customWidth="1"/>
    <col min="12828" max="12828" width="9.140625" bestFit="1" customWidth="1"/>
    <col min="13057" max="13057" width="2.42578125" customWidth="1"/>
    <col min="13058" max="13058" width="5" customWidth="1"/>
    <col min="13059" max="13059" width="16.140625" bestFit="1" customWidth="1"/>
    <col min="13060" max="13060" width="7" customWidth="1"/>
    <col min="13061" max="13061" width="5.85546875" customWidth="1"/>
    <col min="13062" max="13062" width="6" customWidth="1"/>
    <col min="13063" max="13063" width="4.7109375" customWidth="1"/>
    <col min="13064" max="13064" width="4.28515625" bestFit="1" customWidth="1"/>
    <col min="13065" max="13065" width="13.28515625" bestFit="1" customWidth="1"/>
    <col min="13066" max="13066" width="7.85546875" customWidth="1"/>
    <col min="13067" max="13067" width="3.85546875" customWidth="1"/>
    <col min="13068" max="13068" width="6.5703125" customWidth="1"/>
    <col min="13069" max="13069" width="4.140625" customWidth="1"/>
    <col min="13070" max="13070" width="8.28515625" bestFit="1" customWidth="1"/>
    <col min="13071" max="13071" width="9.140625" bestFit="1" customWidth="1"/>
    <col min="13072" max="13072" width="8" bestFit="1" customWidth="1"/>
    <col min="13073" max="13073" width="9.140625" bestFit="1" customWidth="1"/>
    <col min="13074" max="13074" width="4.28515625" bestFit="1" customWidth="1"/>
    <col min="13075" max="13075" width="11.28515625" bestFit="1" customWidth="1"/>
    <col min="13076" max="13076" width="9.5703125" bestFit="1" customWidth="1"/>
    <col min="13077" max="13077" width="7" bestFit="1" customWidth="1"/>
    <col min="13078" max="13078" width="9.140625" customWidth="1"/>
    <col min="13079" max="13079" width="9.140625" bestFit="1" customWidth="1"/>
    <col min="13080" max="13080" width="7" customWidth="1"/>
    <col min="13081" max="13081" width="8.28515625" bestFit="1" customWidth="1"/>
    <col min="13082" max="13082" width="8.85546875" customWidth="1"/>
    <col min="13083" max="13083" width="7" bestFit="1" customWidth="1"/>
    <col min="13084" max="13084" width="9.140625" bestFit="1" customWidth="1"/>
    <col min="13313" max="13313" width="2.42578125" customWidth="1"/>
    <col min="13314" max="13314" width="5" customWidth="1"/>
    <col min="13315" max="13315" width="16.140625" bestFit="1" customWidth="1"/>
    <col min="13316" max="13316" width="7" customWidth="1"/>
    <col min="13317" max="13317" width="5.85546875" customWidth="1"/>
    <col min="13318" max="13318" width="6" customWidth="1"/>
    <col min="13319" max="13319" width="4.7109375" customWidth="1"/>
    <col min="13320" max="13320" width="4.28515625" bestFit="1" customWidth="1"/>
    <col min="13321" max="13321" width="13.28515625" bestFit="1" customWidth="1"/>
    <col min="13322" max="13322" width="7.85546875" customWidth="1"/>
    <col min="13323" max="13323" width="3.85546875" customWidth="1"/>
    <col min="13324" max="13324" width="6.5703125" customWidth="1"/>
    <col min="13325" max="13325" width="4.140625" customWidth="1"/>
    <col min="13326" max="13326" width="8.28515625" bestFit="1" customWidth="1"/>
    <col min="13327" max="13327" width="9.140625" bestFit="1" customWidth="1"/>
    <col min="13328" max="13328" width="8" bestFit="1" customWidth="1"/>
    <col min="13329" max="13329" width="9.140625" bestFit="1" customWidth="1"/>
    <col min="13330" max="13330" width="4.28515625" bestFit="1" customWidth="1"/>
    <col min="13331" max="13331" width="11.28515625" bestFit="1" customWidth="1"/>
    <col min="13332" max="13332" width="9.5703125" bestFit="1" customWidth="1"/>
    <col min="13333" max="13333" width="7" bestFit="1" customWidth="1"/>
    <col min="13334" max="13334" width="9.140625" customWidth="1"/>
    <col min="13335" max="13335" width="9.140625" bestFit="1" customWidth="1"/>
    <col min="13336" max="13336" width="7" customWidth="1"/>
    <col min="13337" max="13337" width="8.28515625" bestFit="1" customWidth="1"/>
    <col min="13338" max="13338" width="8.85546875" customWidth="1"/>
    <col min="13339" max="13339" width="7" bestFit="1" customWidth="1"/>
    <col min="13340" max="13340" width="9.140625" bestFit="1" customWidth="1"/>
    <col min="13569" max="13569" width="2.42578125" customWidth="1"/>
    <col min="13570" max="13570" width="5" customWidth="1"/>
    <col min="13571" max="13571" width="16.140625" bestFit="1" customWidth="1"/>
    <col min="13572" max="13572" width="7" customWidth="1"/>
    <col min="13573" max="13573" width="5.85546875" customWidth="1"/>
    <col min="13574" max="13574" width="6" customWidth="1"/>
    <col min="13575" max="13575" width="4.7109375" customWidth="1"/>
    <col min="13576" max="13576" width="4.28515625" bestFit="1" customWidth="1"/>
    <col min="13577" max="13577" width="13.28515625" bestFit="1" customWidth="1"/>
    <col min="13578" max="13578" width="7.85546875" customWidth="1"/>
    <col min="13579" max="13579" width="3.85546875" customWidth="1"/>
    <col min="13580" max="13580" width="6.5703125" customWidth="1"/>
    <col min="13581" max="13581" width="4.140625" customWidth="1"/>
    <col min="13582" max="13582" width="8.28515625" bestFit="1" customWidth="1"/>
    <col min="13583" max="13583" width="9.140625" bestFit="1" customWidth="1"/>
    <col min="13584" max="13584" width="8" bestFit="1" customWidth="1"/>
    <col min="13585" max="13585" width="9.140625" bestFit="1" customWidth="1"/>
    <col min="13586" max="13586" width="4.28515625" bestFit="1" customWidth="1"/>
    <col min="13587" max="13587" width="11.28515625" bestFit="1" customWidth="1"/>
    <col min="13588" max="13588" width="9.5703125" bestFit="1" customWidth="1"/>
    <col min="13589" max="13589" width="7" bestFit="1" customWidth="1"/>
    <col min="13590" max="13590" width="9.140625" customWidth="1"/>
    <col min="13591" max="13591" width="9.140625" bestFit="1" customWidth="1"/>
    <col min="13592" max="13592" width="7" customWidth="1"/>
    <col min="13593" max="13593" width="8.28515625" bestFit="1" customWidth="1"/>
    <col min="13594" max="13594" width="8.85546875" customWidth="1"/>
    <col min="13595" max="13595" width="7" bestFit="1" customWidth="1"/>
    <col min="13596" max="13596" width="9.140625" bestFit="1" customWidth="1"/>
    <col min="13825" max="13825" width="2.42578125" customWidth="1"/>
    <col min="13826" max="13826" width="5" customWidth="1"/>
    <col min="13827" max="13827" width="16.140625" bestFit="1" customWidth="1"/>
    <col min="13828" max="13828" width="7" customWidth="1"/>
    <col min="13829" max="13829" width="5.85546875" customWidth="1"/>
    <col min="13830" max="13830" width="6" customWidth="1"/>
    <col min="13831" max="13831" width="4.7109375" customWidth="1"/>
    <col min="13832" max="13832" width="4.28515625" bestFit="1" customWidth="1"/>
    <col min="13833" max="13833" width="13.28515625" bestFit="1" customWidth="1"/>
    <col min="13834" max="13834" width="7.85546875" customWidth="1"/>
    <col min="13835" max="13835" width="3.85546875" customWidth="1"/>
    <col min="13836" max="13836" width="6.5703125" customWidth="1"/>
    <col min="13837" max="13837" width="4.140625" customWidth="1"/>
    <col min="13838" max="13838" width="8.28515625" bestFit="1" customWidth="1"/>
    <col min="13839" max="13839" width="9.140625" bestFit="1" customWidth="1"/>
    <col min="13840" max="13840" width="8" bestFit="1" customWidth="1"/>
    <col min="13841" max="13841" width="9.140625" bestFit="1" customWidth="1"/>
    <col min="13842" max="13842" width="4.28515625" bestFit="1" customWidth="1"/>
    <col min="13843" max="13843" width="11.28515625" bestFit="1" customWidth="1"/>
    <col min="13844" max="13844" width="9.5703125" bestFit="1" customWidth="1"/>
    <col min="13845" max="13845" width="7" bestFit="1" customWidth="1"/>
    <col min="13846" max="13846" width="9.140625" customWidth="1"/>
    <col min="13847" max="13847" width="9.140625" bestFit="1" customWidth="1"/>
    <col min="13848" max="13848" width="7" customWidth="1"/>
    <col min="13849" max="13849" width="8.28515625" bestFit="1" customWidth="1"/>
    <col min="13850" max="13850" width="8.85546875" customWidth="1"/>
    <col min="13851" max="13851" width="7" bestFit="1" customWidth="1"/>
    <col min="13852" max="13852" width="9.140625" bestFit="1" customWidth="1"/>
    <col min="14081" max="14081" width="2.42578125" customWidth="1"/>
    <col min="14082" max="14082" width="5" customWidth="1"/>
    <col min="14083" max="14083" width="16.140625" bestFit="1" customWidth="1"/>
    <col min="14084" max="14084" width="7" customWidth="1"/>
    <col min="14085" max="14085" width="5.85546875" customWidth="1"/>
    <col min="14086" max="14086" width="6" customWidth="1"/>
    <col min="14087" max="14087" width="4.7109375" customWidth="1"/>
    <col min="14088" max="14088" width="4.28515625" bestFit="1" customWidth="1"/>
    <col min="14089" max="14089" width="13.28515625" bestFit="1" customWidth="1"/>
    <col min="14090" max="14090" width="7.85546875" customWidth="1"/>
    <col min="14091" max="14091" width="3.85546875" customWidth="1"/>
    <col min="14092" max="14092" width="6.5703125" customWidth="1"/>
    <col min="14093" max="14093" width="4.140625" customWidth="1"/>
    <col min="14094" max="14094" width="8.28515625" bestFit="1" customWidth="1"/>
    <col min="14095" max="14095" width="9.140625" bestFit="1" customWidth="1"/>
    <col min="14096" max="14096" width="8" bestFit="1" customWidth="1"/>
    <col min="14097" max="14097" width="9.140625" bestFit="1" customWidth="1"/>
    <col min="14098" max="14098" width="4.28515625" bestFit="1" customWidth="1"/>
    <col min="14099" max="14099" width="11.28515625" bestFit="1" customWidth="1"/>
    <col min="14100" max="14100" width="9.5703125" bestFit="1" customWidth="1"/>
    <col min="14101" max="14101" width="7" bestFit="1" customWidth="1"/>
    <col min="14102" max="14102" width="9.140625" customWidth="1"/>
    <col min="14103" max="14103" width="9.140625" bestFit="1" customWidth="1"/>
    <col min="14104" max="14104" width="7" customWidth="1"/>
    <col min="14105" max="14105" width="8.28515625" bestFit="1" customWidth="1"/>
    <col min="14106" max="14106" width="8.85546875" customWidth="1"/>
    <col min="14107" max="14107" width="7" bestFit="1" customWidth="1"/>
    <col min="14108" max="14108" width="9.140625" bestFit="1" customWidth="1"/>
    <col min="14337" max="14337" width="2.42578125" customWidth="1"/>
    <col min="14338" max="14338" width="5" customWidth="1"/>
    <col min="14339" max="14339" width="16.140625" bestFit="1" customWidth="1"/>
    <col min="14340" max="14340" width="7" customWidth="1"/>
    <col min="14341" max="14341" width="5.85546875" customWidth="1"/>
    <col min="14342" max="14342" width="6" customWidth="1"/>
    <col min="14343" max="14343" width="4.7109375" customWidth="1"/>
    <col min="14344" max="14344" width="4.28515625" bestFit="1" customWidth="1"/>
    <col min="14345" max="14345" width="13.28515625" bestFit="1" customWidth="1"/>
    <col min="14346" max="14346" width="7.85546875" customWidth="1"/>
    <col min="14347" max="14347" width="3.85546875" customWidth="1"/>
    <col min="14348" max="14348" width="6.5703125" customWidth="1"/>
    <col min="14349" max="14349" width="4.140625" customWidth="1"/>
    <col min="14350" max="14350" width="8.28515625" bestFit="1" customWidth="1"/>
    <col min="14351" max="14351" width="9.140625" bestFit="1" customWidth="1"/>
    <col min="14352" max="14352" width="8" bestFit="1" customWidth="1"/>
    <col min="14353" max="14353" width="9.140625" bestFit="1" customWidth="1"/>
    <col min="14354" max="14354" width="4.28515625" bestFit="1" customWidth="1"/>
    <col min="14355" max="14355" width="11.28515625" bestFit="1" customWidth="1"/>
    <col min="14356" max="14356" width="9.5703125" bestFit="1" customWidth="1"/>
    <col min="14357" max="14357" width="7" bestFit="1" customWidth="1"/>
    <col min="14358" max="14358" width="9.140625" customWidth="1"/>
    <col min="14359" max="14359" width="9.140625" bestFit="1" customWidth="1"/>
    <col min="14360" max="14360" width="7" customWidth="1"/>
    <col min="14361" max="14361" width="8.28515625" bestFit="1" customWidth="1"/>
    <col min="14362" max="14362" width="8.85546875" customWidth="1"/>
    <col min="14363" max="14363" width="7" bestFit="1" customWidth="1"/>
    <col min="14364" max="14364" width="9.140625" bestFit="1" customWidth="1"/>
    <col min="14593" max="14593" width="2.42578125" customWidth="1"/>
    <col min="14594" max="14594" width="5" customWidth="1"/>
    <col min="14595" max="14595" width="16.140625" bestFit="1" customWidth="1"/>
    <col min="14596" max="14596" width="7" customWidth="1"/>
    <col min="14597" max="14597" width="5.85546875" customWidth="1"/>
    <col min="14598" max="14598" width="6" customWidth="1"/>
    <col min="14599" max="14599" width="4.7109375" customWidth="1"/>
    <col min="14600" max="14600" width="4.28515625" bestFit="1" customWidth="1"/>
    <col min="14601" max="14601" width="13.28515625" bestFit="1" customWidth="1"/>
    <col min="14602" max="14602" width="7.85546875" customWidth="1"/>
    <col min="14603" max="14603" width="3.85546875" customWidth="1"/>
    <col min="14604" max="14604" width="6.5703125" customWidth="1"/>
    <col min="14605" max="14605" width="4.140625" customWidth="1"/>
    <col min="14606" max="14606" width="8.28515625" bestFit="1" customWidth="1"/>
    <col min="14607" max="14607" width="9.140625" bestFit="1" customWidth="1"/>
    <col min="14608" max="14608" width="8" bestFit="1" customWidth="1"/>
    <col min="14609" max="14609" width="9.140625" bestFit="1" customWidth="1"/>
    <col min="14610" max="14610" width="4.28515625" bestFit="1" customWidth="1"/>
    <col min="14611" max="14611" width="11.28515625" bestFit="1" customWidth="1"/>
    <col min="14612" max="14612" width="9.5703125" bestFit="1" customWidth="1"/>
    <col min="14613" max="14613" width="7" bestFit="1" customWidth="1"/>
    <col min="14614" max="14614" width="9.140625" customWidth="1"/>
    <col min="14615" max="14615" width="9.140625" bestFit="1" customWidth="1"/>
    <col min="14616" max="14616" width="7" customWidth="1"/>
    <col min="14617" max="14617" width="8.28515625" bestFit="1" customWidth="1"/>
    <col min="14618" max="14618" width="8.85546875" customWidth="1"/>
    <col min="14619" max="14619" width="7" bestFit="1" customWidth="1"/>
    <col min="14620" max="14620" width="9.140625" bestFit="1" customWidth="1"/>
    <col min="14849" max="14849" width="2.42578125" customWidth="1"/>
    <col min="14850" max="14850" width="5" customWidth="1"/>
    <col min="14851" max="14851" width="16.140625" bestFit="1" customWidth="1"/>
    <col min="14852" max="14852" width="7" customWidth="1"/>
    <col min="14853" max="14853" width="5.85546875" customWidth="1"/>
    <col min="14854" max="14854" width="6" customWidth="1"/>
    <col min="14855" max="14855" width="4.7109375" customWidth="1"/>
    <col min="14856" max="14856" width="4.28515625" bestFit="1" customWidth="1"/>
    <col min="14857" max="14857" width="13.28515625" bestFit="1" customWidth="1"/>
    <col min="14858" max="14858" width="7.85546875" customWidth="1"/>
    <col min="14859" max="14859" width="3.85546875" customWidth="1"/>
    <col min="14860" max="14860" width="6.5703125" customWidth="1"/>
    <col min="14861" max="14861" width="4.140625" customWidth="1"/>
    <col min="14862" max="14862" width="8.28515625" bestFit="1" customWidth="1"/>
    <col min="14863" max="14863" width="9.140625" bestFit="1" customWidth="1"/>
    <col min="14864" max="14864" width="8" bestFit="1" customWidth="1"/>
    <col min="14865" max="14865" width="9.140625" bestFit="1" customWidth="1"/>
    <col min="14866" max="14866" width="4.28515625" bestFit="1" customWidth="1"/>
    <col min="14867" max="14867" width="11.28515625" bestFit="1" customWidth="1"/>
    <col min="14868" max="14868" width="9.5703125" bestFit="1" customWidth="1"/>
    <col min="14869" max="14869" width="7" bestFit="1" customWidth="1"/>
    <col min="14870" max="14870" width="9.140625" customWidth="1"/>
    <col min="14871" max="14871" width="9.140625" bestFit="1" customWidth="1"/>
    <col min="14872" max="14872" width="7" customWidth="1"/>
    <col min="14873" max="14873" width="8.28515625" bestFit="1" customWidth="1"/>
    <col min="14874" max="14874" width="8.85546875" customWidth="1"/>
    <col min="14875" max="14875" width="7" bestFit="1" customWidth="1"/>
    <col min="14876" max="14876" width="9.140625" bestFit="1" customWidth="1"/>
    <col min="15105" max="15105" width="2.42578125" customWidth="1"/>
    <col min="15106" max="15106" width="5" customWidth="1"/>
    <col min="15107" max="15107" width="16.140625" bestFit="1" customWidth="1"/>
    <col min="15108" max="15108" width="7" customWidth="1"/>
    <col min="15109" max="15109" width="5.85546875" customWidth="1"/>
    <col min="15110" max="15110" width="6" customWidth="1"/>
    <col min="15111" max="15111" width="4.7109375" customWidth="1"/>
    <col min="15112" max="15112" width="4.28515625" bestFit="1" customWidth="1"/>
    <col min="15113" max="15113" width="13.28515625" bestFit="1" customWidth="1"/>
    <col min="15114" max="15114" width="7.85546875" customWidth="1"/>
    <col min="15115" max="15115" width="3.85546875" customWidth="1"/>
    <col min="15116" max="15116" width="6.5703125" customWidth="1"/>
    <col min="15117" max="15117" width="4.140625" customWidth="1"/>
    <col min="15118" max="15118" width="8.28515625" bestFit="1" customWidth="1"/>
    <col min="15119" max="15119" width="9.140625" bestFit="1" customWidth="1"/>
    <col min="15120" max="15120" width="8" bestFit="1" customWidth="1"/>
    <col min="15121" max="15121" width="9.140625" bestFit="1" customWidth="1"/>
    <col min="15122" max="15122" width="4.28515625" bestFit="1" customWidth="1"/>
    <col min="15123" max="15123" width="11.28515625" bestFit="1" customWidth="1"/>
    <col min="15124" max="15124" width="9.5703125" bestFit="1" customWidth="1"/>
    <col min="15125" max="15125" width="7" bestFit="1" customWidth="1"/>
    <col min="15126" max="15126" width="9.140625" customWidth="1"/>
    <col min="15127" max="15127" width="9.140625" bestFit="1" customWidth="1"/>
    <col min="15128" max="15128" width="7" customWidth="1"/>
    <col min="15129" max="15129" width="8.28515625" bestFit="1" customWidth="1"/>
    <col min="15130" max="15130" width="8.85546875" customWidth="1"/>
    <col min="15131" max="15131" width="7" bestFit="1" customWidth="1"/>
    <col min="15132" max="15132" width="9.140625" bestFit="1" customWidth="1"/>
    <col min="15361" max="15361" width="2.42578125" customWidth="1"/>
    <col min="15362" max="15362" width="5" customWidth="1"/>
    <col min="15363" max="15363" width="16.140625" bestFit="1" customWidth="1"/>
    <col min="15364" max="15364" width="7" customWidth="1"/>
    <col min="15365" max="15365" width="5.85546875" customWidth="1"/>
    <col min="15366" max="15366" width="6" customWidth="1"/>
    <col min="15367" max="15367" width="4.7109375" customWidth="1"/>
    <col min="15368" max="15368" width="4.28515625" bestFit="1" customWidth="1"/>
    <col min="15369" max="15369" width="13.28515625" bestFit="1" customWidth="1"/>
    <col min="15370" max="15370" width="7.85546875" customWidth="1"/>
    <col min="15371" max="15371" width="3.85546875" customWidth="1"/>
    <col min="15372" max="15372" width="6.5703125" customWidth="1"/>
    <col min="15373" max="15373" width="4.140625" customWidth="1"/>
    <col min="15374" max="15374" width="8.28515625" bestFit="1" customWidth="1"/>
    <col min="15375" max="15375" width="9.140625" bestFit="1" customWidth="1"/>
    <col min="15376" max="15376" width="8" bestFit="1" customWidth="1"/>
    <col min="15377" max="15377" width="9.140625" bestFit="1" customWidth="1"/>
    <col min="15378" max="15378" width="4.28515625" bestFit="1" customWidth="1"/>
    <col min="15379" max="15379" width="11.28515625" bestFit="1" customWidth="1"/>
    <col min="15380" max="15380" width="9.5703125" bestFit="1" customWidth="1"/>
    <col min="15381" max="15381" width="7" bestFit="1" customWidth="1"/>
    <col min="15382" max="15382" width="9.140625" customWidth="1"/>
    <col min="15383" max="15383" width="9.140625" bestFit="1" customWidth="1"/>
    <col min="15384" max="15384" width="7" customWidth="1"/>
    <col min="15385" max="15385" width="8.28515625" bestFit="1" customWidth="1"/>
    <col min="15386" max="15386" width="8.85546875" customWidth="1"/>
    <col min="15387" max="15387" width="7" bestFit="1" customWidth="1"/>
    <col min="15388" max="15388" width="9.140625" bestFit="1" customWidth="1"/>
    <col min="15617" max="15617" width="2.42578125" customWidth="1"/>
    <col min="15618" max="15618" width="5" customWidth="1"/>
    <col min="15619" max="15619" width="16.140625" bestFit="1" customWidth="1"/>
    <col min="15620" max="15620" width="7" customWidth="1"/>
    <col min="15621" max="15621" width="5.85546875" customWidth="1"/>
    <col min="15622" max="15622" width="6" customWidth="1"/>
    <col min="15623" max="15623" width="4.7109375" customWidth="1"/>
    <col min="15624" max="15624" width="4.28515625" bestFit="1" customWidth="1"/>
    <col min="15625" max="15625" width="13.28515625" bestFit="1" customWidth="1"/>
    <col min="15626" max="15626" width="7.85546875" customWidth="1"/>
    <col min="15627" max="15627" width="3.85546875" customWidth="1"/>
    <col min="15628" max="15628" width="6.5703125" customWidth="1"/>
    <col min="15629" max="15629" width="4.140625" customWidth="1"/>
    <col min="15630" max="15630" width="8.28515625" bestFit="1" customWidth="1"/>
    <col min="15631" max="15631" width="9.140625" bestFit="1" customWidth="1"/>
    <col min="15632" max="15632" width="8" bestFit="1" customWidth="1"/>
    <col min="15633" max="15633" width="9.140625" bestFit="1" customWidth="1"/>
    <col min="15634" max="15634" width="4.28515625" bestFit="1" customWidth="1"/>
    <col min="15635" max="15635" width="11.28515625" bestFit="1" customWidth="1"/>
    <col min="15636" max="15636" width="9.5703125" bestFit="1" customWidth="1"/>
    <col min="15637" max="15637" width="7" bestFit="1" customWidth="1"/>
    <col min="15638" max="15638" width="9.140625" customWidth="1"/>
    <col min="15639" max="15639" width="9.140625" bestFit="1" customWidth="1"/>
    <col min="15640" max="15640" width="7" customWidth="1"/>
    <col min="15641" max="15641" width="8.28515625" bestFit="1" customWidth="1"/>
    <col min="15642" max="15642" width="8.85546875" customWidth="1"/>
    <col min="15643" max="15643" width="7" bestFit="1" customWidth="1"/>
    <col min="15644" max="15644" width="9.140625" bestFit="1" customWidth="1"/>
    <col min="15873" max="15873" width="2.42578125" customWidth="1"/>
    <col min="15874" max="15874" width="5" customWidth="1"/>
    <col min="15875" max="15875" width="16.140625" bestFit="1" customWidth="1"/>
    <col min="15876" max="15876" width="7" customWidth="1"/>
    <col min="15877" max="15877" width="5.85546875" customWidth="1"/>
    <col min="15878" max="15878" width="6" customWidth="1"/>
    <col min="15879" max="15879" width="4.7109375" customWidth="1"/>
    <col min="15880" max="15880" width="4.28515625" bestFit="1" customWidth="1"/>
    <col min="15881" max="15881" width="13.28515625" bestFit="1" customWidth="1"/>
    <col min="15882" max="15882" width="7.85546875" customWidth="1"/>
    <col min="15883" max="15883" width="3.85546875" customWidth="1"/>
    <col min="15884" max="15884" width="6.5703125" customWidth="1"/>
    <col min="15885" max="15885" width="4.140625" customWidth="1"/>
    <col min="15886" max="15886" width="8.28515625" bestFit="1" customWidth="1"/>
    <col min="15887" max="15887" width="9.140625" bestFit="1" customWidth="1"/>
    <col min="15888" max="15888" width="8" bestFit="1" customWidth="1"/>
    <col min="15889" max="15889" width="9.140625" bestFit="1" customWidth="1"/>
    <col min="15890" max="15890" width="4.28515625" bestFit="1" customWidth="1"/>
    <col min="15891" max="15891" width="11.28515625" bestFit="1" customWidth="1"/>
    <col min="15892" max="15892" width="9.5703125" bestFit="1" customWidth="1"/>
    <col min="15893" max="15893" width="7" bestFit="1" customWidth="1"/>
    <col min="15894" max="15894" width="9.140625" customWidth="1"/>
    <col min="15895" max="15895" width="9.140625" bestFit="1" customWidth="1"/>
    <col min="15896" max="15896" width="7" customWidth="1"/>
    <col min="15897" max="15897" width="8.28515625" bestFit="1" customWidth="1"/>
    <col min="15898" max="15898" width="8.85546875" customWidth="1"/>
    <col min="15899" max="15899" width="7" bestFit="1" customWidth="1"/>
    <col min="15900" max="15900" width="9.140625" bestFit="1" customWidth="1"/>
    <col min="16129" max="16129" width="2.42578125" customWidth="1"/>
    <col min="16130" max="16130" width="5" customWidth="1"/>
    <col min="16131" max="16131" width="16.140625" bestFit="1" customWidth="1"/>
    <col min="16132" max="16132" width="7" customWidth="1"/>
    <col min="16133" max="16133" width="5.85546875" customWidth="1"/>
    <col min="16134" max="16134" width="6" customWidth="1"/>
    <col min="16135" max="16135" width="4.7109375" customWidth="1"/>
    <col min="16136" max="16136" width="4.28515625" bestFit="1" customWidth="1"/>
    <col min="16137" max="16137" width="13.28515625" bestFit="1" customWidth="1"/>
    <col min="16138" max="16138" width="7.85546875" customWidth="1"/>
    <col min="16139" max="16139" width="3.85546875" customWidth="1"/>
    <col min="16140" max="16140" width="6.5703125" customWidth="1"/>
    <col min="16141" max="16141" width="4.140625" customWidth="1"/>
    <col min="16142" max="16142" width="8.28515625" bestFit="1" customWidth="1"/>
    <col min="16143" max="16143" width="9.140625" bestFit="1" customWidth="1"/>
    <col min="16144" max="16144" width="8" bestFit="1" customWidth="1"/>
    <col min="16145" max="16145" width="9.140625" bestFit="1" customWidth="1"/>
    <col min="16146" max="16146" width="4.28515625" bestFit="1" customWidth="1"/>
    <col min="16147" max="16147" width="11.28515625" bestFit="1" customWidth="1"/>
    <col min="16148" max="16148" width="9.5703125" bestFit="1" customWidth="1"/>
    <col min="16149" max="16149" width="7" bestFit="1" customWidth="1"/>
    <col min="16150" max="16150" width="9.140625" customWidth="1"/>
    <col min="16151" max="16151" width="9.140625" bestFit="1" customWidth="1"/>
    <col min="16152" max="16152" width="7" customWidth="1"/>
    <col min="16153" max="16153" width="8.28515625" bestFit="1" customWidth="1"/>
    <col min="16154" max="16154" width="8.85546875" customWidth="1"/>
    <col min="16155" max="16155" width="7" bestFit="1" customWidth="1"/>
    <col min="16156" max="16156" width="9.140625" bestFit="1" customWidth="1"/>
  </cols>
  <sheetData>
    <row r="1" spans="2:19" ht="25.5" customHeight="1">
      <c r="B1" s="182" t="s">
        <v>723</v>
      </c>
      <c r="F1" s="284"/>
      <c r="G1" s="284"/>
      <c r="H1" s="284"/>
      <c r="I1" s="285"/>
      <c r="J1" s="284"/>
      <c r="K1" s="284"/>
      <c r="L1" s="284"/>
      <c r="M1" s="284"/>
      <c r="N1" s="286"/>
      <c r="O1" s="286"/>
      <c r="P1" s="286"/>
      <c r="Q1" s="286"/>
      <c r="R1" s="286"/>
      <c r="S1" s="182"/>
    </row>
    <row r="2" spans="2:19" ht="16.5">
      <c r="B2" s="866" t="s">
        <v>414</v>
      </c>
      <c r="F2" s="284"/>
      <c r="G2" s="284"/>
      <c r="H2" s="284"/>
      <c r="I2" s="285"/>
      <c r="J2" s="284"/>
      <c r="K2" s="284"/>
      <c r="L2" s="284"/>
      <c r="M2" s="284"/>
      <c r="N2" s="286"/>
      <c r="O2" s="286"/>
      <c r="P2" s="286"/>
      <c r="Q2" s="286"/>
      <c r="R2" s="286"/>
      <c r="S2" s="182"/>
    </row>
    <row r="3" spans="2:19" ht="16.5">
      <c r="B3" s="353"/>
      <c r="F3" s="284"/>
      <c r="G3" s="284"/>
      <c r="H3" s="284"/>
      <c r="I3" s="285"/>
      <c r="J3" s="284"/>
      <c r="K3" s="284"/>
      <c r="L3" s="284"/>
      <c r="M3" s="284"/>
      <c r="N3" s="286"/>
      <c r="O3" s="286"/>
      <c r="P3" s="286"/>
      <c r="Q3" s="286"/>
      <c r="R3" s="286"/>
      <c r="S3" s="182"/>
    </row>
    <row r="4" spans="2:19" ht="15.75">
      <c r="C4" s="185"/>
      <c r="D4" s="185"/>
      <c r="E4" s="185"/>
    </row>
    <row r="5" spans="2:19" ht="15.75">
      <c r="C5" s="185"/>
      <c r="D5" s="185"/>
      <c r="E5" s="185"/>
    </row>
    <row r="6" spans="2:19" ht="15.75">
      <c r="C6" s="185"/>
      <c r="D6" s="185"/>
      <c r="E6" s="185"/>
    </row>
    <row r="7" spans="2:19" ht="15.75">
      <c r="C7" s="185"/>
      <c r="D7" s="185"/>
      <c r="E7" s="185"/>
    </row>
    <row r="8" spans="2:19" ht="15.75">
      <c r="C8" s="185"/>
      <c r="D8" s="185"/>
      <c r="E8" s="185"/>
    </row>
    <row r="9" spans="2:19" ht="15.75">
      <c r="C9" s="185"/>
      <c r="D9" s="185"/>
      <c r="E9" s="185"/>
    </row>
    <row r="10" spans="2:19" ht="15.75">
      <c r="C10" s="185"/>
      <c r="D10" s="185"/>
      <c r="E10" s="185"/>
    </row>
    <row r="11" spans="2:19" ht="15.75">
      <c r="C11" s="185"/>
      <c r="D11" s="185"/>
      <c r="E11" s="185"/>
    </row>
    <row r="12" spans="2:19" ht="15.75">
      <c r="C12" s="185"/>
      <c r="D12" s="185"/>
      <c r="E12" s="185"/>
    </row>
    <row r="13" spans="2:19" ht="37.5" customHeight="1">
      <c r="B13" s="867" t="s">
        <v>359</v>
      </c>
      <c r="C13" s="854" t="s">
        <v>736</v>
      </c>
      <c r="D13" s="1240" t="s">
        <v>737</v>
      </c>
      <c r="E13" s="1241"/>
      <c r="F13" s="1240" t="s">
        <v>738</v>
      </c>
      <c r="G13" s="1241"/>
      <c r="H13" s="867" t="s">
        <v>359</v>
      </c>
      <c r="I13" s="854" t="s">
        <v>736</v>
      </c>
      <c r="J13" s="1240" t="s">
        <v>737</v>
      </c>
      <c r="K13" s="1241"/>
      <c r="L13" s="1240" t="s">
        <v>738</v>
      </c>
      <c r="M13" s="1241"/>
    </row>
    <row r="14" spans="2:19" ht="14.25" customHeight="1">
      <c r="B14" s="297" t="s">
        <v>374</v>
      </c>
      <c r="C14" s="298" t="s">
        <v>421</v>
      </c>
      <c r="D14" s="249">
        <v>32512</v>
      </c>
      <c r="E14" s="868">
        <v>1</v>
      </c>
      <c r="F14" s="249">
        <v>12652.05</v>
      </c>
      <c r="G14" s="868">
        <v>1</v>
      </c>
      <c r="H14" s="260">
        <v>17</v>
      </c>
      <c r="I14" s="298" t="s">
        <v>443</v>
      </c>
      <c r="J14" s="249">
        <v>651</v>
      </c>
      <c r="K14" s="868">
        <v>1</v>
      </c>
      <c r="L14" s="249">
        <v>559.5</v>
      </c>
      <c r="M14" s="868">
        <v>1</v>
      </c>
    </row>
    <row r="15" spans="2:19" ht="14.25" customHeight="1">
      <c r="B15" s="297" t="s">
        <v>375</v>
      </c>
      <c r="C15" s="298" t="s">
        <v>425</v>
      </c>
      <c r="D15" s="249">
        <v>10869</v>
      </c>
      <c r="E15" s="868">
        <v>1</v>
      </c>
      <c r="F15" s="249">
        <v>6890.7</v>
      </c>
      <c r="G15" s="868">
        <v>-1</v>
      </c>
      <c r="H15" s="260">
        <v>18</v>
      </c>
      <c r="I15" s="298" t="s">
        <v>107</v>
      </c>
      <c r="J15" s="249">
        <v>615</v>
      </c>
      <c r="K15" s="868">
        <v>1</v>
      </c>
      <c r="L15" s="249">
        <v>451.5</v>
      </c>
      <c r="M15" s="868">
        <v>1</v>
      </c>
    </row>
    <row r="16" spans="2:19" ht="14.25" customHeight="1">
      <c r="B16" s="297" t="s">
        <v>376</v>
      </c>
      <c r="C16" s="298" t="s">
        <v>423</v>
      </c>
      <c r="D16" s="249">
        <v>10320</v>
      </c>
      <c r="E16" s="868">
        <v>1</v>
      </c>
      <c r="F16" s="249">
        <v>6836.9333333333334</v>
      </c>
      <c r="G16" s="868">
        <v>1</v>
      </c>
      <c r="H16" s="260">
        <v>19</v>
      </c>
      <c r="I16" s="298" t="s">
        <v>441</v>
      </c>
      <c r="J16" s="249">
        <v>530</v>
      </c>
      <c r="K16" s="868">
        <v>-1</v>
      </c>
      <c r="L16" s="249">
        <v>419.5</v>
      </c>
      <c r="M16" s="868">
        <v>-1</v>
      </c>
    </row>
    <row r="17" spans="2:17" ht="14.25" customHeight="1">
      <c r="B17" s="297" t="s">
        <v>377</v>
      </c>
      <c r="C17" s="298" t="s">
        <v>110</v>
      </c>
      <c r="D17" s="249">
        <v>9779</v>
      </c>
      <c r="E17" s="868">
        <v>1</v>
      </c>
      <c r="F17" s="249">
        <v>6115.8333333333339</v>
      </c>
      <c r="G17" s="868">
        <v>1</v>
      </c>
      <c r="H17" s="260">
        <v>20</v>
      </c>
      <c r="I17" s="298" t="s">
        <v>430</v>
      </c>
      <c r="J17" s="249">
        <v>464</v>
      </c>
      <c r="K17" s="868">
        <v>1</v>
      </c>
      <c r="L17" s="249">
        <v>320.5</v>
      </c>
      <c r="M17" s="868">
        <v>1</v>
      </c>
    </row>
    <row r="18" spans="2:17" ht="14.25" customHeight="1">
      <c r="B18" s="297" t="s">
        <v>378</v>
      </c>
      <c r="C18" s="298" t="s">
        <v>424</v>
      </c>
      <c r="D18" s="249">
        <v>8901</v>
      </c>
      <c r="E18" s="868">
        <v>1</v>
      </c>
      <c r="F18" s="249">
        <v>6354.7833333333338</v>
      </c>
      <c r="G18" s="868">
        <v>1</v>
      </c>
      <c r="H18" s="260">
        <v>21</v>
      </c>
      <c r="I18" s="298" t="s">
        <v>432</v>
      </c>
      <c r="J18" s="249">
        <v>337</v>
      </c>
      <c r="K18" s="868">
        <v>1</v>
      </c>
      <c r="L18" s="249">
        <v>263</v>
      </c>
      <c r="M18" s="868">
        <v>1</v>
      </c>
    </row>
    <row r="19" spans="2:17" ht="14.25" customHeight="1">
      <c r="B19" s="260">
        <v>6</v>
      </c>
      <c r="C19" s="298" t="s">
        <v>429</v>
      </c>
      <c r="D19" s="249">
        <v>7031</v>
      </c>
      <c r="E19" s="868">
        <v>1</v>
      </c>
      <c r="F19" s="249">
        <v>3423.0333333333333</v>
      </c>
      <c r="G19" s="868">
        <v>1</v>
      </c>
      <c r="H19" s="260">
        <v>22</v>
      </c>
      <c r="I19" s="298" t="s">
        <v>438</v>
      </c>
      <c r="J19" s="249">
        <v>274</v>
      </c>
      <c r="K19" s="868">
        <v>-1</v>
      </c>
      <c r="L19" s="249">
        <v>224</v>
      </c>
      <c r="M19" s="868">
        <v>-1</v>
      </c>
    </row>
    <row r="20" spans="2:17" ht="14.25" customHeight="1">
      <c r="B20" s="260">
        <v>7</v>
      </c>
      <c r="C20" s="298" t="s">
        <v>35</v>
      </c>
      <c r="D20" s="249">
        <v>3271</v>
      </c>
      <c r="E20" s="868">
        <v>-1</v>
      </c>
      <c r="F20" s="249">
        <v>2288.4</v>
      </c>
      <c r="G20" s="868">
        <v>-1</v>
      </c>
      <c r="H20" s="260">
        <v>23</v>
      </c>
      <c r="I20" s="298" t="s">
        <v>433</v>
      </c>
      <c r="J20" s="249">
        <v>268</v>
      </c>
      <c r="K20" s="868">
        <v>1</v>
      </c>
      <c r="L20" s="249">
        <v>229.5</v>
      </c>
      <c r="M20" s="868">
        <v>1</v>
      </c>
    </row>
    <row r="21" spans="2:17" ht="14.25" customHeight="1">
      <c r="B21" s="260">
        <v>8</v>
      </c>
      <c r="C21" s="298" t="s">
        <v>434</v>
      </c>
      <c r="D21" s="249">
        <v>2761</v>
      </c>
      <c r="E21" s="868">
        <v>1</v>
      </c>
      <c r="F21" s="249">
        <v>2063</v>
      </c>
      <c r="G21" s="868">
        <v>1</v>
      </c>
      <c r="H21" s="260">
        <v>24</v>
      </c>
      <c r="I21" s="298" t="s">
        <v>442</v>
      </c>
      <c r="J21" s="249">
        <v>196</v>
      </c>
      <c r="K21" s="868">
        <v>1</v>
      </c>
      <c r="L21" s="249">
        <v>164</v>
      </c>
      <c r="M21" s="868">
        <v>1</v>
      </c>
    </row>
    <row r="22" spans="2:17" ht="14.25" customHeight="1">
      <c r="B22" s="260">
        <v>9</v>
      </c>
      <c r="C22" s="298" t="s">
        <v>422</v>
      </c>
      <c r="D22" s="249">
        <v>2310</v>
      </c>
      <c r="E22" s="868">
        <v>1</v>
      </c>
      <c r="F22" s="249">
        <v>1823.1666666666667</v>
      </c>
      <c r="G22" s="868">
        <v>1</v>
      </c>
      <c r="H22" s="260">
        <v>25</v>
      </c>
      <c r="I22" s="298" t="s">
        <v>440</v>
      </c>
      <c r="J22" s="249">
        <v>132</v>
      </c>
      <c r="K22" s="868">
        <v>1</v>
      </c>
      <c r="L22" s="249">
        <v>124</v>
      </c>
      <c r="M22" s="868">
        <v>1</v>
      </c>
    </row>
    <row r="23" spans="2:17" ht="14.25" customHeight="1">
      <c r="B23" s="260">
        <v>10</v>
      </c>
      <c r="C23" s="298" t="s">
        <v>426</v>
      </c>
      <c r="D23" s="249">
        <v>1892</v>
      </c>
      <c r="E23" s="868">
        <v>1</v>
      </c>
      <c r="F23" s="249">
        <v>1327</v>
      </c>
      <c r="G23" s="868">
        <v>1</v>
      </c>
      <c r="H23" s="260">
        <v>26</v>
      </c>
      <c r="I23" s="298" t="s">
        <v>439</v>
      </c>
      <c r="J23" s="249">
        <v>83</v>
      </c>
      <c r="K23" s="868">
        <v>-1</v>
      </c>
      <c r="L23" s="249">
        <v>76.5</v>
      </c>
      <c r="M23" s="868">
        <v>-1</v>
      </c>
    </row>
    <row r="24" spans="2:17" ht="14.25" customHeight="1">
      <c r="B24" s="260">
        <v>11</v>
      </c>
      <c r="C24" s="298" t="s">
        <v>428</v>
      </c>
      <c r="D24" s="249">
        <v>1224</v>
      </c>
      <c r="E24" s="868">
        <v>1</v>
      </c>
      <c r="F24" s="249">
        <v>824</v>
      </c>
      <c r="G24" s="868">
        <v>1</v>
      </c>
      <c r="H24" s="260">
        <v>27</v>
      </c>
      <c r="I24" s="298" t="s">
        <v>623</v>
      </c>
      <c r="J24" s="249">
        <v>71</v>
      </c>
      <c r="K24" s="868">
        <v>1</v>
      </c>
      <c r="L24" s="249">
        <v>69</v>
      </c>
      <c r="M24" s="868">
        <v>1</v>
      </c>
    </row>
    <row r="25" spans="2:17" ht="14.25" customHeight="1">
      <c r="B25" s="260">
        <v>12</v>
      </c>
      <c r="C25" s="298" t="s">
        <v>435</v>
      </c>
      <c r="D25" s="249">
        <v>1169</v>
      </c>
      <c r="E25" s="868">
        <v>1</v>
      </c>
      <c r="F25" s="249">
        <v>928.5</v>
      </c>
      <c r="G25" s="868">
        <v>1</v>
      </c>
      <c r="H25" s="260">
        <v>28</v>
      </c>
      <c r="I25" s="298" t="s">
        <v>579</v>
      </c>
      <c r="J25" s="249">
        <v>49</v>
      </c>
      <c r="K25" s="868">
        <v>-1</v>
      </c>
      <c r="L25" s="249">
        <v>45</v>
      </c>
      <c r="M25" s="868">
        <v>-1</v>
      </c>
    </row>
    <row r="26" spans="2:17" ht="14.25" customHeight="1">
      <c r="B26" s="260">
        <v>13</v>
      </c>
      <c r="C26" s="298" t="s">
        <v>436</v>
      </c>
      <c r="D26" s="249">
        <v>1069</v>
      </c>
      <c r="E26" s="868">
        <v>1</v>
      </c>
      <c r="F26" s="249">
        <v>746.25</v>
      </c>
      <c r="G26" s="868">
        <v>1</v>
      </c>
      <c r="H26" s="260">
        <v>29</v>
      </c>
      <c r="I26" s="298" t="s">
        <v>106</v>
      </c>
      <c r="J26" s="249">
        <v>38</v>
      </c>
      <c r="K26" s="868">
        <v>-1</v>
      </c>
      <c r="L26" s="249">
        <v>31</v>
      </c>
      <c r="M26" s="868">
        <v>-1</v>
      </c>
    </row>
    <row r="27" spans="2:17" ht="14.25" customHeight="1">
      <c r="B27" s="260">
        <v>14</v>
      </c>
      <c r="C27" s="298" t="s">
        <v>431</v>
      </c>
      <c r="D27" s="249">
        <v>976</v>
      </c>
      <c r="E27" s="868">
        <v>1</v>
      </c>
      <c r="F27" s="249">
        <v>699.5</v>
      </c>
      <c r="G27" s="868">
        <v>1</v>
      </c>
      <c r="H27" s="260">
        <v>30</v>
      </c>
      <c r="I27" s="298" t="s">
        <v>625</v>
      </c>
      <c r="J27" s="249">
        <v>35</v>
      </c>
      <c r="K27" s="868">
        <v>-1</v>
      </c>
      <c r="L27" s="249">
        <v>33</v>
      </c>
      <c r="M27" s="868">
        <v>-1</v>
      </c>
    </row>
    <row r="28" spans="2:17" ht="14.25" customHeight="1">
      <c r="B28" s="260">
        <v>15</v>
      </c>
      <c r="C28" s="298" t="s">
        <v>427</v>
      </c>
      <c r="D28" s="249">
        <v>909</v>
      </c>
      <c r="E28" s="868">
        <v>1</v>
      </c>
      <c r="F28" s="249">
        <v>833.5</v>
      </c>
      <c r="G28" s="868">
        <v>1</v>
      </c>
      <c r="H28" s="1264">
        <v>31</v>
      </c>
      <c r="I28" s="1266" t="s">
        <v>108</v>
      </c>
      <c r="J28" s="1222">
        <v>9</v>
      </c>
      <c r="K28" s="1268">
        <v>1</v>
      </c>
      <c r="L28" s="1222">
        <v>8</v>
      </c>
      <c r="M28" s="1268">
        <v>1</v>
      </c>
    </row>
    <row r="29" spans="2:17" ht="14.25" customHeight="1">
      <c r="B29" s="260">
        <v>16</v>
      </c>
      <c r="C29" s="298" t="s">
        <v>437</v>
      </c>
      <c r="D29" s="249">
        <v>899</v>
      </c>
      <c r="E29" s="868">
        <v>-1</v>
      </c>
      <c r="F29" s="249">
        <v>699</v>
      </c>
      <c r="G29" s="868">
        <v>-1</v>
      </c>
      <c r="H29" s="1265"/>
      <c r="I29" s="1267"/>
      <c r="J29" s="1223"/>
      <c r="K29" s="1269"/>
      <c r="L29" s="1223"/>
      <c r="M29" s="1269"/>
    </row>
    <row r="30" spans="2:17" ht="14.25" customHeight="1">
      <c r="B30" s="869"/>
      <c r="C30" s="870"/>
      <c r="D30" s="870"/>
      <c r="E30" s="870"/>
      <c r="F30" s="870"/>
      <c r="G30" s="870"/>
      <c r="H30" s="1106" t="s">
        <v>348</v>
      </c>
      <c r="I30" s="1108"/>
      <c r="J30" s="266">
        <f>SUM(D14:D29)+SUM(J14:J29)</f>
        <v>99644</v>
      </c>
      <c r="K30" s="687"/>
      <c r="L30" s="266">
        <f>SUM(F14:F29)+SUM(L14:L29)</f>
        <v>57523.65</v>
      </c>
      <c r="M30" s="687"/>
      <c r="N30" s="314"/>
      <c r="O30" s="314"/>
      <c r="P30" s="314"/>
      <c r="Q30" s="314"/>
    </row>
    <row r="31" spans="2:17" ht="14.25" customHeight="1">
      <c r="B31" s="656"/>
      <c r="C31" s="314"/>
      <c r="D31" s="314"/>
      <c r="E31" s="314"/>
      <c r="F31" s="314"/>
      <c r="G31" s="314"/>
      <c r="H31" s="1106" t="s">
        <v>349</v>
      </c>
      <c r="I31" s="1108"/>
      <c r="J31" s="247">
        <v>60777</v>
      </c>
      <c r="K31" s="690"/>
      <c r="L31" s="247">
        <v>41791</v>
      </c>
      <c r="M31" s="690"/>
      <c r="N31" s="314"/>
      <c r="O31" s="314"/>
      <c r="P31" s="314"/>
      <c r="Q31" s="314"/>
    </row>
    <row r="32" spans="2:17" ht="14.25" customHeight="1">
      <c r="B32" s="871"/>
      <c r="C32" s="314"/>
      <c r="D32" s="314"/>
      <c r="E32" s="314"/>
      <c r="F32" s="314"/>
      <c r="G32" s="314"/>
      <c r="H32" s="1106" t="s">
        <v>406</v>
      </c>
      <c r="I32" s="1108"/>
      <c r="J32" s="872">
        <f>(J30-J31)/J31</f>
        <v>0.63950178521480161</v>
      </c>
      <c r="K32" s="873"/>
      <c r="L32" s="872">
        <f>(L30-L31)/L31</f>
        <v>0.37646024263597427</v>
      </c>
      <c r="M32" s="873"/>
      <c r="N32" s="314"/>
      <c r="O32" s="314"/>
      <c r="P32" s="314"/>
      <c r="Q32" s="314"/>
    </row>
    <row r="33" spans="2:28" ht="18.75">
      <c r="B33" s="348"/>
      <c r="C33" s="314"/>
      <c r="D33" s="314"/>
      <c r="E33" s="314"/>
      <c r="F33" s="314"/>
      <c r="G33" s="314"/>
      <c r="H33" s="314"/>
      <c r="I33" s="314"/>
      <c r="J33" s="314"/>
      <c r="K33" s="314"/>
      <c r="L33" s="314"/>
      <c r="M33" s="314"/>
      <c r="N33" s="314"/>
      <c r="O33" s="314"/>
      <c r="P33" s="314"/>
      <c r="Q33" s="314"/>
      <c r="R33" s="348"/>
      <c r="S33" s="314"/>
      <c r="T33" s="315"/>
      <c r="U33" s="315"/>
      <c r="V33" s="315"/>
      <c r="W33" s="315"/>
      <c r="Z33" s="874"/>
      <c r="AA33" s="315"/>
      <c r="AB33" s="315"/>
    </row>
    <row r="34" spans="2:28" ht="14.25" customHeight="1">
      <c r="B34" s="875" t="s">
        <v>739</v>
      </c>
      <c r="C34" s="226"/>
      <c r="D34" s="226"/>
      <c r="E34" s="226"/>
      <c r="T34" s="316"/>
      <c r="U34" s="316"/>
      <c r="W34" s="317"/>
    </row>
    <row r="35" spans="2:28" ht="14.25" customHeight="1">
      <c r="B35" s="876" t="s">
        <v>740</v>
      </c>
      <c r="W35" s="317"/>
    </row>
    <row r="36" spans="2:28" ht="14.25" customHeight="1">
      <c r="B36" s="876" t="s">
        <v>741</v>
      </c>
    </row>
    <row r="37" spans="2:28" ht="14.25" customHeight="1">
      <c r="B37" s="875" t="s">
        <v>742</v>
      </c>
    </row>
    <row r="38" spans="2:28" ht="14.25" customHeight="1">
      <c r="B38" s="876" t="s">
        <v>743</v>
      </c>
    </row>
    <row r="39" spans="2:28">
      <c r="I39" s="222"/>
      <c r="J39" s="222"/>
      <c r="K39" s="222"/>
      <c r="L39" s="222"/>
      <c r="M39" s="222"/>
    </row>
    <row r="40" spans="2:28" ht="14.25" customHeight="1">
      <c r="T40" s="316"/>
      <c r="U40" s="316"/>
      <c r="V40" s="317"/>
    </row>
    <row r="41" spans="2:28" ht="14.25" customHeight="1">
      <c r="S41" s="233"/>
    </row>
    <row r="42" spans="2:28" ht="14.25" customHeight="1">
      <c r="D42" s="595"/>
      <c r="E42" s="595"/>
      <c r="S42" s="233"/>
    </row>
    <row r="43" spans="2:28" ht="14.25" customHeight="1">
      <c r="C43" s="595" t="s">
        <v>744</v>
      </c>
      <c r="D43" s="316">
        <v>0.55000000000000004</v>
      </c>
      <c r="E43" s="316"/>
      <c r="F43" s="316"/>
      <c r="G43" s="316"/>
      <c r="H43" s="350"/>
      <c r="S43" s="233"/>
    </row>
    <row r="44" spans="2:28">
      <c r="C44" s="595" t="s">
        <v>745</v>
      </c>
      <c r="D44" s="316">
        <v>0.45</v>
      </c>
      <c r="E44" s="316"/>
      <c r="F44" s="316"/>
      <c r="G44" s="316"/>
      <c r="H44" s="352"/>
      <c r="I44" s="222"/>
    </row>
    <row r="45" spans="2:28">
      <c r="H45" s="351"/>
      <c r="T45" s="222"/>
      <c r="X45" s="233"/>
      <c r="Y45" s="233"/>
    </row>
    <row r="46" spans="2:28">
      <c r="C46" s="595" t="s">
        <v>746</v>
      </c>
      <c r="D46" s="316"/>
      <c r="E46" s="316"/>
      <c r="F46" s="316">
        <v>0.42</v>
      </c>
      <c r="G46" s="316"/>
      <c r="T46" s="222"/>
      <c r="X46" s="352"/>
      <c r="Y46" s="352"/>
    </row>
    <row r="47" spans="2:28">
      <c r="C47" s="595" t="s">
        <v>747</v>
      </c>
      <c r="D47" s="316"/>
      <c r="E47" s="316"/>
      <c r="F47" s="316">
        <v>0.12</v>
      </c>
      <c r="G47" s="316"/>
      <c r="J47" s="595" t="s">
        <v>748</v>
      </c>
      <c r="K47" s="595"/>
      <c r="L47" s="316">
        <v>0.99</v>
      </c>
      <c r="M47" s="316"/>
      <c r="N47" s="316"/>
    </row>
    <row r="48" spans="2:28">
      <c r="C48" s="595" t="s">
        <v>749</v>
      </c>
      <c r="D48" s="316"/>
      <c r="E48" s="316"/>
      <c r="F48" s="316">
        <v>0.01</v>
      </c>
      <c r="G48" s="316"/>
      <c r="J48" s="595" t="s">
        <v>750</v>
      </c>
      <c r="K48" s="595"/>
      <c r="L48" s="316">
        <v>0.01</v>
      </c>
      <c r="M48" s="316"/>
      <c r="N48" s="316"/>
    </row>
    <row r="50" spans="2:14">
      <c r="C50" s="595" t="s">
        <v>751</v>
      </c>
      <c r="D50" s="316"/>
      <c r="E50" s="316"/>
      <c r="F50" s="316">
        <v>0.12</v>
      </c>
      <c r="G50" s="316"/>
      <c r="J50" s="595" t="s">
        <v>752</v>
      </c>
      <c r="K50" s="595"/>
      <c r="L50" s="316"/>
      <c r="M50" s="316"/>
      <c r="N50" s="316">
        <v>0.86</v>
      </c>
    </row>
    <row r="51" spans="2:14">
      <c r="C51" s="595" t="s">
        <v>753</v>
      </c>
      <c r="D51" s="316"/>
      <c r="E51" s="316"/>
      <c r="F51" s="316">
        <v>0.14000000000000001</v>
      </c>
      <c r="G51" s="316"/>
      <c r="J51" s="595" t="s">
        <v>754</v>
      </c>
      <c r="K51" s="595"/>
      <c r="L51" s="316"/>
      <c r="M51" s="316"/>
      <c r="N51" s="316">
        <v>0.14000000000000001</v>
      </c>
    </row>
    <row r="52" spans="2:14">
      <c r="C52" s="595" t="s">
        <v>755</v>
      </c>
      <c r="F52" s="316">
        <v>0.05</v>
      </c>
      <c r="G52" s="316"/>
    </row>
    <row r="53" spans="2:14">
      <c r="C53" s="595" t="s">
        <v>756</v>
      </c>
      <c r="D53" s="316"/>
      <c r="E53" s="316"/>
      <c r="F53" s="316">
        <v>0.04</v>
      </c>
      <c r="G53" s="316"/>
    </row>
    <row r="54" spans="2:14">
      <c r="C54" s="595" t="s">
        <v>757</v>
      </c>
      <c r="D54" s="316"/>
      <c r="E54" s="316"/>
      <c r="F54" s="316">
        <v>0.04</v>
      </c>
      <c r="G54" s="316"/>
    </row>
    <row r="55" spans="2:14">
      <c r="C55" s="595" t="s">
        <v>758</v>
      </c>
      <c r="F55" s="316">
        <v>0.06</v>
      </c>
      <c r="G55" s="316"/>
    </row>
    <row r="60" spans="2:14">
      <c r="B60" s="877" t="s">
        <v>759</v>
      </c>
    </row>
    <row r="61" spans="2:14">
      <c r="B61" s="877" t="s">
        <v>760</v>
      </c>
    </row>
  </sheetData>
  <mergeCells count="13">
    <mergeCell ref="J13:K13"/>
    <mergeCell ref="L13:M13"/>
    <mergeCell ref="H28:H29"/>
    <mergeCell ref="I28:I29"/>
    <mergeCell ref="J28:J29"/>
    <mergeCell ref="K28:K29"/>
    <mergeCell ref="L28:L29"/>
    <mergeCell ref="M28:M29"/>
    <mergeCell ref="H30:I30"/>
    <mergeCell ref="H31:I31"/>
    <mergeCell ref="H32:I32"/>
    <mergeCell ref="D13:E13"/>
    <mergeCell ref="F13:G13"/>
  </mergeCells>
  <conditionalFormatting sqref="E14:E29">
    <cfRule type="iconSet" priority="6">
      <iconSet iconSet="3Arrows" showValue="0">
        <cfvo type="percent" val="0"/>
        <cfvo type="num" val="0"/>
        <cfvo type="num" val="0" gte="0"/>
      </iconSet>
    </cfRule>
  </conditionalFormatting>
  <conditionalFormatting sqref="G14:G29">
    <cfRule type="iconSet" priority="5">
      <iconSet iconSet="3Arrows" showValue="0">
        <cfvo type="percent" val="0"/>
        <cfvo type="num" val="0"/>
        <cfvo type="num" val="0" gte="0"/>
      </iconSet>
    </cfRule>
  </conditionalFormatting>
  <conditionalFormatting sqref="K14:K27">
    <cfRule type="iconSet" priority="4">
      <iconSet iconSet="3Arrows" showValue="0">
        <cfvo type="percent" val="0"/>
        <cfvo type="num" val="0"/>
        <cfvo type="num" val="0" gte="0"/>
      </iconSet>
    </cfRule>
  </conditionalFormatting>
  <conditionalFormatting sqref="M14:M27">
    <cfRule type="iconSet" priority="3">
      <iconSet iconSet="3Arrows" showValue="0">
        <cfvo type="percent" val="0"/>
        <cfvo type="num" val="0"/>
        <cfvo type="num" val="0" gte="0"/>
      </iconSet>
    </cfRule>
  </conditionalFormatting>
  <conditionalFormatting sqref="K28:K29">
    <cfRule type="iconSet" priority="2">
      <iconSet iconSet="3Arrows" showValue="0">
        <cfvo type="percent" val="0"/>
        <cfvo type="num" val="0"/>
        <cfvo type="num" val="0" gte="0"/>
      </iconSet>
    </cfRule>
  </conditionalFormatting>
  <conditionalFormatting sqref="M28:M29">
    <cfRule type="iconSet" priority="1">
      <iconSet iconSet="3Arrows" showValue="0">
        <cfvo type="percent" val="0"/>
        <cfvo type="num" val="0"/>
        <cfvo type="num" val="0" gte="0"/>
      </iconSet>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dimension ref="B2:B4"/>
  <sheetViews>
    <sheetView showGridLines="0" workbookViewId="0">
      <selection activeCell="P33" sqref="P33"/>
    </sheetView>
  </sheetViews>
  <sheetFormatPr baseColWidth="10" defaultRowHeight="15"/>
  <cols>
    <col min="1" max="1" width="3.85546875" customWidth="1"/>
    <col min="14" max="14" width="2" customWidth="1"/>
    <col min="257" max="257" width="3.85546875" customWidth="1"/>
    <col min="270" max="270" width="2" customWidth="1"/>
    <col min="513" max="513" width="3.85546875" customWidth="1"/>
    <col min="526" max="526" width="2" customWidth="1"/>
    <col min="769" max="769" width="3.85546875" customWidth="1"/>
    <col min="782" max="782" width="2" customWidth="1"/>
    <col min="1025" max="1025" width="3.85546875" customWidth="1"/>
    <col min="1038" max="1038" width="2" customWidth="1"/>
    <col min="1281" max="1281" width="3.85546875" customWidth="1"/>
    <col min="1294" max="1294" width="2" customWidth="1"/>
    <col min="1537" max="1537" width="3.85546875" customWidth="1"/>
    <col min="1550" max="1550" width="2" customWidth="1"/>
    <col min="1793" max="1793" width="3.85546875" customWidth="1"/>
    <col min="1806" max="1806" width="2" customWidth="1"/>
    <col min="2049" max="2049" width="3.85546875" customWidth="1"/>
    <col min="2062" max="2062" width="2" customWidth="1"/>
    <col min="2305" max="2305" width="3.85546875" customWidth="1"/>
    <col min="2318" max="2318" width="2" customWidth="1"/>
    <col min="2561" max="2561" width="3.85546875" customWidth="1"/>
    <col min="2574" max="2574" width="2" customWidth="1"/>
    <col min="2817" max="2817" width="3.85546875" customWidth="1"/>
    <col min="2830" max="2830" width="2" customWidth="1"/>
    <col min="3073" max="3073" width="3.85546875" customWidth="1"/>
    <col min="3086" max="3086" width="2" customWidth="1"/>
    <col min="3329" max="3329" width="3.85546875" customWidth="1"/>
    <col min="3342" max="3342" width="2" customWidth="1"/>
    <col min="3585" max="3585" width="3.85546875" customWidth="1"/>
    <col min="3598" max="3598" width="2" customWidth="1"/>
    <col min="3841" max="3841" width="3.85546875" customWidth="1"/>
    <col min="3854" max="3854" width="2" customWidth="1"/>
    <col min="4097" max="4097" width="3.85546875" customWidth="1"/>
    <col min="4110" max="4110" width="2" customWidth="1"/>
    <col min="4353" max="4353" width="3.85546875" customWidth="1"/>
    <col min="4366" max="4366" width="2" customWidth="1"/>
    <col min="4609" max="4609" width="3.85546875" customWidth="1"/>
    <col min="4622" max="4622" width="2" customWidth="1"/>
    <col min="4865" max="4865" width="3.85546875" customWidth="1"/>
    <col min="4878" max="4878" width="2" customWidth="1"/>
    <col min="5121" max="5121" width="3.85546875" customWidth="1"/>
    <col min="5134" max="5134" width="2" customWidth="1"/>
    <col min="5377" max="5377" width="3.85546875" customWidth="1"/>
    <col min="5390" max="5390" width="2" customWidth="1"/>
    <col min="5633" max="5633" width="3.85546875" customWidth="1"/>
    <col min="5646" max="5646" width="2" customWidth="1"/>
    <col min="5889" max="5889" width="3.85546875" customWidth="1"/>
    <col min="5902" max="5902" width="2" customWidth="1"/>
    <col min="6145" max="6145" width="3.85546875" customWidth="1"/>
    <col min="6158" max="6158" width="2" customWidth="1"/>
    <col min="6401" max="6401" width="3.85546875" customWidth="1"/>
    <col min="6414" max="6414" width="2" customWidth="1"/>
    <col min="6657" max="6657" width="3.85546875" customWidth="1"/>
    <col min="6670" max="6670" width="2" customWidth="1"/>
    <col min="6913" max="6913" width="3.85546875" customWidth="1"/>
    <col min="6926" max="6926" width="2" customWidth="1"/>
    <col min="7169" max="7169" width="3.85546875" customWidth="1"/>
    <col min="7182" max="7182" width="2" customWidth="1"/>
    <col min="7425" max="7425" width="3.85546875" customWidth="1"/>
    <col min="7438" max="7438" width="2" customWidth="1"/>
    <col min="7681" max="7681" width="3.85546875" customWidth="1"/>
    <col min="7694" max="7694" width="2" customWidth="1"/>
    <col min="7937" max="7937" width="3.85546875" customWidth="1"/>
    <col min="7950" max="7950" width="2" customWidth="1"/>
    <col min="8193" max="8193" width="3.85546875" customWidth="1"/>
    <col min="8206" max="8206" width="2" customWidth="1"/>
    <col min="8449" max="8449" width="3.85546875" customWidth="1"/>
    <col min="8462" max="8462" width="2" customWidth="1"/>
    <col min="8705" max="8705" width="3.85546875" customWidth="1"/>
    <col min="8718" max="8718" width="2" customWidth="1"/>
    <col min="8961" max="8961" width="3.85546875" customWidth="1"/>
    <col min="8974" max="8974" width="2" customWidth="1"/>
    <col min="9217" max="9217" width="3.85546875" customWidth="1"/>
    <col min="9230" max="9230" width="2" customWidth="1"/>
    <col min="9473" max="9473" width="3.85546875" customWidth="1"/>
    <col min="9486" max="9486" width="2" customWidth="1"/>
    <col min="9729" max="9729" width="3.85546875" customWidth="1"/>
    <col min="9742" max="9742" width="2" customWidth="1"/>
    <col min="9985" max="9985" width="3.85546875" customWidth="1"/>
    <col min="9998" max="9998" width="2" customWidth="1"/>
    <col min="10241" max="10241" width="3.85546875" customWidth="1"/>
    <col min="10254" max="10254" width="2" customWidth="1"/>
    <col min="10497" max="10497" width="3.85546875" customWidth="1"/>
    <col min="10510" max="10510" width="2" customWidth="1"/>
    <col min="10753" max="10753" width="3.85546875" customWidth="1"/>
    <col min="10766" max="10766" width="2" customWidth="1"/>
    <col min="11009" max="11009" width="3.85546875" customWidth="1"/>
    <col min="11022" max="11022" width="2" customWidth="1"/>
    <col min="11265" max="11265" width="3.85546875" customWidth="1"/>
    <col min="11278" max="11278" width="2" customWidth="1"/>
    <col min="11521" max="11521" width="3.85546875" customWidth="1"/>
    <col min="11534" max="11534" width="2" customWidth="1"/>
    <col min="11777" max="11777" width="3.85546875" customWidth="1"/>
    <col min="11790" max="11790" width="2" customWidth="1"/>
    <col min="12033" max="12033" width="3.85546875" customWidth="1"/>
    <col min="12046" max="12046" width="2" customWidth="1"/>
    <col min="12289" max="12289" width="3.85546875" customWidth="1"/>
    <col min="12302" max="12302" width="2" customWidth="1"/>
    <col min="12545" max="12545" width="3.85546875" customWidth="1"/>
    <col min="12558" max="12558" width="2" customWidth="1"/>
    <col min="12801" max="12801" width="3.85546875" customWidth="1"/>
    <col min="12814" max="12814" width="2" customWidth="1"/>
    <col min="13057" max="13057" width="3.85546875" customWidth="1"/>
    <col min="13070" max="13070" width="2" customWidth="1"/>
    <col min="13313" max="13313" width="3.85546875" customWidth="1"/>
    <col min="13326" max="13326" width="2" customWidth="1"/>
    <col min="13569" max="13569" width="3.85546875" customWidth="1"/>
    <col min="13582" max="13582" width="2" customWidth="1"/>
    <col min="13825" max="13825" width="3.85546875" customWidth="1"/>
    <col min="13838" max="13838" width="2" customWidth="1"/>
    <col min="14081" max="14081" width="3.85546875" customWidth="1"/>
    <col min="14094" max="14094" width="2" customWidth="1"/>
    <col min="14337" max="14337" width="3.85546875" customWidth="1"/>
    <col min="14350" max="14350" width="2" customWidth="1"/>
    <col min="14593" max="14593" width="3.85546875" customWidth="1"/>
    <col min="14606" max="14606" width="2" customWidth="1"/>
    <col min="14849" max="14849" width="3.85546875" customWidth="1"/>
    <col min="14862" max="14862" width="2" customWidth="1"/>
    <col min="15105" max="15105" width="3.85546875" customWidth="1"/>
    <col min="15118" max="15118" width="2" customWidth="1"/>
    <col min="15361" max="15361" width="3.85546875" customWidth="1"/>
    <col min="15374" max="15374" width="2" customWidth="1"/>
    <col min="15617" max="15617" width="3.85546875" customWidth="1"/>
    <col min="15630" max="15630" width="2" customWidth="1"/>
    <col min="15873" max="15873" width="3.85546875" customWidth="1"/>
    <col min="15886" max="15886" width="2" customWidth="1"/>
    <col min="16129" max="16129" width="3.85546875" customWidth="1"/>
    <col min="16142" max="16142" width="2" customWidth="1"/>
  </cols>
  <sheetData>
    <row r="2" spans="2:2" ht="16.5">
      <c r="B2" s="182" t="s">
        <v>761</v>
      </c>
    </row>
    <row r="3" spans="2:2" ht="16.5">
      <c r="B3" s="866" t="s">
        <v>762</v>
      </c>
    </row>
    <row r="4" spans="2:2" ht="16.5">
      <c r="B4" s="353"/>
    </row>
  </sheetData>
  <pageMargins left="0.17" right="0.16" top="0.18" bottom="0.17" header="0.17" footer="0.17"/>
  <pageSetup paperSize="9" orientation="landscape" r:id="rId1"/>
  <drawing r:id="rId2"/>
</worksheet>
</file>

<file path=xl/worksheets/sheet32.xml><?xml version="1.0" encoding="utf-8"?>
<worksheet xmlns="http://schemas.openxmlformats.org/spreadsheetml/2006/main" xmlns:r="http://schemas.openxmlformats.org/officeDocument/2006/relationships">
  <dimension ref="B1:Y52"/>
  <sheetViews>
    <sheetView showGridLines="0" workbookViewId="0">
      <selection activeCell="T31" sqref="T31"/>
    </sheetView>
  </sheetViews>
  <sheetFormatPr baseColWidth="10" defaultRowHeight="15"/>
  <cols>
    <col min="1" max="1" width="2.42578125" customWidth="1"/>
    <col min="2" max="2" width="5" customWidth="1"/>
    <col min="3" max="3" width="16.140625" bestFit="1" customWidth="1"/>
    <col min="4" max="4" width="5.28515625" bestFit="1" customWidth="1"/>
    <col min="5" max="5" width="4" customWidth="1"/>
    <col min="6" max="6" width="4.28515625" bestFit="1" customWidth="1"/>
    <col min="7" max="7" width="19.85546875" bestFit="1" customWidth="1"/>
    <col min="8" max="8" width="5" customWidth="1"/>
    <col min="9" max="9" width="3.28515625" customWidth="1"/>
    <col min="10" max="10" width="8" customWidth="1"/>
    <col min="11" max="11" width="8.28515625" bestFit="1" customWidth="1"/>
    <col min="12" max="12" width="9.140625" bestFit="1" customWidth="1"/>
    <col min="13" max="13" width="7" bestFit="1" customWidth="1"/>
    <col min="14" max="14" width="9.140625" bestFit="1" customWidth="1"/>
    <col min="15" max="15" width="4.28515625" bestFit="1" customWidth="1"/>
    <col min="16" max="16" width="11.28515625" bestFit="1" customWidth="1"/>
    <col min="17" max="17" width="9.140625" bestFit="1" customWidth="1"/>
    <col min="18" max="18" width="7" bestFit="1" customWidth="1"/>
    <col min="19" max="19" width="9.140625" customWidth="1"/>
    <col min="20" max="20" width="9.140625" bestFit="1" customWidth="1"/>
    <col min="21" max="21" width="7" customWidth="1"/>
    <col min="22" max="22" width="8.28515625" bestFit="1" customWidth="1"/>
    <col min="23" max="23" width="8.85546875" customWidth="1"/>
    <col min="24" max="24" width="7" bestFit="1" customWidth="1"/>
    <col min="25" max="25" width="9.140625" bestFit="1" customWidth="1"/>
    <col min="257" max="257" width="2.42578125" customWidth="1"/>
    <col min="258" max="258" width="5" customWidth="1"/>
    <col min="259" max="259" width="16.140625" bestFit="1" customWidth="1"/>
    <col min="260" max="260" width="5.28515625" bestFit="1" customWidth="1"/>
    <col min="261" max="261" width="4" customWidth="1"/>
    <col min="262" max="262" width="4.28515625" bestFit="1" customWidth="1"/>
    <col min="263" max="263" width="19.85546875" bestFit="1" customWidth="1"/>
    <col min="264" max="264" width="5" customWidth="1"/>
    <col min="265" max="265" width="3.28515625" customWidth="1"/>
    <col min="266" max="266" width="8" customWidth="1"/>
    <col min="267" max="267" width="8.28515625" bestFit="1" customWidth="1"/>
    <col min="268" max="268" width="9.140625" bestFit="1" customWidth="1"/>
    <col min="269" max="269" width="7" bestFit="1" customWidth="1"/>
    <col min="270" max="270" width="9.140625" bestFit="1" customWidth="1"/>
    <col min="271" max="271" width="4.28515625" bestFit="1" customWidth="1"/>
    <col min="272" max="272" width="11.28515625" bestFit="1" customWidth="1"/>
    <col min="273" max="273" width="9.140625" bestFit="1" customWidth="1"/>
    <col min="274" max="274" width="7" bestFit="1" customWidth="1"/>
    <col min="275" max="275" width="9.140625" customWidth="1"/>
    <col min="276" max="276" width="9.140625" bestFit="1" customWidth="1"/>
    <col min="277" max="277" width="7" customWidth="1"/>
    <col min="278" max="278" width="8.28515625" bestFit="1" customWidth="1"/>
    <col min="279" max="279" width="8.85546875" customWidth="1"/>
    <col min="280" max="280" width="7" bestFit="1" customWidth="1"/>
    <col min="281" max="281" width="9.140625" bestFit="1" customWidth="1"/>
    <col min="513" max="513" width="2.42578125" customWidth="1"/>
    <col min="514" max="514" width="5" customWidth="1"/>
    <col min="515" max="515" width="16.140625" bestFit="1" customWidth="1"/>
    <col min="516" max="516" width="5.28515625" bestFit="1" customWidth="1"/>
    <col min="517" max="517" width="4" customWidth="1"/>
    <col min="518" max="518" width="4.28515625" bestFit="1" customWidth="1"/>
    <col min="519" max="519" width="19.85546875" bestFit="1" customWidth="1"/>
    <col min="520" max="520" width="5" customWidth="1"/>
    <col min="521" max="521" width="3.28515625" customWidth="1"/>
    <col min="522" max="522" width="8" customWidth="1"/>
    <col min="523" max="523" width="8.28515625" bestFit="1" customWidth="1"/>
    <col min="524" max="524" width="9.140625" bestFit="1" customWidth="1"/>
    <col min="525" max="525" width="7" bestFit="1" customWidth="1"/>
    <col min="526" max="526" width="9.140625" bestFit="1" customWidth="1"/>
    <col min="527" max="527" width="4.28515625" bestFit="1" customWidth="1"/>
    <col min="528" max="528" width="11.28515625" bestFit="1" customWidth="1"/>
    <col min="529" max="529" width="9.140625" bestFit="1" customWidth="1"/>
    <col min="530" max="530" width="7" bestFit="1" customWidth="1"/>
    <col min="531" max="531" width="9.140625" customWidth="1"/>
    <col min="532" max="532" width="9.140625" bestFit="1" customWidth="1"/>
    <col min="533" max="533" width="7" customWidth="1"/>
    <col min="534" max="534" width="8.28515625" bestFit="1" customWidth="1"/>
    <col min="535" max="535" width="8.85546875" customWidth="1"/>
    <col min="536" max="536" width="7" bestFit="1" customWidth="1"/>
    <col min="537" max="537" width="9.140625" bestFit="1" customWidth="1"/>
    <col min="769" max="769" width="2.42578125" customWidth="1"/>
    <col min="770" max="770" width="5" customWidth="1"/>
    <col min="771" max="771" width="16.140625" bestFit="1" customWidth="1"/>
    <col min="772" max="772" width="5.28515625" bestFit="1" customWidth="1"/>
    <col min="773" max="773" width="4" customWidth="1"/>
    <col min="774" max="774" width="4.28515625" bestFit="1" customWidth="1"/>
    <col min="775" max="775" width="19.85546875" bestFit="1" customWidth="1"/>
    <col min="776" max="776" width="5" customWidth="1"/>
    <col min="777" max="777" width="3.28515625" customWidth="1"/>
    <col min="778" max="778" width="8" customWidth="1"/>
    <col min="779" max="779" width="8.28515625" bestFit="1" customWidth="1"/>
    <col min="780" max="780" width="9.140625" bestFit="1" customWidth="1"/>
    <col min="781" max="781" width="7" bestFit="1" customWidth="1"/>
    <col min="782" max="782" width="9.140625" bestFit="1" customWidth="1"/>
    <col min="783" max="783" width="4.28515625" bestFit="1" customWidth="1"/>
    <col min="784" max="784" width="11.28515625" bestFit="1" customWidth="1"/>
    <col min="785" max="785" width="9.140625" bestFit="1" customWidth="1"/>
    <col min="786" max="786" width="7" bestFit="1" customWidth="1"/>
    <col min="787" max="787" width="9.140625" customWidth="1"/>
    <col min="788" max="788" width="9.140625" bestFit="1" customWidth="1"/>
    <col min="789" max="789" width="7" customWidth="1"/>
    <col min="790" max="790" width="8.28515625" bestFit="1" customWidth="1"/>
    <col min="791" max="791" width="8.85546875" customWidth="1"/>
    <col min="792" max="792" width="7" bestFit="1" customWidth="1"/>
    <col min="793" max="793" width="9.140625" bestFit="1" customWidth="1"/>
    <col min="1025" max="1025" width="2.42578125" customWidth="1"/>
    <col min="1026" max="1026" width="5" customWidth="1"/>
    <col min="1027" max="1027" width="16.140625" bestFit="1" customWidth="1"/>
    <col min="1028" max="1028" width="5.28515625" bestFit="1" customWidth="1"/>
    <col min="1029" max="1029" width="4" customWidth="1"/>
    <col min="1030" max="1030" width="4.28515625" bestFit="1" customWidth="1"/>
    <col min="1031" max="1031" width="19.85546875" bestFit="1" customWidth="1"/>
    <col min="1032" max="1032" width="5" customWidth="1"/>
    <col min="1033" max="1033" width="3.28515625" customWidth="1"/>
    <col min="1034" max="1034" width="8" customWidth="1"/>
    <col min="1035" max="1035" width="8.28515625" bestFit="1" customWidth="1"/>
    <col min="1036" max="1036" width="9.140625" bestFit="1" customWidth="1"/>
    <col min="1037" max="1037" width="7" bestFit="1" customWidth="1"/>
    <col min="1038" max="1038" width="9.140625" bestFit="1" customWidth="1"/>
    <col min="1039" max="1039" width="4.28515625" bestFit="1" customWidth="1"/>
    <col min="1040" max="1040" width="11.28515625" bestFit="1" customWidth="1"/>
    <col min="1041" max="1041" width="9.140625" bestFit="1" customWidth="1"/>
    <col min="1042" max="1042" width="7" bestFit="1" customWidth="1"/>
    <col min="1043" max="1043" width="9.140625" customWidth="1"/>
    <col min="1044" max="1044" width="9.140625" bestFit="1" customWidth="1"/>
    <col min="1045" max="1045" width="7" customWidth="1"/>
    <col min="1046" max="1046" width="8.28515625" bestFit="1" customWidth="1"/>
    <col min="1047" max="1047" width="8.85546875" customWidth="1"/>
    <col min="1048" max="1048" width="7" bestFit="1" customWidth="1"/>
    <col min="1049" max="1049" width="9.140625" bestFit="1" customWidth="1"/>
    <col min="1281" max="1281" width="2.42578125" customWidth="1"/>
    <col min="1282" max="1282" width="5" customWidth="1"/>
    <col min="1283" max="1283" width="16.140625" bestFit="1" customWidth="1"/>
    <col min="1284" max="1284" width="5.28515625" bestFit="1" customWidth="1"/>
    <col min="1285" max="1285" width="4" customWidth="1"/>
    <col min="1286" max="1286" width="4.28515625" bestFit="1" customWidth="1"/>
    <col min="1287" max="1287" width="19.85546875" bestFit="1" customWidth="1"/>
    <col min="1288" max="1288" width="5" customWidth="1"/>
    <col min="1289" max="1289" width="3.28515625" customWidth="1"/>
    <col min="1290" max="1290" width="8" customWidth="1"/>
    <col min="1291" max="1291" width="8.28515625" bestFit="1" customWidth="1"/>
    <col min="1292" max="1292" width="9.140625" bestFit="1" customWidth="1"/>
    <col min="1293" max="1293" width="7" bestFit="1" customWidth="1"/>
    <col min="1294" max="1294" width="9.140625" bestFit="1" customWidth="1"/>
    <col min="1295" max="1295" width="4.28515625" bestFit="1" customWidth="1"/>
    <col min="1296" max="1296" width="11.28515625" bestFit="1" customWidth="1"/>
    <col min="1297" max="1297" width="9.140625" bestFit="1" customWidth="1"/>
    <col min="1298" max="1298" width="7" bestFit="1" customWidth="1"/>
    <col min="1299" max="1299" width="9.140625" customWidth="1"/>
    <col min="1300" max="1300" width="9.140625" bestFit="1" customWidth="1"/>
    <col min="1301" max="1301" width="7" customWidth="1"/>
    <col min="1302" max="1302" width="8.28515625" bestFit="1" customWidth="1"/>
    <col min="1303" max="1303" width="8.85546875" customWidth="1"/>
    <col min="1304" max="1304" width="7" bestFit="1" customWidth="1"/>
    <col min="1305" max="1305" width="9.140625" bestFit="1" customWidth="1"/>
    <col min="1537" max="1537" width="2.42578125" customWidth="1"/>
    <col min="1538" max="1538" width="5" customWidth="1"/>
    <col min="1539" max="1539" width="16.140625" bestFit="1" customWidth="1"/>
    <col min="1540" max="1540" width="5.28515625" bestFit="1" customWidth="1"/>
    <col min="1541" max="1541" width="4" customWidth="1"/>
    <col min="1542" max="1542" width="4.28515625" bestFit="1" customWidth="1"/>
    <col min="1543" max="1543" width="19.85546875" bestFit="1" customWidth="1"/>
    <col min="1544" max="1544" width="5" customWidth="1"/>
    <col min="1545" max="1545" width="3.28515625" customWidth="1"/>
    <col min="1546" max="1546" width="8" customWidth="1"/>
    <col min="1547" max="1547" width="8.28515625" bestFit="1" customWidth="1"/>
    <col min="1548" max="1548" width="9.140625" bestFit="1" customWidth="1"/>
    <col min="1549" max="1549" width="7" bestFit="1" customWidth="1"/>
    <col min="1550" max="1550" width="9.140625" bestFit="1" customWidth="1"/>
    <col min="1551" max="1551" width="4.28515625" bestFit="1" customWidth="1"/>
    <col min="1552" max="1552" width="11.28515625" bestFit="1" customWidth="1"/>
    <col min="1553" max="1553" width="9.140625" bestFit="1" customWidth="1"/>
    <col min="1554" max="1554" width="7" bestFit="1" customWidth="1"/>
    <col min="1555" max="1555" width="9.140625" customWidth="1"/>
    <col min="1556" max="1556" width="9.140625" bestFit="1" customWidth="1"/>
    <col min="1557" max="1557" width="7" customWidth="1"/>
    <col min="1558" max="1558" width="8.28515625" bestFit="1" customWidth="1"/>
    <col min="1559" max="1559" width="8.85546875" customWidth="1"/>
    <col min="1560" max="1560" width="7" bestFit="1" customWidth="1"/>
    <col min="1561" max="1561" width="9.140625" bestFit="1" customWidth="1"/>
    <col min="1793" max="1793" width="2.42578125" customWidth="1"/>
    <col min="1794" max="1794" width="5" customWidth="1"/>
    <col min="1795" max="1795" width="16.140625" bestFit="1" customWidth="1"/>
    <col min="1796" max="1796" width="5.28515625" bestFit="1" customWidth="1"/>
    <col min="1797" max="1797" width="4" customWidth="1"/>
    <col min="1798" max="1798" width="4.28515625" bestFit="1" customWidth="1"/>
    <col min="1799" max="1799" width="19.85546875" bestFit="1" customWidth="1"/>
    <col min="1800" max="1800" width="5" customWidth="1"/>
    <col min="1801" max="1801" width="3.28515625" customWidth="1"/>
    <col min="1802" max="1802" width="8" customWidth="1"/>
    <col min="1803" max="1803" width="8.28515625" bestFit="1" customWidth="1"/>
    <col min="1804" max="1804" width="9.140625" bestFit="1" customWidth="1"/>
    <col min="1805" max="1805" width="7" bestFit="1" customWidth="1"/>
    <col min="1806" max="1806" width="9.140625" bestFit="1" customWidth="1"/>
    <col min="1807" max="1807" width="4.28515625" bestFit="1" customWidth="1"/>
    <col min="1808" max="1808" width="11.28515625" bestFit="1" customWidth="1"/>
    <col min="1809" max="1809" width="9.140625" bestFit="1" customWidth="1"/>
    <col min="1810" max="1810" width="7" bestFit="1" customWidth="1"/>
    <col min="1811" max="1811" width="9.140625" customWidth="1"/>
    <col min="1812" max="1812" width="9.140625" bestFit="1" customWidth="1"/>
    <col min="1813" max="1813" width="7" customWidth="1"/>
    <col min="1814" max="1814" width="8.28515625" bestFit="1" customWidth="1"/>
    <col min="1815" max="1815" width="8.85546875" customWidth="1"/>
    <col min="1816" max="1816" width="7" bestFit="1" customWidth="1"/>
    <col min="1817" max="1817" width="9.140625" bestFit="1" customWidth="1"/>
    <col min="2049" max="2049" width="2.42578125" customWidth="1"/>
    <col min="2050" max="2050" width="5" customWidth="1"/>
    <col min="2051" max="2051" width="16.140625" bestFit="1" customWidth="1"/>
    <col min="2052" max="2052" width="5.28515625" bestFit="1" customWidth="1"/>
    <col min="2053" max="2053" width="4" customWidth="1"/>
    <col min="2054" max="2054" width="4.28515625" bestFit="1" customWidth="1"/>
    <col min="2055" max="2055" width="19.85546875" bestFit="1" customWidth="1"/>
    <col min="2056" max="2056" width="5" customWidth="1"/>
    <col min="2057" max="2057" width="3.28515625" customWidth="1"/>
    <col min="2058" max="2058" width="8" customWidth="1"/>
    <col min="2059" max="2059" width="8.28515625" bestFit="1" customWidth="1"/>
    <col min="2060" max="2060" width="9.140625" bestFit="1" customWidth="1"/>
    <col min="2061" max="2061" width="7" bestFit="1" customWidth="1"/>
    <col min="2062" max="2062" width="9.140625" bestFit="1" customWidth="1"/>
    <col min="2063" max="2063" width="4.28515625" bestFit="1" customWidth="1"/>
    <col min="2064" max="2064" width="11.28515625" bestFit="1" customWidth="1"/>
    <col min="2065" max="2065" width="9.140625" bestFit="1" customWidth="1"/>
    <col min="2066" max="2066" width="7" bestFit="1" customWidth="1"/>
    <col min="2067" max="2067" width="9.140625" customWidth="1"/>
    <col min="2068" max="2068" width="9.140625" bestFit="1" customWidth="1"/>
    <col min="2069" max="2069" width="7" customWidth="1"/>
    <col min="2070" max="2070" width="8.28515625" bestFit="1" customWidth="1"/>
    <col min="2071" max="2071" width="8.85546875" customWidth="1"/>
    <col min="2072" max="2072" width="7" bestFit="1" customWidth="1"/>
    <col min="2073" max="2073" width="9.140625" bestFit="1" customWidth="1"/>
    <col min="2305" max="2305" width="2.42578125" customWidth="1"/>
    <col min="2306" max="2306" width="5" customWidth="1"/>
    <col min="2307" max="2307" width="16.140625" bestFit="1" customWidth="1"/>
    <col min="2308" max="2308" width="5.28515625" bestFit="1" customWidth="1"/>
    <col min="2309" max="2309" width="4" customWidth="1"/>
    <col min="2310" max="2310" width="4.28515625" bestFit="1" customWidth="1"/>
    <col min="2311" max="2311" width="19.85546875" bestFit="1" customWidth="1"/>
    <col min="2312" max="2312" width="5" customWidth="1"/>
    <col min="2313" max="2313" width="3.28515625" customWidth="1"/>
    <col min="2314" max="2314" width="8" customWidth="1"/>
    <col min="2315" max="2315" width="8.28515625" bestFit="1" customWidth="1"/>
    <col min="2316" max="2316" width="9.140625" bestFit="1" customWidth="1"/>
    <col min="2317" max="2317" width="7" bestFit="1" customWidth="1"/>
    <col min="2318" max="2318" width="9.140625" bestFit="1" customWidth="1"/>
    <col min="2319" max="2319" width="4.28515625" bestFit="1" customWidth="1"/>
    <col min="2320" max="2320" width="11.28515625" bestFit="1" customWidth="1"/>
    <col min="2321" max="2321" width="9.140625" bestFit="1" customWidth="1"/>
    <col min="2322" max="2322" width="7" bestFit="1" customWidth="1"/>
    <col min="2323" max="2323" width="9.140625" customWidth="1"/>
    <col min="2324" max="2324" width="9.140625" bestFit="1" customWidth="1"/>
    <col min="2325" max="2325" width="7" customWidth="1"/>
    <col min="2326" max="2326" width="8.28515625" bestFit="1" customWidth="1"/>
    <col min="2327" max="2327" width="8.85546875" customWidth="1"/>
    <col min="2328" max="2328" width="7" bestFit="1" customWidth="1"/>
    <col min="2329" max="2329" width="9.140625" bestFit="1" customWidth="1"/>
    <col min="2561" max="2561" width="2.42578125" customWidth="1"/>
    <col min="2562" max="2562" width="5" customWidth="1"/>
    <col min="2563" max="2563" width="16.140625" bestFit="1" customWidth="1"/>
    <col min="2564" max="2564" width="5.28515625" bestFit="1" customWidth="1"/>
    <col min="2565" max="2565" width="4" customWidth="1"/>
    <col min="2566" max="2566" width="4.28515625" bestFit="1" customWidth="1"/>
    <col min="2567" max="2567" width="19.85546875" bestFit="1" customWidth="1"/>
    <col min="2568" max="2568" width="5" customWidth="1"/>
    <col min="2569" max="2569" width="3.28515625" customWidth="1"/>
    <col min="2570" max="2570" width="8" customWidth="1"/>
    <col min="2571" max="2571" width="8.28515625" bestFit="1" customWidth="1"/>
    <col min="2572" max="2572" width="9.140625" bestFit="1" customWidth="1"/>
    <col min="2573" max="2573" width="7" bestFit="1" customWidth="1"/>
    <col min="2574" max="2574" width="9.140625" bestFit="1" customWidth="1"/>
    <col min="2575" max="2575" width="4.28515625" bestFit="1" customWidth="1"/>
    <col min="2576" max="2576" width="11.28515625" bestFit="1" customWidth="1"/>
    <col min="2577" max="2577" width="9.140625" bestFit="1" customWidth="1"/>
    <col min="2578" max="2578" width="7" bestFit="1" customWidth="1"/>
    <col min="2579" max="2579" width="9.140625" customWidth="1"/>
    <col min="2580" max="2580" width="9.140625" bestFit="1" customWidth="1"/>
    <col min="2581" max="2581" width="7" customWidth="1"/>
    <col min="2582" max="2582" width="8.28515625" bestFit="1" customWidth="1"/>
    <col min="2583" max="2583" width="8.85546875" customWidth="1"/>
    <col min="2584" max="2584" width="7" bestFit="1" customWidth="1"/>
    <col min="2585" max="2585" width="9.140625" bestFit="1" customWidth="1"/>
    <col min="2817" max="2817" width="2.42578125" customWidth="1"/>
    <col min="2818" max="2818" width="5" customWidth="1"/>
    <col min="2819" max="2819" width="16.140625" bestFit="1" customWidth="1"/>
    <col min="2820" max="2820" width="5.28515625" bestFit="1" customWidth="1"/>
    <col min="2821" max="2821" width="4" customWidth="1"/>
    <col min="2822" max="2822" width="4.28515625" bestFit="1" customWidth="1"/>
    <col min="2823" max="2823" width="19.85546875" bestFit="1" customWidth="1"/>
    <col min="2824" max="2824" width="5" customWidth="1"/>
    <col min="2825" max="2825" width="3.28515625" customWidth="1"/>
    <col min="2826" max="2826" width="8" customWidth="1"/>
    <col min="2827" max="2827" width="8.28515625" bestFit="1" customWidth="1"/>
    <col min="2828" max="2828" width="9.140625" bestFit="1" customWidth="1"/>
    <col min="2829" max="2829" width="7" bestFit="1" customWidth="1"/>
    <col min="2830" max="2830" width="9.140625" bestFit="1" customWidth="1"/>
    <col min="2831" max="2831" width="4.28515625" bestFit="1" customWidth="1"/>
    <col min="2832" max="2832" width="11.28515625" bestFit="1" customWidth="1"/>
    <col min="2833" max="2833" width="9.140625" bestFit="1" customWidth="1"/>
    <col min="2834" max="2834" width="7" bestFit="1" customWidth="1"/>
    <col min="2835" max="2835" width="9.140625" customWidth="1"/>
    <col min="2836" max="2836" width="9.140625" bestFit="1" customWidth="1"/>
    <col min="2837" max="2837" width="7" customWidth="1"/>
    <col min="2838" max="2838" width="8.28515625" bestFit="1" customWidth="1"/>
    <col min="2839" max="2839" width="8.85546875" customWidth="1"/>
    <col min="2840" max="2840" width="7" bestFit="1" customWidth="1"/>
    <col min="2841" max="2841" width="9.140625" bestFit="1" customWidth="1"/>
    <col min="3073" max="3073" width="2.42578125" customWidth="1"/>
    <col min="3074" max="3074" width="5" customWidth="1"/>
    <col min="3075" max="3075" width="16.140625" bestFit="1" customWidth="1"/>
    <col min="3076" max="3076" width="5.28515625" bestFit="1" customWidth="1"/>
    <col min="3077" max="3077" width="4" customWidth="1"/>
    <col min="3078" max="3078" width="4.28515625" bestFit="1" customWidth="1"/>
    <col min="3079" max="3079" width="19.85546875" bestFit="1" customWidth="1"/>
    <col min="3080" max="3080" width="5" customWidth="1"/>
    <col min="3081" max="3081" width="3.28515625" customWidth="1"/>
    <col min="3082" max="3082" width="8" customWidth="1"/>
    <col min="3083" max="3083" width="8.28515625" bestFit="1" customWidth="1"/>
    <col min="3084" max="3084" width="9.140625" bestFit="1" customWidth="1"/>
    <col min="3085" max="3085" width="7" bestFit="1" customWidth="1"/>
    <col min="3086" max="3086" width="9.140625" bestFit="1" customWidth="1"/>
    <col min="3087" max="3087" width="4.28515625" bestFit="1" customWidth="1"/>
    <col min="3088" max="3088" width="11.28515625" bestFit="1" customWidth="1"/>
    <col min="3089" max="3089" width="9.140625" bestFit="1" customWidth="1"/>
    <col min="3090" max="3090" width="7" bestFit="1" customWidth="1"/>
    <col min="3091" max="3091" width="9.140625" customWidth="1"/>
    <col min="3092" max="3092" width="9.140625" bestFit="1" customWidth="1"/>
    <col min="3093" max="3093" width="7" customWidth="1"/>
    <col min="3094" max="3094" width="8.28515625" bestFit="1" customWidth="1"/>
    <col min="3095" max="3095" width="8.85546875" customWidth="1"/>
    <col min="3096" max="3096" width="7" bestFit="1" customWidth="1"/>
    <col min="3097" max="3097" width="9.140625" bestFit="1" customWidth="1"/>
    <col min="3329" max="3329" width="2.42578125" customWidth="1"/>
    <col min="3330" max="3330" width="5" customWidth="1"/>
    <col min="3331" max="3331" width="16.140625" bestFit="1" customWidth="1"/>
    <col min="3332" max="3332" width="5.28515625" bestFit="1" customWidth="1"/>
    <col min="3333" max="3333" width="4" customWidth="1"/>
    <col min="3334" max="3334" width="4.28515625" bestFit="1" customWidth="1"/>
    <col min="3335" max="3335" width="19.85546875" bestFit="1" customWidth="1"/>
    <col min="3336" max="3336" width="5" customWidth="1"/>
    <col min="3337" max="3337" width="3.28515625" customWidth="1"/>
    <col min="3338" max="3338" width="8" customWidth="1"/>
    <col min="3339" max="3339" width="8.28515625" bestFit="1" customWidth="1"/>
    <col min="3340" max="3340" width="9.140625" bestFit="1" customWidth="1"/>
    <col min="3341" max="3341" width="7" bestFit="1" customWidth="1"/>
    <col min="3342" max="3342" width="9.140625" bestFit="1" customWidth="1"/>
    <col min="3343" max="3343" width="4.28515625" bestFit="1" customWidth="1"/>
    <col min="3344" max="3344" width="11.28515625" bestFit="1" customWidth="1"/>
    <col min="3345" max="3345" width="9.140625" bestFit="1" customWidth="1"/>
    <col min="3346" max="3346" width="7" bestFit="1" customWidth="1"/>
    <col min="3347" max="3347" width="9.140625" customWidth="1"/>
    <col min="3348" max="3348" width="9.140625" bestFit="1" customWidth="1"/>
    <col min="3349" max="3349" width="7" customWidth="1"/>
    <col min="3350" max="3350" width="8.28515625" bestFit="1" customWidth="1"/>
    <col min="3351" max="3351" width="8.85546875" customWidth="1"/>
    <col min="3352" max="3352" width="7" bestFit="1" customWidth="1"/>
    <col min="3353" max="3353" width="9.140625" bestFit="1" customWidth="1"/>
    <col min="3585" max="3585" width="2.42578125" customWidth="1"/>
    <col min="3586" max="3586" width="5" customWidth="1"/>
    <col min="3587" max="3587" width="16.140625" bestFit="1" customWidth="1"/>
    <col min="3588" max="3588" width="5.28515625" bestFit="1" customWidth="1"/>
    <col min="3589" max="3589" width="4" customWidth="1"/>
    <col min="3590" max="3590" width="4.28515625" bestFit="1" customWidth="1"/>
    <col min="3591" max="3591" width="19.85546875" bestFit="1" customWidth="1"/>
    <col min="3592" max="3592" width="5" customWidth="1"/>
    <col min="3593" max="3593" width="3.28515625" customWidth="1"/>
    <col min="3594" max="3594" width="8" customWidth="1"/>
    <col min="3595" max="3595" width="8.28515625" bestFit="1" customWidth="1"/>
    <col min="3596" max="3596" width="9.140625" bestFit="1" customWidth="1"/>
    <col min="3597" max="3597" width="7" bestFit="1" customWidth="1"/>
    <col min="3598" max="3598" width="9.140625" bestFit="1" customWidth="1"/>
    <col min="3599" max="3599" width="4.28515625" bestFit="1" customWidth="1"/>
    <col min="3600" max="3600" width="11.28515625" bestFit="1" customWidth="1"/>
    <col min="3601" max="3601" width="9.140625" bestFit="1" customWidth="1"/>
    <col min="3602" max="3602" width="7" bestFit="1" customWidth="1"/>
    <col min="3603" max="3603" width="9.140625" customWidth="1"/>
    <col min="3604" max="3604" width="9.140625" bestFit="1" customWidth="1"/>
    <col min="3605" max="3605" width="7" customWidth="1"/>
    <col min="3606" max="3606" width="8.28515625" bestFit="1" customWidth="1"/>
    <col min="3607" max="3607" width="8.85546875" customWidth="1"/>
    <col min="3608" max="3608" width="7" bestFit="1" customWidth="1"/>
    <col min="3609" max="3609" width="9.140625" bestFit="1" customWidth="1"/>
    <col min="3841" max="3841" width="2.42578125" customWidth="1"/>
    <col min="3842" max="3842" width="5" customWidth="1"/>
    <col min="3843" max="3843" width="16.140625" bestFit="1" customWidth="1"/>
    <col min="3844" max="3844" width="5.28515625" bestFit="1" customWidth="1"/>
    <col min="3845" max="3845" width="4" customWidth="1"/>
    <col min="3846" max="3846" width="4.28515625" bestFit="1" customWidth="1"/>
    <col min="3847" max="3847" width="19.85546875" bestFit="1" customWidth="1"/>
    <col min="3848" max="3848" width="5" customWidth="1"/>
    <col min="3849" max="3849" width="3.28515625" customWidth="1"/>
    <col min="3850" max="3850" width="8" customWidth="1"/>
    <col min="3851" max="3851" width="8.28515625" bestFit="1" customWidth="1"/>
    <col min="3852" max="3852" width="9.140625" bestFit="1" customWidth="1"/>
    <col min="3853" max="3853" width="7" bestFit="1" customWidth="1"/>
    <col min="3854" max="3854" width="9.140625" bestFit="1" customWidth="1"/>
    <col min="3855" max="3855" width="4.28515625" bestFit="1" customWidth="1"/>
    <col min="3856" max="3856" width="11.28515625" bestFit="1" customWidth="1"/>
    <col min="3857" max="3857" width="9.140625" bestFit="1" customWidth="1"/>
    <col min="3858" max="3858" width="7" bestFit="1" customWidth="1"/>
    <col min="3859" max="3859" width="9.140625" customWidth="1"/>
    <col min="3860" max="3860" width="9.140625" bestFit="1" customWidth="1"/>
    <col min="3861" max="3861" width="7" customWidth="1"/>
    <col min="3862" max="3862" width="8.28515625" bestFit="1" customWidth="1"/>
    <col min="3863" max="3863" width="8.85546875" customWidth="1"/>
    <col min="3864" max="3864" width="7" bestFit="1" customWidth="1"/>
    <col min="3865" max="3865" width="9.140625" bestFit="1" customWidth="1"/>
    <col min="4097" max="4097" width="2.42578125" customWidth="1"/>
    <col min="4098" max="4098" width="5" customWidth="1"/>
    <col min="4099" max="4099" width="16.140625" bestFit="1" customWidth="1"/>
    <col min="4100" max="4100" width="5.28515625" bestFit="1" customWidth="1"/>
    <col min="4101" max="4101" width="4" customWidth="1"/>
    <col min="4102" max="4102" width="4.28515625" bestFit="1" customWidth="1"/>
    <col min="4103" max="4103" width="19.85546875" bestFit="1" customWidth="1"/>
    <col min="4104" max="4104" width="5" customWidth="1"/>
    <col min="4105" max="4105" width="3.28515625" customWidth="1"/>
    <col min="4106" max="4106" width="8" customWidth="1"/>
    <col min="4107" max="4107" width="8.28515625" bestFit="1" customWidth="1"/>
    <col min="4108" max="4108" width="9.140625" bestFit="1" customWidth="1"/>
    <col min="4109" max="4109" width="7" bestFit="1" customWidth="1"/>
    <col min="4110" max="4110" width="9.140625" bestFit="1" customWidth="1"/>
    <col min="4111" max="4111" width="4.28515625" bestFit="1" customWidth="1"/>
    <col min="4112" max="4112" width="11.28515625" bestFit="1" customWidth="1"/>
    <col min="4113" max="4113" width="9.140625" bestFit="1" customWidth="1"/>
    <col min="4114" max="4114" width="7" bestFit="1" customWidth="1"/>
    <col min="4115" max="4115" width="9.140625" customWidth="1"/>
    <col min="4116" max="4116" width="9.140625" bestFit="1" customWidth="1"/>
    <col min="4117" max="4117" width="7" customWidth="1"/>
    <col min="4118" max="4118" width="8.28515625" bestFit="1" customWidth="1"/>
    <col min="4119" max="4119" width="8.85546875" customWidth="1"/>
    <col min="4120" max="4120" width="7" bestFit="1" customWidth="1"/>
    <col min="4121" max="4121" width="9.140625" bestFit="1" customWidth="1"/>
    <col min="4353" max="4353" width="2.42578125" customWidth="1"/>
    <col min="4354" max="4354" width="5" customWidth="1"/>
    <col min="4355" max="4355" width="16.140625" bestFit="1" customWidth="1"/>
    <col min="4356" max="4356" width="5.28515625" bestFit="1" customWidth="1"/>
    <col min="4357" max="4357" width="4" customWidth="1"/>
    <col min="4358" max="4358" width="4.28515625" bestFit="1" customWidth="1"/>
    <col min="4359" max="4359" width="19.85546875" bestFit="1" customWidth="1"/>
    <col min="4360" max="4360" width="5" customWidth="1"/>
    <col min="4361" max="4361" width="3.28515625" customWidth="1"/>
    <col min="4362" max="4362" width="8" customWidth="1"/>
    <col min="4363" max="4363" width="8.28515625" bestFit="1" customWidth="1"/>
    <col min="4364" max="4364" width="9.140625" bestFit="1" customWidth="1"/>
    <col min="4365" max="4365" width="7" bestFit="1" customWidth="1"/>
    <col min="4366" max="4366" width="9.140625" bestFit="1" customWidth="1"/>
    <col min="4367" max="4367" width="4.28515625" bestFit="1" customWidth="1"/>
    <col min="4368" max="4368" width="11.28515625" bestFit="1" customWidth="1"/>
    <col min="4369" max="4369" width="9.140625" bestFit="1" customWidth="1"/>
    <col min="4370" max="4370" width="7" bestFit="1" customWidth="1"/>
    <col min="4371" max="4371" width="9.140625" customWidth="1"/>
    <col min="4372" max="4372" width="9.140625" bestFit="1" customWidth="1"/>
    <col min="4373" max="4373" width="7" customWidth="1"/>
    <col min="4374" max="4374" width="8.28515625" bestFit="1" customWidth="1"/>
    <col min="4375" max="4375" width="8.85546875" customWidth="1"/>
    <col min="4376" max="4376" width="7" bestFit="1" customWidth="1"/>
    <col min="4377" max="4377" width="9.140625" bestFit="1" customWidth="1"/>
    <col min="4609" max="4609" width="2.42578125" customWidth="1"/>
    <col min="4610" max="4610" width="5" customWidth="1"/>
    <col min="4611" max="4611" width="16.140625" bestFit="1" customWidth="1"/>
    <col min="4612" max="4612" width="5.28515625" bestFit="1" customWidth="1"/>
    <col min="4613" max="4613" width="4" customWidth="1"/>
    <col min="4614" max="4614" width="4.28515625" bestFit="1" customWidth="1"/>
    <col min="4615" max="4615" width="19.85546875" bestFit="1" customWidth="1"/>
    <col min="4616" max="4616" width="5" customWidth="1"/>
    <col min="4617" max="4617" width="3.28515625" customWidth="1"/>
    <col min="4618" max="4618" width="8" customWidth="1"/>
    <col min="4619" max="4619" width="8.28515625" bestFit="1" customWidth="1"/>
    <col min="4620" max="4620" width="9.140625" bestFit="1" customWidth="1"/>
    <col min="4621" max="4621" width="7" bestFit="1" customWidth="1"/>
    <col min="4622" max="4622" width="9.140625" bestFit="1" customWidth="1"/>
    <col min="4623" max="4623" width="4.28515625" bestFit="1" customWidth="1"/>
    <col min="4624" max="4624" width="11.28515625" bestFit="1" customWidth="1"/>
    <col min="4625" max="4625" width="9.140625" bestFit="1" customWidth="1"/>
    <col min="4626" max="4626" width="7" bestFit="1" customWidth="1"/>
    <col min="4627" max="4627" width="9.140625" customWidth="1"/>
    <col min="4628" max="4628" width="9.140625" bestFit="1" customWidth="1"/>
    <col min="4629" max="4629" width="7" customWidth="1"/>
    <col min="4630" max="4630" width="8.28515625" bestFit="1" customWidth="1"/>
    <col min="4631" max="4631" width="8.85546875" customWidth="1"/>
    <col min="4632" max="4632" width="7" bestFit="1" customWidth="1"/>
    <col min="4633" max="4633" width="9.140625" bestFit="1" customWidth="1"/>
    <col min="4865" max="4865" width="2.42578125" customWidth="1"/>
    <col min="4866" max="4866" width="5" customWidth="1"/>
    <col min="4867" max="4867" width="16.140625" bestFit="1" customWidth="1"/>
    <col min="4868" max="4868" width="5.28515625" bestFit="1" customWidth="1"/>
    <col min="4869" max="4869" width="4" customWidth="1"/>
    <col min="4870" max="4870" width="4.28515625" bestFit="1" customWidth="1"/>
    <col min="4871" max="4871" width="19.85546875" bestFit="1" customWidth="1"/>
    <col min="4872" max="4872" width="5" customWidth="1"/>
    <col min="4873" max="4873" width="3.28515625" customWidth="1"/>
    <col min="4874" max="4874" width="8" customWidth="1"/>
    <col min="4875" max="4875" width="8.28515625" bestFit="1" customWidth="1"/>
    <col min="4876" max="4876" width="9.140625" bestFit="1" customWidth="1"/>
    <col min="4877" max="4877" width="7" bestFit="1" customWidth="1"/>
    <col min="4878" max="4878" width="9.140625" bestFit="1" customWidth="1"/>
    <col min="4879" max="4879" width="4.28515625" bestFit="1" customWidth="1"/>
    <col min="4880" max="4880" width="11.28515625" bestFit="1" customWidth="1"/>
    <col min="4881" max="4881" width="9.140625" bestFit="1" customWidth="1"/>
    <col min="4882" max="4882" width="7" bestFit="1" customWidth="1"/>
    <col min="4883" max="4883" width="9.140625" customWidth="1"/>
    <col min="4884" max="4884" width="9.140625" bestFit="1" customWidth="1"/>
    <col min="4885" max="4885" width="7" customWidth="1"/>
    <col min="4886" max="4886" width="8.28515625" bestFit="1" customWidth="1"/>
    <col min="4887" max="4887" width="8.85546875" customWidth="1"/>
    <col min="4888" max="4888" width="7" bestFit="1" customWidth="1"/>
    <col min="4889" max="4889" width="9.140625" bestFit="1" customWidth="1"/>
    <col min="5121" max="5121" width="2.42578125" customWidth="1"/>
    <col min="5122" max="5122" width="5" customWidth="1"/>
    <col min="5123" max="5123" width="16.140625" bestFit="1" customWidth="1"/>
    <col min="5124" max="5124" width="5.28515625" bestFit="1" customWidth="1"/>
    <col min="5125" max="5125" width="4" customWidth="1"/>
    <col min="5126" max="5126" width="4.28515625" bestFit="1" customWidth="1"/>
    <col min="5127" max="5127" width="19.85546875" bestFit="1" customWidth="1"/>
    <col min="5128" max="5128" width="5" customWidth="1"/>
    <col min="5129" max="5129" width="3.28515625" customWidth="1"/>
    <col min="5130" max="5130" width="8" customWidth="1"/>
    <col min="5131" max="5131" width="8.28515625" bestFit="1" customWidth="1"/>
    <col min="5132" max="5132" width="9.140625" bestFit="1" customWidth="1"/>
    <col min="5133" max="5133" width="7" bestFit="1" customWidth="1"/>
    <col min="5134" max="5134" width="9.140625" bestFit="1" customWidth="1"/>
    <col min="5135" max="5135" width="4.28515625" bestFit="1" customWidth="1"/>
    <col min="5136" max="5136" width="11.28515625" bestFit="1" customWidth="1"/>
    <col min="5137" max="5137" width="9.140625" bestFit="1" customWidth="1"/>
    <col min="5138" max="5138" width="7" bestFit="1" customWidth="1"/>
    <col min="5139" max="5139" width="9.140625" customWidth="1"/>
    <col min="5140" max="5140" width="9.140625" bestFit="1" customWidth="1"/>
    <col min="5141" max="5141" width="7" customWidth="1"/>
    <col min="5142" max="5142" width="8.28515625" bestFit="1" customWidth="1"/>
    <col min="5143" max="5143" width="8.85546875" customWidth="1"/>
    <col min="5144" max="5144" width="7" bestFit="1" customWidth="1"/>
    <col min="5145" max="5145" width="9.140625" bestFit="1" customWidth="1"/>
    <col min="5377" max="5377" width="2.42578125" customWidth="1"/>
    <col min="5378" max="5378" width="5" customWidth="1"/>
    <col min="5379" max="5379" width="16.140625" bestFit="1" customWidth="1"/>
    <col min="5380" max="5380" width="5.28515625" bestFit="1" customWidth="1"/>
    <col min="5381" max="5381" width="4" customWidth="1"/>
    <col min="5382" max="5382" width="4.28515625" bestFit="1" customWidth="1"/>
    <col min="5383" max="5383" width="19.85546875" bestFit="1" customWidth="1"/>
    <col min="5384" max="5384" width="5" customWidth="1"/>
    <col min="5385" max="5385" width="3.28515625" customWidth="1"/>
    <col min="5386" max="5386" width="8" customWidth="1"/>
    <col min="5387" max="5387" width="8.28515625" bestFit="1" customWidth="1"/>
    <col min="5388" max="5388" width="9.140625" bestFit="1" customWidth="1"/>
    <col min="5389" max="5389" width="7" bestFit="1" customWidth="1"/>
    <col min="5390" max="5390" width="9.140625" bestFit="1" customWidth="1"/>
    <col min="5391" max="5391" width="4.28515625" bestFit="1" customWidth="1"/>
    <col min="5392" max="5392" width="11.28515625" bestFit="1" customWidth="1"/>
    <col min="5393" max="5393" width="9.140625" bestFit="1" customWidth="1"/>
    <col min="5394" max="5394" width="7" bestFit="1" customWidth="1"/>
    <col min="5395" max="5395" width="9.140625" customWidth="1"/>
    <col min="5396" max="5396" width="9.140625" bestFit="1" customWidth="1"/>
    <col min="5397" max="5397" width="7" customWidth="1"/>
    <col min="5398" max="5398" width="8.28515625" bestFit="1" customWidth="1"/>
    <col min="5399" max="5399" width="8.85546875" customWidth="1"/>
    <col min="5400" max="5400" width="7" bestFit="1" customWidth="1"/>
    <col min="5401" max="5401" width="9.140625" bestFit="1" customWidth="1"/>
    <col min="5633" max="5633" width="2.42578125" customWidth="1"/>
    <col min="5634" max="5634" width="5" customWidth="1"/>
    <col min="5635" max="5635" width="16.140625" bestFit="1" customWidth="1"/>
    <col min="5636" max="5636" width="5.28515625" bestFit="1" customWidth="1"/>
    <col min="5637" max="5637" width="4" customWidth="1"/>
    <col min="5638" max="5638" width="4.28515625" bestFit="1" customWidth="1"/>
    <col min="5639" max="5639" width="19.85546875" bestFit="1" customWidth="1"/>
    <col min="5640" max="5640" width="5" customWidth="1"/>
    <col min="5641" max="5641" width="3.28515625" customWidth="1"/>
    <col min="5642" max="5642" width="8" customWidth="1"/>
    <col min="5643" max="5643" width="8.28515625" bestFit="1" customWidth="1"/>
    <col min="5644" max="5644" width="9.140625" bestFit="1" customWidth="1"/>
    <col min="5645" max="5645" width="7" bestFit="1" customWidth="1"/>
    <col min="5646" max="5646" width="9.140625" bestFit="1" customWidth="1"/>
    <col min="5647" max="5647" width="4.28515625" bestFit="1" customWidth="1"/>
    <col min="5648" max="5648" width="11.28515625" bestFit="1" customWidth="1"/>
    <col min="5649" max="5649" width="9.140625" bestFit="1" customWidth="1"/>
    <col min="5650" max="5650" width="7" bestFit="1" customWidth="1"/>
    <col min="5651" max="5651" width="9.140625" customWidth="1"/>
    <col min="5652" max="5652" width="9.140625" bestFit="1" customWidth="1"/>
    <col min="5653" max="5653" width="7" customWidth="1"/>
    <col min="5654" max="5654" width="8.28515625" bestFit="1" customWidth="1"/>
    <col min="5655" max="5655" width="8.85546875" customWidth="1"/>
    <col min="5656" max="5656" width="7" bestFit="1" customWidth="1"/>
    <col min="5657" max="5657" width="9.140625" bestFit="1" customWidth="1"/>
    <col min="5889" max="5889" width="2.42578125" customWidth="1"/>
    <col min="5890" max="5890" width="5" customWidth="1"/>
    <col min="5891" max="5891" width="16.140625" bestFit="1" customWidth="1"/>
    <col min="5892" max="5892" width="5.28515625" bestFit="1" customWidth="1"/>
    <col min="5893" max="5893" width="4" customWidth="1"/>
    <col min="5894" max="5894" width="4.28515625" bestFit="1" customWidth="1"/>
    <col min="5895" max="5895" width="19.85546875" bestFit="1" customWidth="1"/>
    <col min="5896" max="5896" width="5" customWidth="1"/>
    <col min="5897" max="5897" width="3.28515625" customWidth="1"/>
    <col min="5898" max="5898" width="8" customWidth="1"/>
    <col min="5899" max="5899" width="8.28515625" bestFit="1" customWidth="1"/>
    <col min="5900" max="5900" width="9.140625" bestFit="1" customWidth="1"/>
    <col min="5901" max="5901" width="7" bestFit="1" customWidth="1"/>
    <col min="5902" max="5902" width="9.140625" bestFit="1" customWidth="1"/>
    <col min="5903" max="5903" width="4.28515625" bestFit="1" customWidth="1"/>
    <col min="5904" max="5904" width="11.28515625" bestFit="1" customWidth="1"/>
    <col min="5905" max="5905" width="9.140625" bestFit="1" customWidth="1"/>
    <col min="5906" max="5906" width="7" bestFit="1" customWidth="1"/>
    <col min="5907" max="5907" width="9.140625" customWidth="1"/>
    <col min="5908" max="5908" width="9.140625" bestFit="1" customWidth="1"/>
    <col min="5909" max="5909" width="7" customWidth="1"/>
    <col min="5910" max="5910" width="8.28515625" bestFit="1" customWidth="1"/>
    <col min="5911" max="5911" width="8.85546875" customWidth="1"/>
    <col min="5912" max="5912" width="7" bestFit="1" customWidth="1"/>
    <col min="5913" max="5913" width="9.140625" bestFit="1" customWidth="1"/>
    <col min="6145" max="6145" width="2.42578125" customWidth="1"/>
    <col min="6146" max="6146" width="5" customWidth="1"/>
    <col min="6147" max="6147" width="16.140625" bestFit="1" customWidth="1"/>
    <col min="6148" max="6148" width="5.28515625" bestFit="1" customWidth="1"/>
    <col min="6149" max="6149" width="4" customWidth="1"/>
    <col min="6150" max="6150" width="4.28515625" bestFit="1" customWidth="1"/>
    <col min="6151" max="6151" width="19.85546875" bestFit="1" customWidth="1"/>
    <col min="6152" max="6152" width="5" customWidth="1"/>
    <col min="6153" max="6153" width="3.28515625" customWidth="1"/>
    <col min="6154" max="6154" width="8" customWidth="1"/>
    <col min="6155" max="6155" width="8.28515625" bestFit="1" customWidth="1"/>
    <col min="6156" max="6156" width="9.140625" bestFit="1" customWidth="1"/>
    <col min="6157" max="6157" width="7" bestFit="1" customWidth="1"/>
    <col min="6158" max="6158" width="9.140625" bestFit="1" customWidth="1"/>
    <col min="6159" max="6159" width="4.28515625" bestFit="1" customWidth="1"/>
    <col min="6160" max="6160" width="11.28515625" bestFit="1" customWidth="1"/>
    <col min="6161" max="6161" width="9.140625" bestFit="1" customWidth="1"/>
    <col min="6162" max="6162" width="7" bestFit="1" customWidth="1"/>
    <col min="6163" max="6163" width="9.140625" customWidth="1"/>
    <col min="6164" max="6164" width="9.140625" bestFit="1" customWidth="1"/>
    <col min="6165" max="6165" width="7" customWidth="1"/>
    <col min="6166" max="6166" width="8.28515625" bestFit="1" customWidth="1"/>
    <col min="6167" max="6167" width="8.85546875" customWidth="1"/>
    <col min="6168" max="6168" width="7" bestFit="1" customWidth="1"/>
    <col min="6169" max="6169" width="9.140625" bestFit="1" customWidth="1"/>
    <col min="6401" max="6401" width="2.42578125" customWidth="1"/>
    <col min="6402" max="6402" width="5" customWidth="1"/>
    <col min="6403" max="6403" width="16.140625" bestFit="1" customWidth="1"/>
    <col min="6404" max="6404" width="5.28515625" bestFit="1" customWidth="1"/>
    <col min="6405" max="6405" width="4" customWidth="1"/>
    <col min="6406" max="6406" width="4.28515625" bestFit="1" customWidth="1"/>
    <col min="6407" max="6407" width="19.85546875" bestFit="1" customWidth="1"/>
    <col min="6408" max="6408" width="5" customWidth="1"/>
    <col min="6409" max="6409" width="3.28515625" customWidth="1"/>
    <col min="6410" max="6410" width="8" customWidth="1"/>
    <col min="6411" max="6411" width="8.28515625" bestFit="1" customWidth="1"/>
    <col min="6412" max="6412" width="9.140625" bestFit="1" customWidth="1"/>
    <col min="6413" max="6413" width="7" bestFit="1" customWidth="1"/>
    <col min="6414" max="6414" width="9.140625" bestFit="1" customWidth="1"/>
    <col min="6415" max="6415" width="4.28515625" bestFit="1" customWidth="1"/>
    <col min="6416" max="6416" width="11.28515625" bestFit="1" customWidth="1"/>
    <col min="6417" max="6417" width="9.140625" bestFit="1" customWidth="1"/>
    <col min="6418" max="6418" width="7" bestFit="1" customWidth="1"/>
    <col min="6419" max="6419" width="9.140625" customWidth="1"/>
    <col min="6420" max="6420" width="9.140625" bestFit="1" customWidth="1"/>
    <col min="6421" max="6421" width="7" customWidth="1"/>
    <col min="6422" max="6422" width="8.28515625" bestFit="1" customWidth="1"/>
    <col min="6423" max="6423" width="8.85546875" customWidth="1"/>
    <col min="6424" max="6424" width="7" bestFit="1" customWidth="1"/>
    <col min="6425" max="6425" width="9.140625" bestFit="1" customWidth="1"/>
    <col min="6657" max="6657" width="2.42578125" customWidth="1"/>
    <col min="6658" max="6658" width="5" customWidth="1"/>
    <col min="6659" max="6659" width="16.140625" bestFit="1" customWidth="1"/>
    <col min="6660" max="6660" width="5.28515625" bestFit="1" customWidth="1"/>
    <col min="6661" max="6661" width="4" customWidth="1"/>
    <col min="6662" max="6662" width="4.28515625" bestFit="1" customWidth="1"/>
    <col min="6663" max="6663" width="19.85546875" bestFit="1" customWidth="1"/>
    <col min="6664" max="6664" width="5" customWidth="1"/>
    <col min="6665" max="6665" width="3.28515625" customWidth="1"/>
    <col min="6666" max="6666" width="8" customWidth="1"/>
    <col min="6667" max="6667" width="8.28515625" bestFit="1" customWidth="1"/>
    <col min="6668" max="6668" width="9.140625" bestFit="1" customWidth="1"/>
    <col min="6669" max="6669" width="7" bestFit="1" customWidth="1"/>
    <col min="6670" max="6670" width="9.140625" bestFit="1" customWidth="1"/>
    <col min="6671" max="6671" width="4.28515625" bestFit="1" customWidth="1"/>
    <col min="6672" max="6672" width="11.28515625" bestFit="1" customWidth="1"/>
    <col min="6673" max="6673" width="9.140625" bestFit="1" customWidth="1"/>
    <col min="6674" max="6674" width="7" bestFit="1" customWidth="1"/>
    <col min="6675" max="6675" width="9.140625" customWidth="1"/>
    <col min="6676" max="6676" width="9.140625" bestFit="1" customWidth="1"/>
    <col min="6677" max="6677" width="7" customWidth="1"/>
    <col min="6678" max="6678" width="8.28515625" bestFit="1" customWidth="1"/>
    <col min="6679" max="6679" width="8.85546875" customWidth="1"/>
    <col min="6680" max="6680" width="7" bestFit="1" customWidth="1"/>
    <col min="6681" max="6681" width="9.140625" bestFit="1" customWidth="1"/>
    <col min="6913" max="6913" width="2.42578125" customWidth="1"/>
    <col min="6914" max="6914" width="5" customWidth="1"/>
    <col min="6915" max="6915" width="16.140625" bestFit="1" customWidth="1"/>
    <col min="6916" max="6916" width="5.28515625" bestFit="1" customWidth="1"/>
    <col min="6917" max="6917" width="4" customWidth="1"/>
    <col min="6918" max="6918" width="4.28515625" bestFit="1" customWidth="1"/>
    <col min="6919" max="6919" width="19.85546875" bestFit="1" customWidth="1"/>
    <col min="6920" max="6920" width="5" customWidth="1"/>
    <col min="6921" max="6921" width="3.28515625" customWidth="1"/>
    <col min="6922" max="6922" width="8" customWidth="1"/>
    <col min="6923" max="6923" width="8.28515625" bestFit="1" customWidth="1"/>
    <col min="6924" max="6924" width="9.140625" bestFit="1" customWidth="1"/>
    <col min="6925" max="6925" width="7" bestFit="1" customWidth="1"/>
    <col min="6926" max="6926" width="9.140625" bestFit="1" customWidth="1"/>
    <col min="6927" max="6927" width="4.28515625" bestFit="1" customWidth="1"/>
    <col min="6928" max="6928" width="11.28515625" bestFit="1" customWidth="1"/>
    <col min="6929" max="6929" width="9.140625" bestFit="1" customWidth="1"/>
    <col min="6930" max="6930" width="7" bestFit="1" customWidth="1"/>
    <col min="6931" max="6931" width="9.140625" customWidth="1"/>
    <col min="6932" max="6932" width="9.140625" bestFit="1" customWidth="1"/>
    <col min="6933" max="6933" width="7" customWidth="1"/>
    <col min="6934" max="6934" width="8.28515625" bestFit="1" customWidth="1"/>
    <col min="6935" max="6935" width="8.85546875" customWidth="1"/>
    <col min="6936" max="6936" width="7" bestFit="1" customWidth="1"/>
    <col min="6937" max="6937" width="9.140625" bestFit="1" customWidth="1"/>
    <col min="7169" max="7169" width="2.42578125" customWidth="1"/>
    <col min="7170" max="7170" width="5" customWidth="1"/>
    <col min="7171" max="7171" width="16.140625" bestFit="1" customWidth="1"/>
    <col min="7172" max="7172" width="5.28515625" bestFit="1" customWidth="1"/>
    <col min="7173" max="7173" width="4" customWidth="1"/>
    <col min="7174" max="7174" width="4.28515625" bestFit="1" customWidth="1"/>
    <col min="7175" max="7175" width="19.85546875" bestFit="1" customWidth="1"/>
    <col min="7176" max="7176" width="5" customWidth="1"/>
    <col min="7177" max="7177" width="3.28515625" customWidth="1"/>
    <col min="7178" max="7178" width="8" customWidth="1"/>
    <col min="7179" max="7179" width="8.28515625" bestFit="1" customWidth="1"/>
    <col min="7180" max="7180" width="9.140625" bestFit="1" customWidth="1"/>
    <col min="7181" max="7181" width="7" bestFit="1" customWidth="1"/>
    <col min="7182" max="7182" width="9.140625" bestFit="1" customWidth="1"/>
    <col min="7183" max="7183" width="4.28515625" bestFit="1" customWidth="1"/>
    <col min="7184" max="7184" width="11.28515625" bestFit="1" customWidth="1"/>
    <col min="7185" max="7185" width="9.140625" bestFit="1" customWidth="1"/>
    <col min="7186" max="7186" width="7" bestFit="1" customWidth="1"/>
    <col min="7187" max="7187" width="9.140625" customWidth="1"/>
    <col min="7188" max="7188" width="9.140625" bestFit="1" customWidth="1"/>
    <col min="7189" max="7189" width="7" customWidth="1"/>
    <col min="7190" max="7190" width="8.28515625" bestFit="1" customWidth="1"/>
    <col min="7191" max="7191" width="8.85546875" customWidth="1"/>
    <col min="7192" max="7192" width="7" bestFit="1" customWidth="1"/>
    <col min="7193" max="7193" width="9.140625" bestFit="1" customWidth="1"/>
    <col min="7425" max="7425" width="2.42578125" customWidth="1"/>
    <col min="7426" max="7426" width="5" customWidth="1"/>
    <col min="7427" max="7427" width="16.140625" bestFit="1" customWidth="1"/>
    <col min="7428" max="7428" width="5.28515625" bestFit="1" customWidth="1"/>
    <col min="7429" max="7429" width="4" customWidth="1"/>
    <col min="7430" max="7430" width="4.28515625" bestFit="1" customWidth="1"/>
    <col min="7431" max="7431" width="19.85546875" bestFit="1" customWidth="1"/>
    <col min="7432" max="7432" width="5" customWidth="1"/>
    <col min="7433" max="7433" width="3.28515625" customWidth="1"/>
    <col min="7434" max="7434" width="8" customWidth="1"/>
    <col min="7435" max="7435" width="8.28515625" bestFit="1" customWidth="1"/>
    <col min="7436" max="7436" width="9.140625" bestFit="1" customWidth="1"/>
    <col min="7437" max="7437" width="7" bestFit="1" customWidth="1"/>
    <col min="7438" max="7438" width="9.140625" bestFit="1" customWidth="1"/>
    <col min="7439" max="7439" width="4.28515625" bestFit="1" customWidth="1"/>
    <col min="7440" max="7440" width="11.28515625" bestFit="1" customWidth="1"/>
    <col min="7441" max="7441" width="9.140625" bestFit="1" customWidth="1"/>
    <col min="7442" max="7442" width="7" bestFit="1" customWidth="1"/>
    <col min="7443" max="7443" width="9.140625" customWidth="1"/>
    <col min="7444" max="7444" width="9.140625" bestFit="1" customWidth="1"/>
    <col min="7445" max="7445" width="7" customWidth="1"/>
    <col min="7446" max="7446" width="8.28515625" bestFit="1" customWidth="1"/>
    <col min="7447" max="7447" width="8.85546875" customWidth="1"/>
    <col min="7448" max="7448" width="7" bestFit="1" customWidth="1"/>
    <col min="7449" max="7449" width="9.140625" bestFit="1" customWidth="1"/>
    <col min="7681" max="7681" width="2.42578125" customWidth="1"/>
    <col min="7682" max="7682" width="5" customWidth="1"/>
    <col min="7683" max="7683" width="16.140625" bestFit="1" customWidth="1"/>
    <col min="7684" max="7684" width="5.28515625" bestFit="1" customWidth="1"/>
    <col min="7685" max="7685" width="4" customWidth="1"/>
    <col min="7686" max="7686" width="4.28515625" bestFit="1" customWidth="1"/>
    <col min="7687" max="7687" width="19.85546875" bestFit="1" customWidth="1"/>
    <col min="7688" max="7688" width="5" customWidth="1"/>
    <col min="7689" max="7689" width="3.28515625" customWidth="1"/>
    <col min="7690" max="7690" width="8" customWidth="1"/>
    <col min="7691" max="7691" width="8.28515625" bestFit="1" customWidth="1"/>
    <col min="7692" max="7692" width="9.140625" bestFit="1" customWidth="1"/>
    <col min="7693" max="7693" width="7" bestFit="1" customWidth="1"/>
    <col min="7694" max="7694" width="9.140625" bestFit="1" customWidth="1"/>
    <col min="7695" max="7695" width="4.28515625" bestFit="1" customWidth="1"/>
    <col min="7696" max="7696" width="11.28515625" bestFit="1" customWidth="1"/>
    <col min="7697" max="7697" width="9.140625" bestFit="1" customWidth="1"/>
    <col min="7698" max="7698" width="7" bestFit="1" customWidth="1"/>
    <col min="7699" max="7699" width="9.140625" customWidth="1"/>
    <col min="7700" max="7700" width="9.140625" bestFit="1" customWidth="1"/>
    <col min="7701" max="7701" width="7" customWidth="1"/>
    <col min="7702" max="7702" width="8.28515625" bestFit="1" customWidth="1"/>
    <col min="7703" max="7703" width="8.85546875" customWidth="1"/>
    <col min="7704" max="7704" width="7" bestFit="1" customWidth="1"/>
    <col min="7705" max="7705" width="9.140625" bestFit="1" customWidth="1"/>
    <col min="7937" max="7937" width="2.42578125" customWidth="1"/>
    <col min="7938" max="7938" width="5" customWidth="1"/>
    <col min="7939" max="7939" width="16.140625" bestFit="1" customWidth="1"/>
    <col min="7940" max="7940" width="5.28515625" bestFit="1" customWidth="1"/>
    <col min="7941" max="7941" width="4" customWidth="1"/>
    <col min="7942" max="7942" width="4.28515625" bestFit="1" customWidth="1"/>
    <col min="7943" max="7943" width="19.85546875" bestFit="1" customWidth="1"/>
    <col min="7944" max="7944" width="5" customWidth="1"/>
    <col min="7945" max="7945" width="3.28515625" customWidth="1"/>
    <col min="7946" max="7946" width="8" customWidth="1"/>
    <col min="7947" max="7947" width="8.28515625" bestFit="1" customWidth="1"/>
    <col min="7948" max="7948" width="9.140625" bestFit="1" customWidth="1"/>
    <col min="7949" max="7949" width="7" bestFit="1" customWidth="1"/>
    <col min="7950" max="7950" width="9.140625" bestFit="1" customWidth="1"/>
    <col min="7951" max="7951" width="4.28515625" bestFit="1" customWidth="1"/>
    <col min="7952" max="7952" width="11.28515625" bestFit="1" customWidth="1"/>
    <col min="7953" max="7953" width="9.140625" bestFit="1" customWidth="1"/>
    <col min="7954" max="7954" width="7" bestFit="1" customWidth="1"/>
    <col min="7955" max="7955" width="9.140625" customWidth="1"/>
    <col min="7956" max="7956" width="9.140625" bestFit="1" customWidth="1"/>
    <col min="7957" max="7957" width="7" customWidth="1"/>
    <col min="7958" max="7958" width="8.28515625" bestFit="1" customWidth="1"/>
    <col min="7959" max="7959" width="8.85546875" customWidth="1"/>
    <col min="7960" max="7960" width="7" bestFit="1" customWidth="1"/>
    <col min="7961" max="7961" width="9.140625" bestFit="1" customWidth="1"/>
    <col min="8193" max="8193" width="2.42578125" customWidth="1"/>
    <col min="8194" max="8194" width="5" customWidth="1"/>
    <col min="8195" max="8195" width="16.140625" bestFit="1" customWidth="1"/>
    <col min="8196" max="8196" width="5.28515625" bestFit="1" customWidth="1"/>
    <col min="8197" max="8197" width="4" customWidth="1"/>
    <col min="8198" max="8198" width="4.28515625" bestFit="1" customWidth="1"/>
    <col min="8199" max="8199" width="19.85546875" bestFit="1" customWidth="1"/>
    <col min="8200" max="8200" width="5" customWidth="1"/>
    <col min="8201" max="8201" width="3.28515625" customWidth="1"/>
    <col min="8202" max="8202" width="8" customWidth="1"/>
    <col min="8203" max="8203" width="8.28515625" bestFit="1" customWidth="1"/>
    <col min="8204" max="8204" width="9.140625" bestFit="1" customWidth="1"/>
    <col min="8205" max="8205" width="7" bestFit="1" customWidth="1"/>
    <col min="8206" max="8206" width="9.140625" bestFit="1" customWidth="1"/>
    <col min="8207" max="8207" width="4.28515625" bestFit="1" customWidth="1"/>
    <col min="8208" max="8208" width="11.28515625" bestFit="1" customWidth="1"/>
    <col min="8209" max="8209" width="9.140625" bestFit="1" customWidth="1"/>
    <col min="8210" max="8210" width="7" bestFit="1" customWidth="1"/>
    <col min="8211" max="8211" width="9.140625" customWidth="1"/>
    <col min="8212" max="8212" width="9.140625" bestFit="1" customWidth="1"/>
    <col min="8213" max="8213" width="7" customWidth="1"/>
    <col min="8214" max="8214" width="8.28515625" bestFit="1" customWidth="1"/>
    <col min="8215" max="8215" width="8.85546875" customWidth="1"/>
    <col min="8216" max="8216" width="7" bestFit="1" customWidth="1"/>
    <col min="8217" max="8217" width="9.140625" bestFit="1" customWidth="1"/>
    <col min="8449" max="8449" width="2.42578125" customWidth="1"/>
    <col min="8450" max="8450" width="5" customWidth="1"/>
    <col min="8451" max="8451" width="16.140625" bestFit="1" customWidth="1"/>
    <col min="8452" max="8452" width="5.28515625" bestFit="1" customWidth="1"/>
    <col min="8453" max="8453" width="4" customWidth="1"/>
    <col min="8454" max="8454" width="4.28515625" bestFit="1" customWidth="1"/>
    <col min="8455" max="8455" width="19.85546875" bestFit="1" customWidth="1"/>
    <col min="8456" max="8456" width="5" customWidth="1"/>
    <col min="8457" max="8457" width="3.28515625" customWidth="1"/>
    <col min="8458" max="8458" width="8" customWidth="1"/>
    <col min="8459" max="8459" width="8.28515625" bestFit="1" customWidth="1"/>
    <col min="8460" max="8460" width="9.140625" bestFit="1" customWidth="1"/>
    <col min="8461" max="8461" width="7" bestFit="1" customWidth="1"/>
    <col min="8462" max="8462" width="9.140625" bestFit="1" customWidth="1"/>
    <col min="8463" max="8463" width="4.28515625" bestFit="1" customWidth="1"/>
    <col min="8464" max="8464" width="11.28515625" bestFit="1" customWidth="1"/>
    <col min="8465" max="8465" width="9.140625" bestFit="1" customWidth="1"/>
    <col min="8466" max="8466" width="7" bestFit="1" customWidth="1"/>
    <col min="8467" max="8467" width="9.140625" customWidth="1"/>
    <col min="8468" max="8468" width="9.140625" bestFit="1" customWidth="1"/>
    <col min="8469" max="8469" width="7" customWidth="1"/>
    <col min="8470" max="8470" width="8.28515625" bestFit="1" customWidth="1"/>
    <col min="8471" max="8471" width="8.85546875" customWidth="1"/>
    <col min="8472" max="8472" width="7" bestFit="1" customWidth="1"/>
    <col min="8473" max="8473" width="9.140625" bestFit="1" customWidth="1"/>
    <col min="8705" max="8705" width="2.42578125" customWidth="1"/>
    <col min="8706" max="8706" width="5" customWidth="1"/>
    <col min="8707" max="8707" width="16.140625" bestFit="1" customWidth="1"/>
    <col min="8708" max="8708" width="5.28515625" bestFit="1" customWidth="1"/>
    <col min="8709" max="8709" width="4" customWidth="1"/>
    <col min="8710" max="8710" width="4.28515625" bestFit="1" customWidth="1"/>
    <col min="8711" max="8711" width="19.85546875" bestFit="1" customWidth="1"/>
    <col min="8712" max="8712" width="5" customWidth="1"/>
    <col min="8713" max="8713" width="3.28515625" customWidth="1"/>
    <col min="8714" max="8714" width="8" customWidth="1"/>
    <col min="8715" max="8715" width="8.28515625" bestFit="1" customWidth="1"/>
    <col min="8716" max="8716" width="9.140625" bestFit="1" customWidth="1"/>
    <col min="8717" max="8717" width="7" bestFit="1" customWidth="1"/>
    <col min="8718" max="8718" width="9.140625" bestFit="1" customWidth="1"/>
    <col min="8719" max="8719" width="4.28515625" bestFit="1" customWidth="1"/>
    <col min="8720" max="8720" width="11.28515625" bestFit="1" customWidth="1"/>
    <col min="8721" max="8721" width="9.140625" bestFit="1" customWidth="1"/>
    <col min="8722" max="8722" width="7" bestFit="1" customWidth="1"/>
    <col min="8723" max="8723" width="9.140625" customWidth="1"/>
    <col min="8724" max="8724" width="9.140625" bestFit="1" customWidth="1"/>
    <col min="8725" max="8725" width="7" customWidth="1"/>
    <col min="8726" max="8726" width="8.28515625" bestFit="1" customWidth="1"/>
    <col min="8727" max="8727" width="8.85546875" customWidth="1"/>
    <col min="8728" max="8728" width="7" bestFit="1" customWidth="1"/>
    <col min="8729" max="8729" width="9.140625" bestFit="1" customWidth="1"/>
    <col min="8961" max="8961" width="2.42578125" customWidth="1"/>
    <col min="8962" max="8962" width="5" customWidth="1"/>
    <col min="8963" max="8963" width="16.140625" bestFit="1" customWidth="1"/>
    <col min="8964" max="8964" width="5.28515625" bestFit="1" customWidth="1"/>
    <col min="8965" max="8965" width="4" customWidth="1"/>
    <col min="8966" max="8966" width="4.28515625" bestFit="1" customWidth="1"/>
    <col min="8967" max="8967" width="19.85546875" bestFit="1" customWidth="1"/>
    <col min="8968" max="8968" width="5" customWidth="1"/>
    <col min="8969" max="8969" width="3.28515625" customWidth="1"/>
    <col min="8970" max="8970" width="8" customWidth="1"/>
    <col min="8971" max="8971" width="8.28515625" bestFit="1" customWidth="1"/>
    <col min="8972" max="8972" width="9.140625" bestFit="1" customWidth="1"/>
    <col min="8973" max="8973" width="7" bestFit="1" customWidth="1"/>
    <col min="8974" max="8974" width="9.140625" bestFit="1" customWidth="1"/>
    <col min="8975" max="8975" width="4.28515625" bestFit="1" customWidth="1"/>
    <col min="8976" max="8976" width="11.28515625" bestFit="1" customWidth="1"/>
    <col min="8977" max="8977" width="9.140625" bestFit="1" customWidth="1"/>
    <col min="8978" max="8978" width="7" bestFit="1" customWidth="1"/>
    <col min="8979" max="8979" width="9.140625" customWidth="1"/>
    <col min="8980" max="8980" width="9.140625" bestFit="1" customWidth="1"/>
    <col min="8981" max="8981" width="7" customWidth="1"/>
    <col min="8982" max="8982" width="8.28515625" bestFit="1" customWidth="1"/>
    <col min="8983" max="8983" width="8.85546875" customWidth="1"/>
    <col min="8984" max="8984" width="7" bestFit="1" customWidth="1"/>
    <col min="8985" max="8985" width="9.140625" bestFit="1" customWidth="1"/>
    <col min="9217" max="9217" width="2.42578125" customWidth="1"/>
    <col min="9218" max="9218" width="5" customWidth="1"/>
    <col min="9219" max="9219" width="16.140625" bestFit="1" customWidth="1"/>
    <col min="9220" max="9220" width="5.28515625" bestFit="1" customWidth="1"/>
    <col min="9221" max="9221" width="4" customWidth="1"/>
    <col min="9222" max="9222" width="4.28515625" bestFit="1" customWidth="1"/>
    <col min="9223" max="9223" width="19.85546875" bestFit="1" customWidth="1"/>
    <col min="9224" max="9224" width="5" customWidth="1"/>
    <col min="9225" max="9225" width="3.28515625" customWidth="1"/>
    <col min="9226" max="9226" width="8" customWidth="1"/>
    <col min="9227" max="9227" width="8.28515625" bestFit="1" customWidth="1"/>
    <col min="9228" max="9228" width="9.140625" bestFit="1" customWidth="1"/>
    <col min="9229" max="9229" width="7" bestFit="1" customWidth="1"/>
    <col min="9230" max="9230" width="9.140625" bestFit="1" customWidth="1"/>
    <col min="9231" max="9231" width="4.28515625" bestFit="1" customWidth="1"/>
    <col min="9232" max="9232" width="11.28515625" bestFit="1" customWidth="1"/>
    <col min="9233" max="9233" width="9.140625" bestFit="1" customWidth="1"/>
    <col min="9234" max="9234" width="7" bestFit="1" customWidth="1"/>
    <col min="9235" max="9235" width="9.140625" customWidth="1"/>
    <col min="9236" max="9236" width="9.140625" bestFit="1" customWidth="1"/>
    <col min="9237" max="9237" width="7" customWidth="1"/>
    <col min="9238" max="9238" width="8.28515625" bestFit="1" customWidth="1"/>
    <col min="9239" max="9239" width="8.85546875" customWidth="1"/>
    <col min="9240" max="9240" width="7" bestFit="1" customWidth="1"/>
    <col min="9241" max="9241" width="9.140625" bestFit="1" customWidth="1"/>
    <col min="9473" max="9473" width="2.42578125" customWidth="1"/>
    <col min="9474" max="9474" width="5" customWidth="1"/>
    <col min="9475" max="9475" width="16.140625" bestFit="1" customWidth="1"/>
    <col min="9476" max="9476" width="5.28515625" bestFit="1" customWidth="1"/>
    <col min="9477" max="9477" width="4" customWidth="1"/>
    <col min="9478" max="9478" width="4.28515625" bestFit="1" customWidth="1"/>
    <col min="9479" max="9479" width="19.85546875" bestFit="1" customWidth="1"/>
    <col min="9480" max="9480" width="5" customWidth="1"/>
    <col min="9481" max="9481" width="3.28515625" customWidth="1"/>
    <col min="9482" max="9482" width="8" customWidth="1"/>
    <col min="9483" max="9483" width="8.28515625" bestFit="1" customWidth="1"/>
    <col min="9484" max="9484" width="9.140625" bestFit="1" customWidth="1"/>
    <col min="9485" max="9485" width="7" bestFit="1" customWidth="1"/>
    <col min="9486" max="9486" width="9.140625" bestFit="1" customWidth="1"/>
    <col min="9487" max="9487" width="4.28515625" bestFit="1" customWidth="1"/>
    <col min="9488" max="9488" width="11.28515625" bestFit="1" customWidth="1"/>
    <col min="9489" max="9489" width="9.140625" bestFit="1" customWidth="1"/>
    <col min="9490" max="9490" width="7" bestFit="1" customWidth="1"/>
    <col min="9491" max="9491" width="9.140625" customWidth="1"/>
    <col min="9492" max="9492" width="9.140625" bestFit="1" customWidth="1"/>
    <col min="9493" max="9493" width="7" customWidth="1"/>
    <col min="9494" max="9494" width="8.28515625" bestFit="1" customWidth="1"/>
    <col min="9495" max="9495" width="8.85546875" customWidth="1"/>
    <col min="9496" max="9496" width="7" bestFit="1" customWidth="1"/>
    <col min="9497" max="9497" width="9.140625" bestFit="1" customWidth="1"/>
    <col min="9729" max="9729" width="2.42578125" customWidth="1"/>
    <col min="9730" max="9730" width="5" customWidth="1"/>
    <col min="9731" max="9731" width="16.140625" bestFit="1" customWidth="1"/>
    <col min="9732" max="9732" width="5.28515625" bestFit="1" customWidth="1"/>
    <col min="9733" max="9733" width="4" customWidth="1"/>
    <col min="9734" max="9734" width="4.28515625" bestFit="1" customWidth="1"/>
    <col min="9735" max="9735" width="19.85546875" bestFit="1" customWidth="1"/>
    <col min="9736" max="9736" width="5" customWidth="1"/>
    <col min="9737" max="9737" width="3.28515625" customWidth="1"/>
    <col min="9738" max="9738" width="8" customWidth="1"/>
    <col min="9739" max="9739" width="8.28515625" bestFit="1" customWidth="1"/>
    <col min="9740" max="9740" width="9.140625" bestFit="1" customWidth="1"/>
    <col min="9741" max="9741" width="7" bestFit="1" customWidth="1"/>
    <col min="9742" max="9742" width="9.140625" bestFit="1" customWidth="1"/>
    <col min="9743" max="9743" width="4.28515625" bestFit="1" customWidth="1"/>
    <col min="9744" max="9744" width="11.28515625" bestFit="1" customWidth="1"/>
    <col min="9745" max="9745" width="9.140625" bestFit="1" customWidth="1"/>
    <col min="9746" max="9746" width="7" bestFit="1" customWidth="1"/>
    <col min="9747" max="9747" width="9.140625" customWidth="1"/>
    <col min="9748" max="9748" width="9.140625" bestFit="1" customWidth="1"/>
    <col min="9749" max="9749" width="7" customWidth="1"/>
    <col min="9750" max="9750" width="8.28515625" bestFit="1" customWidth="1"/>
    <col min="9751" max="9751" width="8.85546875" customWidth="1"/>
    <col min="9752" max="9752" width="7" bestFit="1" customWidth="1"/>
    <col min="9753" max="9753" width="9.140625" bestFit="1" customWidth="1"/>
    <col min="9985" max="9985" width="2.42578125" customWidth="1"/>
    <col min="9986" max="9986" width="5" customWidth="1"/>
    <col min="9987" max="9987" width="16.140625" bestFit="1" customWidth="1"/>
    <col min="9988" max="9988" width="5.28515625" bestFit="1" customWidth="1"/>
    <col min="9989" max="9989" width="4" customWidth="1"/>
    <col min="9990" max="9990" width="4.28515625" bestFit="1" customWidth="1"/>
    <col min="9991" max="9991" width="19.85546875" bestFit="1" customWidth="1"/>
    <col min="9992" max="9992" width="5" customWidth="1"/>
    <col min="9993" max="9993" width="3.28515625" customWidth="1"/>
    <col min="9994" max="9994" width="8" customWidth="1"/>
    <col min="9995" max="9995" width="8.28515625" bestFit="1" customWidth="1"/>
    <col min="9996" max="9996" width="9.140625" bestFit="1" customWidth="1"/>
    <col min="9997" max="9997" width="7" bestFit="1" customWidth="1"/>
    <col min="9998" max="9998" width="9.140625" bestFit="1" customWidth="1"/>
    <col min="9999" max="9999" width="4.28515625" bestFit="1" customWidth="1"/>
    <col min="10000" max="10000" width="11.28515625" bestFit="1" customWidth="1"/>
    <col min="10001" max="10001" width="9.140625" bestFit="1" customWidth="1"/>
    <col min="10002" max="10002" width="7" bestFit="1" customWidth="1"/>
    <col min="10003" max="10003" width="9.140625" customWidth="1"/>
    <col min="10004" max="10004" width="9.140625" bestFit="1" customWidth="1"/>
    <col min="10005" max="10005" width="7" customWidth="1"/>
    <col min="10006" max="10006" width="8.28515625" bestFit="1" customWidth="1"/>
    <col min="10007" max="10007" width="8.85546875" customWidth="1"/>
    <col min="10008" max="10008" width="7" bestFit="1" customWidth="1"/>
    <col min="10009" max="10009" width="9.140625" bestFit="1" customWidth="1"/>
    <col min="10241" max="10241" width="2.42578125" customWidth="1"/>
    <col min="10242" max="10242" width="5" customWidth="1"/>
    <col min="10243" max="10243" width="16.140625" bestFit="1" customWidth="1"/>
    <col min="10244" max="10244" width="5.28515625" bestFit="1" customWidth="1"/>
    <col min="10245" max="10245" width="4" customWidth="1"/>
    <col min="10246" max="10246" width="4.28515625" bestFit="1" customWidth="1"/>
    <col min="10247" max="10247" width="19.85546875" bestFit="1" customWidth="1"/>
    <col min="10248" max="10248" width="5" customWidth="1"/>
    <col min="10249" max="10249" width="3.28515625" customWidth="1"/>
    <col min="10250" max="10250" width="8" customWidth="1"/>
    <col min="10251" max="10251" width="8.28515625" bestFit="1" customWidth="1"/>
    <col min="10252" max="10252" width="9.140625" bestFit="1" customWidth="1"/>
    <col min="10253" max="10253" width="7" bestFit="1" customWidth="1"/>
    <col min="10254" max="10254" width="9.140625" bestFit="1" customWidth="1"/>
    <col min="10255" max="10255" width="4.28515625" bestFit="1" customWidth="1"/>
    <col min="10256" max="10256" width="11.28515625" bestFit="1" customWidth="1"/>
    <col min="10257" max="10257" width="9.140625" bestFit="1" customWidth="1"/>
    <col min="10258" max="10258" width="7" bestFit="1" customWidth="1"/>
    <col min="10259" max="10259" width="9.140625" customWidth="1"/>
    <col min="10260" max="10260" width="9.140625" bestFit="1" customWidth="1"/>
    <col min="10261" max="10261" width="7" customWidth="1"/>
    <col min="10262" max="10262" width="8.28515625" bestFit="1" customWidth="1"/>
    <col min="10263" max="10263" width="8.85546875" customWidth="1"/>
    <col min="10264" max="10264" width="7" bestFit="1" customWidth="1"/>
    <col min="10265" max="10265" width="9.140625" bestFit="1" customWidth="1"/>
    <col min="10497" max="10497" width="2.42578125" customWidth="1"/>
    <col min="10498" max="10498" width="5" customWidth="1"/>
    <col min="10499" max="10499" width="16.140625" bestFit="1" customWidth="1"/>
    <col min="10500" max="10500" width="5.28515625" bestFit="1" customWidth="1"/>
    <col min="10501" max="10501" width="4" customWidth="1"/>
    <col min="10502" max="10502" width="4.28515625" bestFit="1" customWidth="1"/>
    <col min="10503" max="10503" width="19.85546875" bestFit="1" customWidth="1"/>
    <col min="10504" max="10504" width="5" customWidth="1"/>
    <col min="10505" max="10505" width="3.28515625" customWidth="1"/>
    <col min="10506" max="10506" width="8" customWidth="1"/>
    <col min="10507" max="10507" width="8.28515625" bestFit="1" customWidth="1"/>
    <col min="10508" max="10508" width="9.140625" bestFit="1" customWidth="1"/>
    <col min="10509" max="10509" width="7" bestFit="1" customWidth="1"/>
    <col min="10510" max="10510" width="9.140625" bestFit="1" customWidth="1"/>
    <col min="10511" max="10511" width="4.28515625" bestFit="1" customWidth="1"/>
    <col min="10512" max="10512" width="11.28515625" bestFit="1" customWidth="1"/>
    <col min="10513" max="10513" width="9.140625" bestFit="1" customWidth="1"/>
    <col min="10514" max="10514" width="7" bestFit="1" customWidth="1"/>
    <col min="10515" max="10515" width="9.140625" customWidth="1"/>
    <col min="10516" max="10516" width="9.140625" bestFit="1" customWidth="1"/>
    <col min="10517" max="10517" width="7" customWidth="1"/>
    <col min="10518" max="10518" width="8.28515625" bestFit="1" customWidth="1"/>
    <col min="10519" max="10519" width="8.85546875" customWidth="1"/>
    <col min="10520" max="10520" width="7" bestFit="1" customWidth="1"/>
    <col min="10521" max="10521" width="9.140625" bestFit="1" customWidth="1"/>
    <col min="10753" max="10753" width="2.42578125" customWidth="1"/>
    <col min="10754" max="10754" width="5" customWidth="1"/>
    <col min="10755" max="10755" width="16.140625" bestFit="1" customWidth="1"/>
    <col min="10756" max="10756" width="5.28515625" bestFit="1" customWidth="1"/>
    <col min="10757" max="10757" width="4" customWidth="1"/>
    <col min="10758" max="10758" width="4.28515625" bestFit="1" customWidth="1"/>
    <col min="10759" max="10759" width="19.85546875" bestFit="1" customWidth="1"/>
    <col min="10760" max="10760" width="5" customWidth="1"/>
    <col min="10761" max="10761" width="3.28515625" customWidth="1"/>
    <col min="10762" max="10762" width="8" customWidth="1"/>
    <col min="10763" max="10763" width="8.28515625" bestFit="1" customWidth="1"/>
    <col min="10764" max="10764" width="9.140625" bestFit="1" customWidth="1"/>
    <col min="10765" max="10765" width="7" bestFit="1" customWidth="1"/>
    <col min="10766" max="10766" width="9.140625" bestFit="1" customWidth="1"/>
    <col min="10767" max="10767" width="4.28515625" bestFit="1" customWidth="1"/>
    <col min="10768" max="10768" width="11.28515625" bestFit="1" customWidth="1"/>
    <col min="10769" max="10769" width="9.140625" bestFit="1" customWidth="1"/>
    <col min="10770" max="10770" width="7" bestFit="1" customWidth="1"/>
    <col min="10771" max="10771" width="9.140625" customWidth="1"/>
    <col min="10772" max="10772" width="9.140625" bestFit="1" customWidth="1"/>
    <col min="10773" max="10773" width="7" customWidth="1"/>
    <col min="10774" max="10774" width="8.28515625" bestFit="1" customWidth="1"/>
    <col min="10775" max="10775" width="8.85546875" customWidth="1"/>
    <col min="10776" max="10776" width="7" bestFit="1" customWidth="1"/>
    <col min="10777" max="10777" width="9.140625" bestFit="1" customWidth="1"/>
    <col min="11009" max="11009" width="2.42578125" customWidth="1"/>
    <col min="11010" max="11010" width="5" customWidth="1"/>
    <col min="11011" max="11011" width="16.140625" bestFit="1" customWidth="1"/>
    <col min="11012" max="11012" width="5.28515625" bestFit="1" customWidth="1"/>
    <col min="11013" max="11013" width="4" customWidth="1"/>
    <col min="11014" max="11014" width="4.28515625" bestFit="1" customWidth="1"/>
    <col min="11015" max="11015" width="19.85546875" bestFit="1" customWidth="1"/>
    <col min="11016" max="11016" width="5" customWidth="1"/>
    <col min="11017" max="11017" width="3.28515625" customWidth="1"/>
    <col min="11018" max="11018" width="8" customWidth="1"/>
    <col min="11019" max="11019" width="8.28515625" bestFit="1" customWidth="1"/>
    <col min="11020" max="11020" width="9.140625" bestFit="1" customWidth="1"/>
    <col min="11021" max="11021" width="7" bestFit="1" customWidth="1"/>
    <col min="11022" max="11022" width="9.140625" bestFit="1" customWidth="1"/>
    <col min="11023" max="11023" width="4.28515625" bestFit="1" customWidth="1"/>
    <col min="11024" max="11024" width="11.28515625" bestFit="1" customWidth="1"/>
    <col min="11025" max="11025" width="9.140625" bestFit="1" customWidth="1"/>
    <col min="11026" max="11026" width="7" bestFit="1" customWidth="1"/>
    <col min="11027" max="11027" width="9.140625" customWidth="1"/>
    <col min="11028" max="11028" width="9.140625" bestFit="1" customWidth="1"/>
    <col min="11029" max="11029" width="7" customWidth="1"/>
    <col min="11030" max="11030" width="8.28515625" bestFit="1" customWidth="1"/>
    <col min="11031" max="11031" width="8.85546875" customWidth="1"/>
    <col min="11032" max="11032" width="7" bestFit="1" customWidth="1"/>
    <col min="11033" max="11033" width="9.140625" bestFit="1" customWidth="1"/>
    <col min="11265" max="11265" width="2.42578125" customWidth="1"/>
    <col min="11266" max="11266" width="5" customWidth="1"/>
    <col min="11267" max="11267" width="16.140625" bestFit="1" customWidth="1"/>
    <col min="11268" max="11268" width="5.28515625" bestFit="1" customWidth="1"/>
    <col min="11269" max="11269" width="4" customWidth="1"/>
    <col min="11270" max="11270" width="4.28515625" bestFit="1" customWidth="1"/>
    <col min="11271" max="11271" width="19.85546875" bestFit="1" customWidth="1"/>
    <col min="11272" max="11272" width="5" customWidth="1"/>
    <col min="11273" max="11273" width="3.28515625" customWidth="1"/>
    <col min="11274" max="11274" width="8" customWidth="1"/>
    <col min="11275" max="11275" width="8.28515625" bestFit="1" customWidth="1"/>
    <col min="11276" max="11276" width="9.140625" bestFit="1" customWidth="1"/>
    <col min="11277" max="11277" width="7" bestFit="1" customWidth="1"/>
    <col min="11278" max="11278" width="9.140625" bestFit="1" customWidth="1"/>
    <col min="11279" max="11279" width="4.28515625" bestFit="1" customWidth="1"/>
    <col min="11280" max="11280" width="11.28515625" bestFit="1" customWidth="1"/>
    <col min="11281" max="11281" width="9.140625" bestFit="1" customWidth="1"/>
    <col min="11282" max="11282" width="7" bestFit="1" customWidth="1"/>
    <col min="11283" max="11283" width="9.140625" customWidth="1"/>
    <col min="11284" max="11284" width="9.140625" bestFit="1" customWidth="1"/>
    <col min="11285" max="11285" width="7" customWidth="1"/>
    <col min="11286" max="11286" width="8.28515625" bestFit="1" customWidth="1"/>
    <col min="11287" max="11287" width="8.85546875" customWidth="1"/>
    <col min="11288" max="11288" width="7" bestFit="1" customWidth="1"/>
    <col min="11289" max="11289" width="9.140625" bestFit="1" customWidth="1"/>
    <col min="11521" max="11521" width="2.42578125" customWidth="1"/>
    <col min="11522" max="11522" width="5" customWidth="1"/>
    <col min="11523" max="11523" width="16.140625" bestFit="1" customWidth="1"/>
    <col min="11524" max="11524" width="5.28515625" bestFit="1" customWidth="1"/>
    <col min="11525" max="11525" width="4" customWidth="1"/>
    <col min="11526" max="11526" width="4.28515625" bestFit="1" customWidth="1"/>
    <col min="11527" max="11527" width="19.85546875" bestFit="1" customWidth="1"/>
    <col min="11528" max="11528" width="5" customWidth="1"/>
    <col min="11529" max="11529" width="3.28515625" customWidth="1"/>
    <col min="11530" max="11530" width="8" customWidth="1"/>
    <col min="11531" max="11531" width="8.28515625" bestFit="1" customWidth="1"/>
    <col min="11532" max="11532" width="9.140625" bestFit="1" customWidth="1"/>
    <col min="11533" max="11533" width="7" bestFit="1" customWidth="1"/>
    <col min="11534" max="11534" width="9.140625" bestFit="1" customWidth="1"/>
    <col min="11535" max="11535" width="4.28515625" bestFit="1" customWidth="1"/>
    <col min="11536" max="11536" width="11.28515625" bestFit="1" customWidth="1"/>
    <col min="11537" max="11537" width="9.140625" bestFit="1" customWidth="1"/>
    <col min="11538" max="11538" width="7" bestFit="1" customWidth="1"/>
    <col min="11539" max="11539" width="9.140625" customWidth="1"/>
    <col min="11540" max="11540" width="9.140625" bestFit="1" customWidth="1"/>
    <col min="11541" max="11541" width="7" customWidth="1"/>
    <col min="11542" max="11542" width="8.28515625" bestFit="1" customWidth="1"/>
    <col min="11543" max="11543" width="8.85546875" customWidth="1"/>
    <col min="11544" max="11544" width="7" bestFit="1" customWidth="1"/>
    <col min="11545" max="11545" width="9.140625" bestFit="1" customWidth="1"/>
    <col min="11777" max="11777" width="2.42578125" customWidth="1"/>
    <col min="11778" max="11778" width="5" customWidth="1"/>
    <col min="11779" max="11779" width="16.140625" bestFit="1" customWidth="1"/>
    <col min="11780" max="11780" width="5.28515625" bestFit="1" customWidth="1"/>
    <col min="11781" max="11781" width="4" customWidth="1"/>
    <col min="11782" max="11782" width="4.28515625" bestFit="1" customWidth="1"/>
    <col min="11783" max="11783" width="19.85546875" bestFit="1" customWidth="1"/>
    <col min="11784" max="11784" width="5" customWidth="1"/>
    <col min="11785" max="11785" width="3.28515625" customWidth="1"/>
    <col min="11786" max="11786" width="8" customWidth="1"/>
    <col min="11787" max="11787" width="8.28515625" bestFit="1" customWidth="1"/>
    <col min="11788" max="11788" width="9.140625" bestFit="1" customWidth="1"/>
    <col min="11789" max="11789" width="7" bestFit="1" customWidth="1"/>
    <col min="11790" max="11790" width="9.140625" bestFit="1" customWidth="1"/>
    <col min="11791" max="11791" width="4.28515625" bestFit="1" customWidth="1"/>
    <col min="11792" max="11792" width="11.28515625" bestFit="1" customWidth="1"/>
    <col min="11793" max="11793" width="9.140625" bestFit="1" customWidth="1"/>
    <col min="11794" max="11794" width="7" bestFit="1" customWidth="1"/>
    <col min="11795" max="11795" width="9.140625" customWidth="1"/>
    <col min="11796" max="11796" width="9.140625" bestFit="1" customWidth="1"/>
    <col min="11797" max="11797" width="7" customWidth="1"/>
    <col min="11798" max="11798" width="8.28515625" bestFit="1" customWidth="1"/>
    <col min="11799" max="11799" width="8.85546875" customWidth="1"/>
    <col min="11800" max="11800" width="7" bestFit="1" customWidth="1"/>
    <col min="11801" max="11801" width="9.140625" bestFit="1" customWidth="1"/>
    <col min="12033" max="12033" width="2.42578125" customWidth="1"/>
    <col min="12034" max="12034" width="5" customWidth="1"/>
    <col min="12035" max="12035" width="16.140625" bestFit="1" customWidth="1"/>
    <col min="12036" max="12036" width="5.28515625" bestFit="1" customWidth="1"/>
    <col min="12037" max="12037" width="4" customWidth="1"/>
    <col min="12038" max="12038" width="4.28515625" bestFit="1" customWidth="1"/>
    <col min="12039" max="12039" width="19.85546875" bestFit="1" customWidth="1"/>
    <col min="12040" max="12040" width="5" customWidth="1"/>
    <col min="12041" max="12041" width="3.28515625" customWidth="1"/>
    <col min="12042" max="12042" width="8" customWidth="1"/>
    <col min="12043" max="12043" width="8.28515625" bestFit="1" customWidth="1"/>
    <col min="12044" max="12044" width="9.140625" bestFit="1" customWidth="1"/>
    <col min="12045" max="12045" width="7" bestFit="1" customWidth="1"/>
    <col min="12046" max="12046" width="9.140625" bestFit="1" customWidth="1"/>
    <col min="12047" max="12047" width="4.28515625" bestFit="1" customWidth="1"/>
    <col min="12048" max="12048" width="11.28515625" bestFit="1" customWidth="1"/>
    <col min="12049" max="12049" width="9.140625" bestFit="1" customWidth="1"/>
    <col min="12050" max="12050" width="7" bestFit="1" customWidth="1"/>
    <col min="12051" max="12051" width="9.140625" customWidth="1"/>
    <col min="12052" max="12052" width="9.140625" bestFit="1" customWidth="1"/>
    <col min="12053" max="12053" width="7" customWidth="1"/>
    <col min="12054" max="12054" width="8.28515625" bestFit="1" customWidth="1"/>
    <col min="12055" max="12055" width="8.85546875" customWidth="1"/>
    <col min="12056" max="12056" width="7" bestFit="1" customWidth="1"/>
    <col min="12057" max="12057" width="9.140625" bestFit="1" customWidth="1"/>
    <col min="12289" max="12289" width="2.42578125" customWidth="1"/>
    <col min="12290" max="12290" width="5" customWidth="1"/>
    <col min="12291" max="12291" width="16.140625" bestFit="1" customWidth="1"/>
    <col min="12292" max="12292" width="5.28515625" bestFit="1" customWidth="1"/>
    <col min="12293" max="12293" width="4" customWidth="1"/>
    <col min="12294" max="12294" width="4.28515625" bestFit="1" customWidth="1"/>
    <col min="12295" max="12295" width="19.85546875" bestFit="1" customWidth="1"/>
    <col min="12296" max="12296" width="5" customWidth="1"/>
    <col min="12297" max="12297" width="3.28515625" customWidth="1"/>
    <col min="12298" max="12298" width="8" customWidth="1"/>
    <col min="12299" max="12299" width="8.28515625" bestFit="1" customWidth="1"/>
    <col min="12300" max="12300" width="9.140625" bestFit="1" customWidth="1"/>
    <col min="12301" max="12301" width="7" bestFit="1" customWidth="1"/>
    <col min="12302" max="12302" width="9.140625" bestFit="1" customWidth="1"/>
    <col min="12303" max="12303" width="4.28515625" bestFit="1" customWidth="1"/>
    <col min="12304" max="12304" width="11.28515625" bestFit="1" customWidth="1"/>
    <col min="12305" max="12305" width="9.140625" bestFit="1" customWidth="1"/>
    <col min="12306" max="12306" width="7" bestFit="1" customWidth="1"/>
    <col min="12307" max="12307" width="9.140625" customWidth="1"/>
    <col min="12308" max="12308" width="9.140625" bestFit="1" customWidth="1"/>
    <col min="12309" max="12309" width="7" customWidth="1"/>
    <col min="12310" max="12310" width="8.28515625" bestFit="1" customWidth="1"/>
    <col min="12311" max="12311" width="8.85546875" customWidth="1"/>
    <col min="12312" max="12312" width="7" bestFit="1" customWidth="1"/>
    <col min="12313" max="12313" width="9.140625" bestFit="1" customWidth="1"/>
    <col min="12545" max="12545" width="2.42578125" customWidth="1"/>
    <col min="12546" max="12546" width="5" customWidth="1"/>
    <col min="12547" max="12547" width="16.140625" bestFit="1" customWidth="1"/>
    <col min="12548" max="12548" width="5.28515625" bestFit="1" customWidth="1"/>
    <col min="12549" max="12549" width="4" customWidth="1"/>
    <col min="12550" max="12550" width="4.28515625" bestFit="1" customWidth="1"/>
    <col min="12551" max="12551" width="19.85546875" bestFit="1" customWidth="1"/>
    <col min="12552" max="12552" width="5" customWidth="1"/>
    <col min="12553" max="12553" width="3.28515625" customWidth="1"/>
    <col min="12554" max="12554" width="8" customWidth="1"/>
    <col min="12555" max="12555" width="8.28515625" bestFit="1" customWidth="1"/>
    <col min="12556" max="12556" width="9.140625" bestFit="1" customWidth="1"/>
    <col min="12557" max="12557" width="7" bestFit="1" customWidth="1"/>
    <col min="12558" max="12558" width="9.140625" bestFit="1" customWidth="1"/>
    <col min="12559" max="12559" width="4.28515625" bestFit="1" customWidth="1"/>
    <col min="12560" max="12560" width="11.28515625" bestFit="1" customWidth="1"/>
    <col min="12561" max="12561" width="9.140625" bestFit="1" customWidth="1"/>
    <col min="12562" max="12562" width="7" bestFit="1" customWidth="1"/>
    <col min="12563" max="12563" width="9.140625" customWidth="1"/>
    <col min="12564" max="12564" width="9.140625" bestFit="1" customWidth="1"/>
    <col min="12565" max="12565" width="7" customWidth="1"/>
    <col min="12566" max="12566" width="8.28515625" bestFit="1" customWidth="1"/>
    <col min="12567" max="12567" width="8.85546875" customWidth="1"/>
    <col min="12568" max="12568" width="7" bestFit="1" customWidth="1"/>
    <col min="12569" max="12569" width="9.140625" bestFit="1" customWidth="1"/>
    <col min="12801" max="12801" width="2.42578125" customWidth="1"/>
    <col min="12802" max="12802" width="5" customWidth="1"/>
    <col min="12803" max="12803" width="16.140625" bestFit="1" customWidth="1"/>
    <col min="12804" max="12804" width="5.28515625" bestFit="1" customWidth="1"/>
    <col min="12805" max="12805" width="4" customWidth="1"/>
    <col min="12806" max="12806" width="4.28515625" bestFit="1" customWidth="1"/>
    <col min="12807" max="12807" width="19.85546875" bestFit="1" customWidth="1"/>
    <col min="12808" max="12808" width="5" customWidth="1"/>
    <col min="12809" max="12809" width="3.28515625" customWidth="1"/>
    <col min="12810" max="12810" width="8" customWidth="1"/>
    <col min="12811" max="12811" width="8.28515625" bestFit="1" customWidth="1"/>
    <col min="12812" max="12812" width="9.140625" bestFit="1" customWidth="1"/>
    <col min="12813" max="12813" width="7" bestFit="1" customWidth="1"/>
    <col min="12814" max="12814" width="9.140625" bestFit="1" customWidth="1"/>
    <col min="12815" max="12815" width="4.28515625" bestFit="1" customWidth="1"/>
    <col min="12816" max="12816" width="11.28515625" bestFit="1" customWidth="1"/>
    <col min="12817" max="12817" width="9.140625" bestFit="1" customWidth="1"/>
    <col min="12818" max="12818" width="7" bestFit="1" customWidth="1"/>
    <col min="12819" max="12819" width="9.140625" customWidth="1"/>
    <col min="12820" max="12820" width="9.140625" bestFit="1" customWidth="1"/>
    <col min="12821" max="12821" width="7" customWidth="1"/>
    <col min="12822" max="12822" width="8.28515625" bestFit="1" customWidth="1"/>
    <col min="12823" max="12823" width="8.85546875" customWidth="1"/>
    <col min="12824" max="12824" width="7" bestFit="1" customWidth="1"/>
    <col min="12825" max="12825" width="9.140625" bestFit="1" customWidth="1"/>
    <col min="13057" max="13057" width="2.42578125" customWidth="1"/>
    <col min="13058" max="13058" width="5" customWidth="1"/>
    <col min="13059" max="13059" width="16.140625" bestFit="1" customWidth="1"/>
    <col min="13060" max="13060" width="5.28515625" bestFit="1" customWidth="1"/>
    <col min="13061" max="13061" width="4" customWidth="1"/>
    <col min="13062" max="13062" width="4.28515625" bestFit="1" customWidth="1"/>
    <col min="13063" max="13063" width="19.85546875" bestFit="1" customWidth="1"/>
    <col min="13064" max="13064" width="5" customWidth="1"/>
    <col min="13065" max="13065" width="3.28515625" customWidth="1"/>
    <col min="13066" max="13066" width="8" customWidth="1"/>
    <col min="13067" max="13067" width="8.28515625" bestFit="1" customWidth="1"/>
    <col min="13068" max="13068" width="9.140625" bestFit="1" customWidth="1"/>
    <col min="13069" max="13069" width="7" bestFit="1" customWidth="1"/>
    <col min="13070" max="13070" width="9.140625" bestFit="1" customWidth="1"/>
    <col min="13071" max="13071" width="4.28515625" bestFit="1" customWidth="1"/>
    <col min="13072" max="13072" width="11.28515625" bestFit="1" customWidth="1"/>
    <col min="13073" max="13073" width="9.140625" bestFit="1" customWidth="1"/>
    <col min="13074" max="13074" width="7" bestFit="1" customWidth="1"/>
    <col min="13075" max="13075" width="9.140625" customWidth="1"/>
    <col min="13076" max="13076" width="9.140625" bestFit="1" customWidth="1"/>
    <col min="13077" max="13077" width="7" customWidth="1"/>
    <col min="13078" max="13078" width="8.28515625" bestFit="1" customWidth="1"/>
    <col min="13079" max="13079" width="8.85546875" customWidth="1"/>
    <col min="13080" max="13080" width="7" bestFit="1" customWidth="1"/>
    <col min="13081" max="13081" width="9.140625" bestFit="1" customWidth="1"/>
    <col min="13313" max="13313" width="2.42578125" customWidth="1"/>
    <col min="13314" max="13314" width="5" customWidth="1"/>
    <col min="13315" max="13315" width="16.140625" bestFit="1" customWidth="1"/>
    <col min="13316" max="13316" width="5.28515625" bestFit="1" customWidth="1"/>
    <col min="13317" max="13317" width="4" customWidth="1"/>
    <col min="13318" max="13318" width="4.28515625" bestFit="1" customWidth="1"/>
    <col min="13319" max="13319" width="19.85546875" bestFit="1" customWidth="1"/>
    <col min="13320" max="13320" width="5" customWidth="1"/>
    <col min="13321" max="13321" width="3.28515625" customWidth="1"/>
    <col min="13322" max="13322" width="8" customWidth="1"/>
    <col min="13323" max="13323" width="8.28515625" bestFit="1" customWidth="1"/>
    <col min="13324" max="13324" width="9.140625" bestFit="1" customWidth="1"/>
    <col min="13325" max="13325" width="7" bestFit="1" customWidth="1"/>
    <col min="13326" max="13326" width="9.140625" bestFit="1" customWidth="1"/>
    <col min="13327" max="13327" width="4.28515625" bestFit="1" customWidth="1"/>
    <col min="13328" max="13328" width="11.28515625" bestFit="1" customWidth="1"/>
    <col min="13329" max="13329" width="9.140625" bestFit="1" customWidth="1"/>
    <col min="13330" max="13330" width="7" bestFit="1" customWidth="1"/>
    <col min="13331" max="13331" width="9.140625" customWidth="1"/>
    <col min="13332" max="13332" width="9.140625" bestFit="1" customWidth="1"/>
    <col min="13333" max="13333" width="7" customWidth="1"/>
    <col min="13334" max="13334" width="8.28515625" bestFit="1" customWidth="1"/>
    <col min="13335" max="13335" width="8.85546875" customWidth="1"/>
    <col min="13336" max="13336" width="7" bestFit="1" customWidth="1"/>
    <col min="13337" max="13337" width="9.140625" bestFit="1" customWidth="1"/>
    <col min="13569" max="13569" width="2.42578125" customWidth="1"/>
    <col min="13570" max="13570" width="5" customWidth="1"/>
    <col min="13571" max="13571" width="16.140625" bestFit="1" customWidth="1"/>
    <col min="13572" max="13572" width="5.28515625" bestFit="1" customWidth="1"/>
    <col min="13573" max="13573" width="4" customWidth="1"/>
    <col min="13574" max="13574" width="4.28515625" bestFit="1" customWidth="1"/>
    <col min="13575" max="13575" width="19.85546875" bestFit="1" customWidth="1"/>
    <col min="13576" max="13576" width="5" customWidth="1"/>
    <col min="13577" max="13577" width="3.28515625" customWidth="1"/>
    <col min="13578" max="13578" width="8" customWidth="1"/>
    <col min="13579" max="13579" width="8.28515625" bestFit="1" customWidth="1"/>
    <col min="13580" max="13580" width="9.140625" bestFit="1" customWidth="1"/>
    <col min="13581" max="13581" width="7" bestFit="1" customWidth="1"/>
    <col min="13582" max="13582" width="9.140625" bestFit="1" customWidth="1"/>
    <col min="13583" max="13583" width="4.28515625" bestFit="1" customWidth="1"/>
    <col min="13584" max="13584" width="11.28515625" bestFit="1" customWidth="1"/>
    <col min="13585" max="13585" width="9.140625" bestFit="1" customWidth="1"/>
    <col min="13586" max="13586" width="7" bestFit="1" customWidth="1"/>
    <col min="13587" max="13587" width="9.140625" customWidth="1"/>
    <col min="13588" max="13588" width="9.140625" bestFit="1" customWidth="1"/>
    <col min="13589" max="13589" width="7" customWidth="1"/>
    <col min="13590" max="13590" width="8.28515625" bestFit="1" customWidth="1"/>
    <col min="13591" max="13591" width="8.85546875" customWidth="1"/>
    <col min="13592" max="13592" width="7" bestFit="1" customWidth="1"/>
    <col min="13593" max="13593" width="9.140625" bestFit="1" customWidth="1"/>
    <col min="13825" max="13825" width="2.42578125" customWidth="1"/>
    <col min="13826" max="13826" width="5" customWidth="1"/>
    <col min="13827" max="13827" width="16.140625" bestFit="1" customWidth="1"/>
    <col min="13828" max="13828" width="5.28515625" bestFit="1" customWidth="1"/>
    <col min="13829" max="13829" width="4" customWidth="1"/>
    <col min="13830" max="13830" width="4.28515625" bestFit="1" customWidth="1"/>
    <col min="13831" max="13831" width="19.85546875" bestFit="1" customWidth="1"/>
    <col min="13832" max="13832" width="5" customWidth="1"/>
    <col min="13833" max="13833" width="3.28515625" customWidth="1"/>
    <col min="13834" max="13834" width="8" customWidth="1"/>
    <col min="13835" max="13835" width="8.28515625" bestFit="1" customWidth="1"/>
    <col min="13836" max="13836" width="9.140625" bestFit="1" customWidth="1"/>
    <col min="13837" max="13837" width="7" bestFit="1" customWidth="1"/>
    <col min="13838" max="13838" width="9.140625" bestFit="1" customWidth="1"/>
    <col min="13839" max="13839" width="4.28515625" bestFit="1" customWidth="1"/>
    <col min="13840" max="13840" width="11.28515625" bestFit="1" customWidth="1"/>
    <col min="13841" max="13841" width="9.140625" bestFit="1" customWidth="1"/>
    <col min="13842" max="13842" width="7" bestFit="1" customWidth="1"/>
    <col min="13843" max="13843" width="9.140625" customWidth="1"/>
    <col min="13844" max="13844" width="9.140625" bestFit="1" customWidth="1"/>
    <col min="13845" max="13845" width="7" customWidth="1"/>
    <col min="13846" max="13846" width="8.28515625" bestFit="1" customWidth="1"/>
    <col min="13847" max="13847" width="8.85546875" customWidth="1"/>
    <col min="13848" max="13848" width="7" bestFit="1" customWidth="1"/>
    <col min="13849" max="13849" width="9.140625" bestFit="1" customWidth="1"/>
    <col min="14081" max="14081" width="2.42578125" customWidth="1"/>
    <col min="14082" max="14082" width="5" customWidth="1"/>
    <col min="14083" max="14083" width="16.140625" bestFit="1" customWidth="1"/>
    <col min="14084" max="14084" width="5.28515625" bestFit="1" customWidth="1"/>
    <col min="14085" max="14085" width="4" customWidth="1"/>
    <col min="14086" max="14086" width="4.28515625" bestFit="1" customWidth="1"/>
    <col min="14087" max="14087" width="19.85546875" bestFit="1" customWidth="1"/>
    <col min="14088" max="14088" width="5" customWidth="1"/>
    <col min="14089" max="14089" width="3.28515625" customWidth="1"/>
    <col min="14090" max="14090" width="8" customWidth="1"/>
    <col min="14091" max="14091" width="8.28515625" bestFit="1" customWidth="1"/>
    <col min="14092" max="14092" width="9.140625" bestFit="1" customWidth="1"/>
    <col min="14093" max="14093" width="7" bestFit="1" customWidth="1"/>
    <col min="14094" max="14094" width="9.140625" bestFit="1" customWidth="1"/>
    <col min="14095" max="14095" width="4.28515625" bestFit="1" customWidth="1"/>
    <col min="14096" max="14096" width="11.28515625" bestFit="1" customWidth="1"/>
    <col min="14097" max="14097" width="9.140625" bestFit="1" customWidth="1"/>
    <col min="14098" max="14098" width="7" bestFit="1" customWidth="1"/>
    <col min="14099" max="14099" width="9.140625" customWidth="1"/>
    <col min="14100" max="14100" width="9.140625" bestFit="1" customWidth="1"/>
    <col min="14101" max="14101" width="7" customWidth="1"/>
    <col min="14102" max="14102" width="8.28515625" bestFit="1" customWidth="1"/>
    <col min="14103" max="14103" width="8.85546875" customWidth="1"/>
    <col min="14104" max="14104" width="7" bestFit="1" customWidth="1"/>
    <col min="14105" max="14105" width="9.140625" bestFit="1" customWidth="1"/>
    <col min="14337" max="14337" width="2.42578125" customWidth="1"/>
    <col min="14338" max="14338" width="5" customWidth="1"/>
    <col min="14339" max="14339" width="16.140625" bestFit="1" customWidth="1"/>
    <col min="14340" max="14340" width="5.28515625" bestFit="1" customWidth="1"/>
    <col min="14341" max="14341" width="4" customWidth="1"/>
    <col min="14342" max="14342" width="4.28515625" bestFit="1" customWidth="1"/>
    <col min="14343" max="14343" width="19.85546875" bestFit="1" customWidth="1"/>
    <col min="14344" max="14344" width="5" customWidth="1"/>
    <col min="14345" max="14345" width="3.28515625" customWidth="1"/>
    <col min="14346" max="14346" width="8" customWidth="1"/>
    <col min="14347" max="14347" width="8.28515625" bestFit="1" customWidth="1"/>
    <col min="14348" max="14348" width="9.140625" bestFit="1" customWidth="1"/>
    <col min="14349" max="14349" width="7" bestFit="1" customWidth="1"/>
    <col min="14350" max="14350" width="9.140625" bestFit="1" customWidth="1"/>
    <col min="14351" max="14351" width="4.28515625" bestFit="1" customWidth="1"/>
    <col min="14352" max="14352" width="11.28515625" bestFit="1" customWidth="1"/>
    <col min="14353" max="14353" width="9.140625" bestFit="1" customWidth="1"/>
    <col min="14354" max="14354" width="7" bestFit="1" customWidth="1"/>
    <col min="14355" max="14355" width="9.140625" customWidth="1"/>
    <col min="14356" max="14356" width="9.140625" bestFit="1" customWidth="1"/>
    <col min="14357" max="14357" width="7" customWidth="1"/>
    <col min="14358" max="14358" width="8.28515625" bestFit="1" customWidth="1"/>
    <col min="14359" max="14359" width="8.85546875" customWidth="1"/>
    <col min="14360" max="14360" width="7" bestFit="1" customWidth="1"/>
    <col min="14361" max="14361" width="9.140625" bestFit="1" customWidth="1"/>
    <col min="14593" max="14593" width="2.42578125" customWidth="1"/>
    <col min="14594" max="14594" width="5" customWidth="1"/>
    <col min="14595" max="14595" width="16.140625" bestFit="1" customWidth="1"/>
    <col min="14596" max="14596" width="5.28515625" bestFit="1" customWidth="1"/>
    <col min="14597" max="14597" width="4" customWidth="1"/>
    <col min="14598" max="14598" width="4.28515625" bestFit="1" customWidth="1"/>
    <col min="14599" max="14599" width="19.85546875" bestFit="1" customWidth="1"/>
    <col min="14600" max="14600" width="5" customWidth="1"/>
    <col min="14601" max="14601" width="3.28515625" customWidth="1"/>
    <col min="14602" max="14602" width="8" customWidth="1"/>
    <col min="14603" max="14603" width="8.28515625" bestFit="1" customWidth="1"/>
    <col min="14604" max="14604" width="9.140625" bestFit="1" customWidth="1"/>
    <col min="14605" max="14605" width="7" bestFit="1" customWidth="1"/>
    <col min="14606" max="14606" width="9.140625" bestFit="1" customWidth="1"/>
    <col min="14607" max="14607" width="4.28515625" bestFit="1" customWidth="1"/>
    <col min="14608" max="14608" width="11.28515625" bestFit="1" customWidth="1"/>
    <col min="14609" max="14609" width="9.140625" bestFit="1" customWidth="1"/>
    <col min="14610" max="14610" width="7" bestFit="1" customWidth="1"/>
    <col min="14611" max="14611" width="9.140625" customWidth="1"/>
    <col min="14612" max="14612" width="9.140625" bestFit="1" customWidth="1"/>
    <col min="14613" max="14613" width="7" customWidth="1"/>
    <col min="14614" max="14614" width="8.28515625" bestFit="1" customWidth="1"/>
    <col min="14615" max="14615" width="8.85546875" customWidth="1"/>
    <col min="14616" max="14616" width="7" bestFit="1" customWidth="1"/>
    <col min="14617" max="14617" width="9.140625" bestFit="1" customWidth="1"/>
    <col min="14849" max="14849" width="2.42578125" customWidth="1"/>
    <col min="14850" max="14850" width="5" customWidth="1"/>
    <col min="14851" max="14851" width="16.140625" bestFit="1" customWidth="1"/>
    <col min="14852" max="14852" width="5.28515625" bestFit="1" customWidth="1"/>
    <col min="14853" max="14853" width="4" customWidth="1"/>
    <col min="14854" max="14854" width="4.28515625" bestFit="1" customWidth="1"/>
    <col min="14855" max="14855" width="19.85546875" bestFit="1" customWidth="1"/>
    <col min="14856" max="14856" width="5" customWidth="1"/>
    <col min="14857" max="14857" width="3.28515625" customWidth="1"/>
    <col min="14858" max="14858" width="8" customWidth="1"/>
    <col min="14859" max="14859" width="8.28515625" bestFit="1" customWidth="1"/>
    <col min="14860" max="14860" width="9.140625" bestFit="1" customWidth="1"/>
    <col min="14861" max="14861" width="7" bestFit="1" customWidth="1"/>
    <col min="14862" max="14862" width="9.140625" bestFit="1" customWidth="1"/>
    <col min="14863" max="14863" width="4.28515625" bestFit="1" customWidth="1"/>
    <col min="14864" max="14864" width="11.28515625" bestFit="1" customWidth="1"/>
    <col min="14865" max="14865" width="9.140625" bestFit="1" customWidth="1"/>
    <col min="14866" max="14866" width="7" bestFit="1" customWidth="1"/>
    <col min="14867" max="14867" width="9.140625" customWidth="1"/>
    <col min="14868" max="14868" width="9.140625" bestFit="1" customWidth="1"/>
    <col min="14869" max="14869" width="7" customWidth="1"/>
    <col min="14870" max="14870" width="8.28515625" bestFit="1" customWidth="1"/>
    <col min="14871" max="14871" width="8.85546875" customWidth="1"/>
    <col min="14872" max="14872" width="7" bestFit="1" customWidth="1"/>
    <col min="14873" max="14873" width="9.140625" bestFit="1" customWidth="1"/>
    <col min="15105" max="15105" width="2.42578125" customWidth="1"/>
    <col min="15106" max="15106" width="5" customWidth="1"/>
    <col min="15107" max="15107" width="16.140625" bestFit="1" customWidth="1"/>
    <col min="15108" max="15108" width="5.28515625" bestFit="1" customWidth="1"/>
    <col min="15109" max="15109" width="4" customWidth="1"/>
    <col min="15110" max="15110" width="4.28515625" bestFit="1" customWidth="1"/>
    <col min="15111" max="15111" width="19.85546875" bestFit="1" customWidth="1"/>
    <col min="15112" max="15112" width="5" customWidth="1"/>
    <col min="15113" max="15113" width="3.28515625" customWidth="1"/>
    <col min="15114" max="15114" width="8" customWidth="1"/>
    <col min="15115" max="15115" width="8.28515625" bestFit="1" customWidth="1"/>
    <col min="15116" max="15116" width="9.140625" bestFit="1" customWidth="1"/>
    <col min="15117" max="15117" width="7" bestFit="1" customWidth="1"/>
    <col min="15118" max="15118" width="9.140625" bestFit="1" customWidth="1"/>
    <col min="15119" max="15119" width="4.28515625" bestFit="1" customWidth="1"/>
    <col min="15120" max="15120" width="11.28515625" bestFit="1" customWidth="1"/>
    <col min="15121" max="15121" width="9.140625" bestFit="1" customWidth="1"/>
    <col min="15122" max="15122" width="7" bestFit="1" customWidth="1"/>
    <col min="15123" max="15123" width="9.140625" customWidth="1"/>
    <col min="15124" max="15124" width="9.140625" bestFit="1" customWidth="1"/>
    <col min="15125" max="15125" width="7" customWidth="1"/>
    <col min="15126" max="15126" width="8.28515625" bestFit="1" customWidth="1"/>
    <col min="15127" max="15127" width="8.85546875" customWidth="1"/>
    <col min="15128" max="15128" width="7" bestFit="1" customWidth="1"/>
    <col min="15129" max="15129" width="9.140625" bestFit="1" customWidth="1"/>
    <col min="15361" max="15361" width="2.42578125" customWidth="1"/>
    <col min="15362" max="15362" width="5" customWidth="1"/>
    <col min="15363" max="15363" width="16.140625" bestFit="1" customWidth="1"/>
    <col min="15364" max="15364" width="5.28515625" bestFit="1" customWidth="1"/>
    <col min="15365" max="15365" width="4" customWidth="1"/>
    <col min="15366" max="15366" width="4.28515625" bestFit="1" customWidth="1"/>
    <col min="15367" max="15367" width="19.85546875" bestFit="1" customWidth="1"/>
    <col min="15368" max="15368" width="5" customWidth="1"/>
    <col min="15369" max="15369" width="3.28515625" customWidth="1"/>
    <col min="15370" max="15370" width="8" customWidth="1"/>
    <col min="15371" max="15371" width="8.28515625" bestFit="1" customWidth="1"/>
    <col min="15372" max="15372" width="9.140625" bestFit="1" customWidth="1"/>
    <col min="15373" max="15373" width="7" bestFit="1" customWidth="1"/>
    <col min="15374" max="15374" width="9.140625" bestFit="1" customWidth="1"/>
    <col min="15375" max="15375" width="4.28515625" bestFit="1" customWidth="1"/>
    <col min="15376" max="15376" width="11.28515625" bestFit="1" customWidth="1"/>
    <col min="15377" max="15377" width="9.140625" bestFit="1" customWidth="1"/>
    <col min="15378" max="15378" width="7" bestFit="1" customWidth="1"/>
    <col min="15379" max="15379" width="9.140625" customWidth="1"/>
    <col min="15380" max="15380" width="9.140625" bestFit="1" customWidth="1"/>
    <col min="15381" max="15381" width="7" customWidth="1"/>
    <col min="15382" max="15382" width="8.28515625" bestFit="1" customWidth="1"/>
    <col min="15383" max="15383" width="8.85546875" customWidth="1"/>
    <col min="15384" max="15384" width="7" bestFit="1" customWidth="1"/>
    <col min="15385" max="15385" width="9.140625" bestFit="1" customWidth="1"/>
    <col min="15617" max="15617" width="2.42578125" customWidth="1"/>
    <col min="15618" max="15618" width="5" customWidth="1"/>
    <col min="15619" max="15619" width="16.140625" bestFit="1" customWidth="1"/>
    <col min="15620" max="15620" width="5.28515625" bestFit="1" customWidth="1"/>
    <col min="15621" max="15621" width="4" customWidth="1"/>
    <col min="15622" max="15622" width="4.28515625" bestFit="1" customWidth="1"/>
    <col min="15623" max="15623" width="19.85546875" bestFit="1" customWidth="1"/>
    <col min="15624" max="15624" width="5" customWidth="1"/>
    <col min="15625" max="15625" width="3.28515625" customWidth="1"/>
    <col min="15626" max="15626" width="8" customWidth="1"/>
    <col min="15627" max="15627" width="8.28515625" bestFit="1" customWidth="1"/>
    <col min="15628" max="15628" width="9.140625" bestFit="1" customWidth="1"/>
    <col min="15629" max="15629" width="7" bestFit="1" customWidth="1"/>
    <col min="15630" max="15630" width="9.140625" bestFit="1" customWidth="1"/>
    <col min="15631" max="15631" width="4.28515625" bestFit="1" customWidth="1"/>
    <col min="15632" max="15632" width="11.28515625" bestFit="1" customWidth="1"/>
    <col min="15633" max="15633" width="9.140625" bestFit="1" customWidth="1"/>
    <col min="15634" max="15634" width="7" bestFit="1" customWidth="1"/>
    <col min="15635" max="15635" width="9.140625" customWidth="1"/>
    <col min="15636" max="15636" width="9.140625" bestFit="1" customWidth="1"/>
    <col min="15637" max="15637" width="7" customWidth="1"/>
    <col min="15638" max="15638" width="8.28515625" bestFit="1" customWidth="1"/>
    <col min="15639" max="15639" width="8.85546875" customWidth="1"/>
    <col min="15640" max="15640" width="7" bestFit="1" customWidth="1"/>
    <col min="15641" max="15641" width="9.140625" bestFit="1" customWidth="1"/>
    <col min="15873" max="15873" width="2.42578125" customWidth="1"/>
    <col min="15874" max="15874" width="5" customWidth="1"/>
    <col min="15875" max="15875" width="16.140625" bestFit="1" customWidth="1"/>
    <col min="15876" max="15876" width="5.28515625" bestFit="1" customWidth="1"/>
    <col min="15877" max="15877" width="4" customWidth="1"/>
    <col min="15878" max="15878" width="4.28515625" bestFit="1" customWidth="1"/>
    <col min="15879" max="15879" width="19.85546875" bestFit="1" customWidth="1"/>
    <col min="15880" max="15880" width="5" customWidth="1"/>
    <col min="15881" max="15881" width="3.28515625" customWidth="1"/>
    <col min="15882" max="15882" width="8" customWidth="1"/>
    <col min="15883" max="15883" width="8.28515625" bestFit="1" customWidth="1"/>
    <col min="15884" max="15884" width="9.140625" bestFit="1" customWidth="1"/>
    <col min="15885" max="15885" width="7" bestFit="1" customWidth="1"/>
    <col min="15886" max="15886" width="9.140625" bestFit="1" customWidth="1"/>
    <col min="15887" max="15887" width="4.28515625" bestFit="1" customWidth="1"/>
    <col min="15888" max="15888" width="11.28515625" bestFit="1" customWidth="1"/>
    <col min="15889" max="15889" width="9.140625" bestFit="1" customWidth="1"/>
    <col min="15890" max="15890" width="7" bestFit="1" customWidth="1"/>
    <col min="15891" max="15891" width="9.140625" customWidth="1"/>
    <col min="15892" max="15892" width="9.140625" bestFit="1" customWidth="1"/>
    <col min="15893" max="15893" width="7" customWidth="1"/>
    <col min="15894" max="15894" width="8.28515625" bestFit="1" customWidth="1"/>
    <col min="15895" max="15895" width="8.85546875" customWidth="1"/>
    <col min="15896" max="15896" width="7" bestFit="1" customWidth="1"/>
    <col min="15897" max="15897" width="9.140625" bestFit="1" customWidth="1"/>
    <col min="16129" max="16129" width="2.42578125" customWidth="1"/>
    <col min="16130" max="16130" width="5" customWidth="1"/>
    <col min="16131" max="16131" width="16.140625" bestFit="1" customWidth="1"/>
    <col min="16132" max="16132" width="5.28515625" bestFit="1" customWidth="1"/>
    <col min="16133" max="16133" width="4" customWidth="1"/>
    <col min="16134" max="16134" width="4.28515625" bestFit="1" customWidth="1"/>
    <col min="16135" max="16135" width="19.85546875" bestFit="1" customWidth="1"/>
    <col min="16136" max="16136" width="5" customWidth="1"/>
    <col min="16137" max="16137" width="3.28515625" customWidth="1"/>
    <col min="16138" max="16138" width="8" customWidth="1"/>
    <col min="16139" max="16139" width="8.28515625" bestFit="1" customWidth="1"/>
    <col min="16140" max="16140" width="9.140625" bestFit="1" customWidth="1"/>
    <col min="16141" max="16141" width="7" bestFit="1" customWidth="1"/>
    <col min="16142" max="16142" width="9.140625" bestFit="1" customWidth="1"/>
    <col min="16143" max="16143" width="4.28515625" bestFit="1" customWidth="1"/>
    <col min="16144" max="16144" width="11.28515625" bestFit="1" customWidth="1"/>
    <col min="16145" max="16145" width="9.140625" bestFit="1" customWidth="1"/>
    <col min="16146" max="16146" width="7" bestFit="1" customWidth="1"/>
    <col min="16147" max="16147" width="9.140625" customWidth="1"/>
    <col min="16148" max="16148" width="9.140625" bestFit="1" customWidth="1"/>
    <col min="16149" max="16149" width="7" customWidth="1"/>
    <col min="16150" max="16150" width="8.28515625" bestFit="1" customWidth="1"/>
    <col min="16151" max="16151" width="8.85546875" customWidth="1"/>
    <col min="16152" max="16152" width="7" bestFit="1" customWidth="1"/>
    <col min="16153" max="16153" width="9.140625" bestFit="1" customWidth="1"/>
  </cols>
  <sheetData>
    <row r="1" spans="2:16" ht="25.5" customHeight="1">
      <c r="B1" s="182" t="s">
        <v>723</v>
      </c>
      <c r="D1" s="284"/>
      <c r="E1" s="284"/>
      <c r="F1" s="284"/>
      <c r="G1" s="285"/>
      <c r="H1" s="284"/>
      <c r="I1" s="284"/>
      <c r="J1" s="284"/>
      <c r="K1" s="286"/>
      <c r="L1" s="286"/>
      <c r="M1" s="286"/>
      <c r="N1" s="286"/>
      <c r="O1" s="286"/>
      <c r="P1" s="182"/>
    </row>
    <row r="2" spans="2:16" ht="16.5">
      <c r="B2" s="866" t="s">
        <v>552</v>
      </c>
      <c r="D2" s="284"/>
      <c r="E2" s="284"/>
      <c r="F2" s="284"/>
      <c r="G2" s="285"/>
      <c r="H2" s="284"/>
      <c r="I2" s="284"/>
      <c r="J2" s="284"/>
      <c r="K2" s="286"/>
      <c r="L2" s="286"/>
      <c r="M2" s="286"/>
      <c r="N2" s="286"/>
      <c r="O2" s="286"/>
      <c r="P2" s="182"/>
    </row>
    <row r="3" spans="2:16" ht="16.5">
      <c r="B3" s="353"/>
      <c r="D3" s="284"/>
      <c r="E3" s="284"/>
      <c r="F3" s="284"/>
      <c r="G3" s="285"/>
      <c r="H3" s="284"/>
      <c r="I3" s="284"/>
      <c r="J3" s="284"/>
      <c r="K3" s="286"/>
      <c r="L3" s="286"/>
      <c r="M3" s="286"/>
      <c r="N3" s="286"/>
      <c r="O3" s="286"/>
      <c r="P3" s="182"/>
    </row>
    <row r="4" spans="2:16" ht="15.75">
      <c r="C4" s="185"/>
    </row>
    <row r="5" spans="2:16" ht="15.75">
      <c r="C5" s="185"/>
    </row>
    <row r="6" spans="2:16" ht="15.75">
      <c r="C6" s="185"/>
    </row>
    <row r="7" spans="2:16" ht="15.75">
      <c r="C7" s="185"/>
    </row>
    <row r="8" spans="2:16" ht="15.75">
      <c r="C8" s="185"/>
    </row>
    <row r="9" spans="2:16" ht="15.75">
      <c r="C9" s="185"/>
    </row>
    <row r="10" spans="2:16" ht="15.75">
      <c r="C10" s="185"/>
    </row>
    <row r="11" spans="2:16" ht="39" customHeight="1">
      <c r="B11" s="867" t="s">
        <v>359</v>
      </c>
      <c r="C11" s="854" t="s">
        <v>736</v>
      </c>
      <c r="D11" s="1240" t="s">
        <v>763</v>
      </c>
      <c r="E11" s="1199"/>
      <c r="F11" s="867" t="s">
        <v>359</v>
      </c>
      <c r="G11" s="854" t="s">
        <v>736</v>
      </c>
      <c r="H11" s="1240" t="s">
        <v>763</v>
      </c>
      <c r="I11" s="1199"/>
    </row>
    <row r="12" spans="2:16" ht="14.25" customHeight="1">
      <c r="B12" s="297" t="s">
        <v>374</v>
      </c>
      <c r="C12" s="298" t="s">
        <v>226</v>
      </c>
      <c r="D12" s="878">
        <v>2200</v>
      </c>
      <c r="E12" s="673">
        <v>0.47354320160750168</v>
      </c>
      <c r="F12" s="260">
        <v>23</v>
      </c>
      <c r="G12" s="298" t="s">
        <v>208</v>
      </c>
      <c r="H12" s="878">
        <v>101</v>
      </c>
      <c r="I12" s="305">
        <v>0.18823529411764706</v>
      </c>
    </row>
    <row r="13" spans="2:16" ht="14.25" customHeight="1">
      <c r="B13" s="297" t="s">
        <v>375</v>
      </c>
      <c r="C13" s="298" t="s">
        <v>218</v>
      </c>
      <c r="D13" s="878">
        <v>1792</v>
      </c>
      <c r="E13" s="673">
        <v>-0.1938821412505623</v>
      </c>
      <c r="F13" s="260">
        <v>24</v>
      </c>
      <c r="G13" s="298" t="s">
        <v>233</v>
      </c>
      <c r="H13" s="878">
        <v>95</v>
      </c>
      <c r="I13" s="305">
        <v>-0.18103448275862069</v>
      </c>
    </row>
    <row r="14" spans="2:16" ht="14.25" customHeight="1">
      <c r="B14" s="297" t="s">
        <v>376</v>
      </c>
      <c r="C14" s="298" t="s">
        <v>180</v>
      </c>
      <c r="D14" s="878">
        <v>1714</v>
      </c>
      <c r="E14" s="673">
        <v>-0.29232039636663915</v>
      </c>
      <c r="F14" s="260">
        <v>25</v>
      </c>
      <c r="G14" s="298" t="s">
        <v>254</v>
      </c>
      <c r="H14" s="878">
        <v>95</v>
      </c>
      <c r="I14" s="305">
        <v>0.63793103448275867</v>
      </c>
    </row>
    <row r="15" spans="2:16" ht="14.25" customHeight="1">
      <c r="B15" s="297" t="s">
        <v>377</v>
      </c>
      <c r="C15" s="298" t="s">
        <v>262</v>
      </c>
      <c r="D15" s="878">
        <v>795</v>
      </c>
      <c r="E15" s="673">
        <v>0.46678966789667897</v>
      </c>
      <c r="F15" s="260">
        <v>26</v>
      </c>
      <c r="G15" s="298" t="s">
        <v>242</v>
      </c>
      <c r="H15" s="878">
        <v>90</v>
      </c>
      <c r="I15" s="305">
        <v>-0.40397350993377484</v>
      </c>
    </row>
    <row r="16" spans="2:16" ht="14.25" customHeight="1">
      <c r="B16" s="297" t="s">
        <v>378</v>
      </c>
      <c r="C16" s="298" t="s">
        <v>257</v>
      </c>
      <c r="D16" s="878">
        <v>701</v>
      </c>
      <c r="E16" s="673">
        <v>-0.13242574257425743</v>
      </c>
      <c r="F16" s="260">
        <v>27</v>
      </c>
      <c r="G16" s="298" t="s">
        <v>223</v>
      </c>
      <c r="H16" s="878">
        <v>75</v>
      </c>
      <c r="I16" s="305">
        <v>-0.11764705882352941</v>
      </c>
    </row>
    <row r="17" spans="2:9" ht="14.25" customHeight="1">
      <c r="B17" s="260">
        <v>6</v>
      </c>
      <c r="C17" s="298" t="s">
        <v>175</v>
      </c>
      <c r="D17" s="878">
        <v>664</v>
      </c>
      <c r="E17" s="673">
        <v>0.53348729792147809</v>
      </c>
      <c r="F17" s="260">
        <v>28</v>
      </c>
      <c r="G17" s="298" t="s">
        <v>135</v>
      </c>
      <c r="H17" s="878">
        <v>69</v>
      </c>
      <c r="I17" s="305">
        <v>-0.17857142857142858</v>
      </c>
    </row>
    <row r="18" spans="2:9" ht="14.25" customHeight="1">
      <c r="B18" s="260">
        <v>7</v>
      </c>
      <c r="C18" s="298" t="s">
        <v>248</v>
      </c>
      <c r="D18" s="878">
        <v>607</v>
      </c>
      <c r="E18" s="673">
        <v>0.42488262910798125</v>
      </c>
      <c r="F18" s="260">
        <v>29</v>
      </c>
      <c r="G18" s="298" t="s">
        <v>165</v>
      </c>
      <c r="H18" s="878">
        <v>68</v>
      </c>
      <c r="I18" s="305">
        <v>-0.18072289156626506</v>
      </c>
    </row>
    <row r="19" spans="2:9" ht="14.25" customHeight="1">
      <c r="B19" s="260">
        <v>8</v>
      </c>
      <c r="C19" s="298" t="s">
        <v>192</v>
      </c>
      <c r="D19" s="878">
        <v>482</v>
      </c>
      <c r="E19" s="673">
        <v>-0.30144927536231886</v>
      </c>
      <c r="F19" s="260">
        <v>30</v>
      </c>
      <c r="G19" s="298" t="s">
        <v>195</v>
      </c>
      <c r="H19" s="878">
        <v>65</v>
      </c>
      <c r="I19" s="305">
        <v>-0.69047619047619047</v>
      </c>
    </row>
    <row r="20" spans="2:9" ht="14.25" customHeight="1">
      <c r="B20" s="260">
        <v>9</v>
      </c>
      <c r="C20" s="298" t="s">
        <v>157</v>
      </c>
      <c r="D20" s="878">
        <v>423</v>
      </c>
      <c r="E20" s="673">
        <v>-0.3242811501597444</v>
      </c>
      <c r="F20" s="260">
        <v>31</v>
      </c>
      <c r="G20" s="298" t="s">
        <v>451</v>
      </c>
      <c r="H20" s="878">
        <v>49</v>
      </c>
      <c r="I20" s="305">
        <v>0.96</v>
      </c>
    </row>
    <row r="21" spans="2:9" ht="14.25" customHeight="1">
      <c r="B21" s="260">
        <v>10</v>
      </c>
      <c r="C21" s="298" t="s">
        <v>123</v>
      </c>
      <c r="D21" s="878">
        <v>270</v>
      </c>
      <c r="E21" s="673">
        <v>-0.31645569620253167</v>
      </c>
      <c r="F21" s="260">
        <v>32</v>
      </c>
      <c r="G21" s="298" t="s">
        <v>274</v>
      </c>
      <c r="H21" s="878">
        <v>35</v>
      </c>
      <c r="I21" s="305">
        <v>6</v>
      </c>
    </row>
    <row r="22" spans="2:9" ht="14.25" customHeight="1">
      <c r="B22" s="260">
        <v>11</v>
      </c>
      <c r="C22" s="298" t="s">
        <v>153</v>
      </c>
      <c r="D22" s="878">
        <v>260</v>
      </c>
      <c r="E22" s="682">
        <v>0.58536585365853655</v>
      </c>
      <c r="F22" s="260">
        <v>33</v>
      </c>
      <c r="G22" s="298" t="s">
        <v>764</v>
      </c>
      <c r="H22" s="878">
        <v>29</v>
      </c>
      <c r="I22" s="313">
        <v>-6.4516129032258063E-2</v>
      </c>
    </row>
    <row r="23" spans="2:9" ht="14.25" customHeight="1">
      <c r="B23" s="260">
        <v>12</v>
      </c>
      <c r="C23" s="298" t="s">
        <v>149</v>
      </c>
      <c r="D23" s="878">
        <v>252</v>
      </c>
      <c r="E23" s="673">
        <v>-0.29805013927576601</v>
      </c>
      <c r="F23" s="260">
        <v>34</v>
      </c>
      <c r="G23" s="298" t="s">
        <v>205</v>
      </c>
      <c r="H23" s="878">
        <v>20</v>
      </c>
      <c r="I23" s="305">
        <v>-9.0909090909090912E-2</v>
      </c>
    </row>
    <row r="24" spans="2:9" ht="14.25" customHeight="1">
      <c r="B24" s="260">
        <v>13</v>
      </c>
      <c r="C24" s="298" t="s">
        <v>272</v>
      </c>
      <c r="D24" s="878">
        <v>238</v>
      </c>
      <c r="E24" s="673">
        <v>8.1818181818181818E-2</v>
      </c>
      <c r="F24" s="260">
        <v>35</v>
      </c>
      <c r="G24" s="298" t="s">
        <v>237</v>
      </c>
      <c r="H24" s="878">
        <v>19</v>
      </c>
      <c r="I24" s="305">
        <v>-0.73239436619718312</v>
      </c>
    </row>
    <row r="25" spans="2:9" ht="14.25" customHeight="1">
      <c r="B25" s="260">
        <v>14</v>
      </c>
      <c r="C25" s="298" t="s">
        <v>765</v>
      </c>
      <c r="D25" s="878">
        <v>233</v>
      </c>
      <c r="E25" s="682">
        <v>-3.3195020746887967E-2</v>
      </c>
      <c r="F25" s="260">
        <v>36</v>
      </c>
      <c r="G25" s="298" t="s">
        <v>266</v>
      </c>
      <c r="H25" s="878">
        <v>15</v>
      </c>
      <c r="I25" s="313">
        <v>-0.4</v>
      </c>
    </row>
    <row r="26" spans="2:9" ht="14.25" customHeight="1">
      <c r="B26" s="260">
        <v>15</v>
      </c>
      <c r="C26" s="298" t="s">
        <v>253</v>
      </c>
      <c r="D26" s="878">
        <v>218</v>
      </c>
      <c r="E26" s="673">
        <v>0.63909774436090228</v>
      </c>
      <c r="F26" s="260">
        <v>37</v>
      </c>
      <c r="G26" s="298" t="s">
        <v>231</v>
      </c>
      <c r="H26" s="878">
        <v>13</v>
      </c>
      <c r="I26" s="305">
        <v>-0.27777777777777779</v>
      </c>
    </row>
    <row r="27" spans="2:9" ht="14.25" customHeight="1">
      <c r="B27" s="260">
        <v>16</v>
      </c>
      <c r="C27" s="298" t="s">
        <v>127</v>
      </c>
      <c r="D27" s="878">
        <v>208</v>
      </c>
      <c r="E27" s="673">
        <v>0.29192546583850931</v>
      </c>
      <c r="F27" s="260">
        <v>38</v>
      </c>
      <c r="G27" s="298" t="s">
        <v>161</v>
      </c>
      <c r="H27" s="878">
        <v>11</v>
      </c>
      <c r="I27" s="305">
        <v>-8.3333333333333329E-2</v>
      </c>
    </row>
    <row r="28" spans="2:9" ht="14.25" customHeight="1">
      <c r="B28" s="260">
        <v>17</v>
      </c>
      <c r="C28" s="298" t="s">
        <v>199</v>
      </c>
      <c r="D28" s="878">
        <v>191</v>
      </c>
      <c r="E28" s="673">
        <v>-0.62401574803149606</v>
      </c>
      <c r="F28" s="260">
        <v>39</v>
      </c>
      <c r="G28" s="298" t="s">
        <v>203</v>
      </c>
      <c r="H28" s="878">
        <v>5</v>
      </c>
      <c r="I28" s="305">
        <v>-0.375</v>
      </c>
    </row>
    <row r="29" spans="2:9" ht="14.25" customHeight="1">
      <c r="B29" s="260">
        <v>18</v>
      </c>
      <c r="C29" s="298" t="s">
        <v>452</v>
      </c>
      <c r="D29" s="878">
        <v>186</v>
      </c>
      <c r="E29" s="673">
        <v>0.77142857142857146</v>
      </c>
      <c r="F29" s="260">
        <v>44</v>
      </c>
      <c r="G29" s="298" t="s">
        <v>246</v>
      </c>
      <c r="H29" s="878">
        <v>0</v>
      </c>
      <c r="I29" s="305">
        <v>0</v>
      </c>
    </row>
    <row r="30" spans="2:9" ht="14.25" customHeight="1">
      <c r="B30" s="260">
        <v>19</v>
      </c>
      <c r="C30" s="298" t="s">
        <v>139</v>
      </c>
      <c r="D30" s="878">
        <v>178</v>
      </c>
      <c r="E30" s="673">
        <v>1.5070422535211268</v>
      </c>
      <c r="F30" s="879"/>
      <c r="G30" s="365" t="s">
        <v>766</v>
      </c>
      <c r="H30" s="878">
        <v>26</v>
      </c>
      <c r="I30" s="305">
        <v>-0.70114942528735635</v>
      </c>
    </row>
    <row r="31" spans="2:9" ht="14.25" customHeight="1">
      <c r="B31" s="260">
        <v>20</v>
      </c>
      <c r="C31" s="298" t="s">
        <v>182</v>
      </c>
      <c r="D31" s="878">
        <v>168</v>
      </c>
      <c r="E31" s="673">
        <v>6.3291139240506333E-2</v>
      </c>
      <c r="F31" s="1106" t="s">
        <v>348</v>
      </c>
      <c r="G31" s="1108"/>
      <c r="H31" s="1272">
        <f>SUM(D12:D33)+SUM(H12:H30)</f>
        <v>12964</v>
      </c>
      <c r="I31" s="1126"/>
    </row>
    <row r="32" spans="2:9" ht="14.25" customHeight="1">
      <c r="B32" s="260">
        <v>21</v>
      </c>
      <c r="C32" s="298" t="s">
        <v>212</v>
      </c>
      <c r="D32" s="878">
        <v>160</v>
      </c>
      <c r="E32" s="673">
        <v>-0.10614525139664804</v>
      </c>
      <c r="F32" s="1106" t="s">
        <v>349</v>
      </c>
      <c r="G32" s="1108"/>
      <c r="H32" s="1273">
        <v>13670</v>
      </c>
      <c r="I32" s="1274"/>
    </row>
    <row r="33" spans="2:25" ht="14.25" customHeight="1">
      <c r="B33" s="260">
        <v>22</v>
      </c>
      <c r="C33" s="298" t="s">
        <v>269</v>
      </c>
      <c r="D33" s="878">
        <v>144</v>
      </c>
      <c r="E33" s="673">
        <v>5.1094890510948905E-2</v>
      </c>
      <c r="F33" s="1106" t="s">
        <v>406</v>
      </c>
      <c r="G33" s="1124"/>
      <c r="H33" s="1270">
        <f>(H31-H32)/H32</f>
        <v>-5.1645940014630576E-2</v>
      </c>
      <c r="I33" s="1271"/>
    </row>
    <row r="34" spans="2:25" ht="14.25" customHeight="1">
      <c r="B34" s="656"/>
      <c r="C34" s="314"/>
      <c r="D34" s="314"/>
      <c r="E34" s="314"/>
      <c r="J34" s="314"/>
      <c r="K34" s="314"/>
      <c r="L34" s="314"/>
      <c r="M34" s="314"/>
      <c r="N34" s="314"/>
    </row>
    <row r="35" spans="2:25" ht="14.25" customHeight="1">
      <c r="B35" s="656"/>
      <c r="C35" s="314"/>
      <c r="D35" s="314"/>
      <c r="E35" s="314"/>
      <c r="J35" s="314"/>
      <c r="K35" s="314"/>
      <c r="L35" s="314"/>
      <c r="M35" s="314"/>
      <c r="N35" s="314"/>
    </row>
    <row r="36" spans="2:25" ht="14.25" customHeight="1">
      <c r="B36" s="871"/>
      <c r="C36" s="314"/>
      <c r="D36" s="314"/>
      <c r="E36" s="314"/>
      <c r="J36" s="314"/>
      <c r="K36" s="314"/>
      <c r="L36" s="314"/>
      <c r="M36" s="314"/>
      <c r="N36" s="314"/>
    </row>
    <row r="37" spans="2:25" ht="14.25" customHeight="1">
      <c r="B37" s="348"/>
      <c r="C37" s="314"/>
      <c r="D37" s="314"/>
      <c r="E37" s="314"/>
      <c r="F37" s="314"/>
      <c r="G37" s="314"/>
      <c r="H37" s="314"/>
      <c r="I37" s="314"/>
      <c r="J37" s="314"/>
      <c r="K37" s="314"/>
      <c r="L37" s="314"/>
      <c r="M37" s="314"/>
      <c r="N37" s="314"/>
      <c r="O37" s="348"/>
      <c r="P37" s="314"/>
      <c r="Q37" s="315"/>
      <c r="R37" s="315"/>
      <c r="S37" s="315"/>
      <c r="T37" s="315"/>
      <c r="U37" s="315"/>
      <c r="V37" s="315"/>
      <c r="W37" s="315"/>
      <c r="X37" s="315"/>
      <c r="Y37" s="315"/>
    </row>
    <row r="38" spans="2:25" ht="14.25" customHeight="1">
      <c r="B38" s="348"/>
      <c r="C38" s="226"/>
      <c r="Q38" s="316"/>
      <c r="R38" s="316"/>
      <c r="T38" s="317"/>
    </row>
    <row r="39" spans="2:25" ht="14.25" customHeight="1">
      <c r="B39" s="348"/>
      <c r="T39" s="317"/>
    </row>
    <row r="40" spans="2:25" ht="14.25" customHeight="1">
      <c r="B40" s="348"/>
    </row>
    <row r="41" spans="2:25" ht="14.25" customHeight="1"/>
    <row r="42" spans="2:25" ht="14.25" customHeight="1"/>
    <row r="43" spans="2:25" ht="14.25" customHeight="1">
      <c r="G43" s="222"/>
      <c r="H43" s="222"/>
      <c r="I43" s="222"/>
      <c r="J43" s="222"/>
    </row>
    <row r="44" spans="2:25" ht="14.25" customHeight="1"/>
    <row r="45" spans="2:25" ht="14.25" customHeight="1">
      <c r="Q45" s="233"/>
      <c r="R45" s="233"/>
      <c r="S45" s="317"/>
    </row>
    <row r="46" spans="2:25" ht="14.25" customHeight="1">
      <c r="Q46" s="316"/>
      <c r="R46" s="316"/>
      <c r="S46" s="317"/>
    </row>
    <row r="47" spans="2:25" ht="14.25" customHeight="1">
      <c r="P47" s="233"/>
    </row>
    <row r="48" spans="2:25" ht="14.25" customHeight="1">
      <c r="P48" s="233"/>
    </row>
    <row r="49" spans="4:22" ht="14.25" customHeight="1">
      <c r="D49" s="350"/>
      <c r="E49" s="350"/>
      <c r="F49" s="350"/>
      <c r="K49" s="233"/>
      <c r="L49" s="350"/>
      <c r="M49" s="350"/>
      <c r="P49" s="233"/>
    </row>
    <row r="50" spans="4:22">
      <c r="D50" s="352"/>
      <c r="E50" s="352"/>
      <c r="F50" s="352"/>
      <c r="G50" s="222"/>
      <c r="K50" s="352"/>
      <c r="L50" s="352"/>
    </row>
    <row r="51" spans="4:22">
      <c r="D51" s="351"/>
      <c r="E51" s="351"/>
      <c r="F51" s="351"/>
      <c r="K51" s="351"/>
      <c r="L51" s="351"/>
      <c r="Q51" s="222"/>
      <c r="U51" s="233"/>
      <c r="V51" s="233"/>
    </row>
    <row r="52" spans="4:22">
      <c r="Q52" s="222"/>
      <c r="U52" s="352"/>
      <c r="V52" s="352"/>
    </row>
  </sheetData>
  <mergeCells count="8">
    <mergeCell ref="F33:G33"/>
    <mergeCell ref="H33:I33"/>
    <mergeCell ref="D11:E11"/>
    <mergeCell ref="H11:I11"/>
    <mergeCell ref="F31:G31"/>
    <mergeCell ref="H31:I31"/>
    <mergeCell ref="F32:G32"/>
    <mergeCell ref="H32:I32"/>
  </mergeCells>
  <conditionalFormatting sqref="E12:E33">
    <cfRule type="iconSet" priority="3">
      <iconSet iconSet="3Arrows" showValue="0">
        <cfvo type="percent" val="0"/>
        <cfvo type="num" val="0"/>
        <cfvo type="num" val="0" gte="0"/>
      </iconSet>
    </cfRule>
  </conditionalFormatting>
  <conditionalFormatting sqref="I12:I30">
    <cfRule type="iconSet" priority="2">
      <iconSet iconSet="3Arrows" showValue="0">
        <cfvo type="percent" val="0"/>
        <cfvo type="num" val="0"/>
        <cfvo type="num" val="0" gte="0"/>
      </iconSet>
    </cfRule>
  </conditionalFormatting>
  <conditionalFormatting sqref="I12:I30">
    <cfRule type="iconSet" priority="1">
      <iconSet iconSet="3Arrows" showValue="0">
        <cfvo type="percent" val="0"/>
        <cfvo type="num" val="0"/>
        <cfvo type="num" val="0" gte="0"/>
      </iconSet>
    </cfRule>
  </conditionalFormatting>
  <pageMargins left="0.7" right="0.7" top="0.75" bottom="0.75" header="0.3" footer="0.3"/>
  <pageSetup paperSize="9" scale="85" orientation="landscape" r:id="rId1"/>
  <drawing r:id="rId2"/>
</worksheet>
</file>

<file path=xl/worksheets/sheet33.xml><?xml version="1.0" encoding="utf-8"?>
<worksheet xmlns="http://schemas.openxmlformats.org/spreadsheetml/2006/main" xmlns:r="http://schemas.openxmlformats.org/officeDocument/2006/relationships">
  <dimension ref="B2:C16"/>
  <sheetViews>
    <sheetView showGridLines="0" workbookViewId="0">
      <selection activeCell="Q32" sqref="Q32"/>
    </sheetView>
  </sheetViews>
  <sheetFormatPr baseColWidth="10" defaultRowHeight="15"/>
  <cols>
    <col min="1" max="1" width="3.85546875" customWidth="1"/>
    <col min="14" max="14" width="2.140625" customWidth="1"/>
    <col min="257" max="257" width="3.85546875" customWidth="1"/>
    <col min="270" max="270" width="2.140625" customWidth="1"/>
    <col min="513" max="513" width="3.85546875" customWidth="1"/>
    <col min="526" max="526" width="2.140625" customWidth="1"/>
    <col min="769" max="769" width="3.85546875" customWidth="1"/>
    <col min="782" max="782" width="2.140625" customWidth="1"/>
    <col min="1025" max="1025" width="3.85546875" customWidth="1"/>
    <col min="1038" max="1038" width="2.140625" customWidth="1"/>
    <col min="1281" max="1281" width="3.85546875" customWidth="1"/>
    <col min="1294" max="1294" width="2.140625" customWidth="1"/>
    <col min="1537" max="1537" width="3.85546875" customWidth="1"/>
    <col min="1550" max="1550" width="2.140625" customWidth="1"/>
    <col min="1793" max="1793" width="3.85546875" customWidth="1"/>
    <col min="1806" max="1806" width="2.140625" customWidth="1"/>
    <col min="2049" max="2049" width="3.85546875" customWidth="1"/>
    <col min="2062" max="2062" width="2.140625" customWidth="1"/>
    <col min="2305" max="2305" width="3.85546875" customWidth="1"/>
    <col min="2318" max="2318" width="2.140625" customWidth="1"/>
    <col min="2561" max="2561" width="3.85546875" customWidth="1"/>
    <col min="2574" max="2574" width="2.140625" customWidth="1"/>
    <col min="2817" max="2817" width="3.85546875" customWidth="1"/>
    <col min="2830" max="2830" width="2.140625" customWidth="1"/>
    <col min="3073" max="3073" width="3.85546875" customWidth="1"/>
    <col min="3086" max="3086" width="2.140625" customWidth="1"/>
    <col min="3329" max="3329" width="3.85546875" customWidth="1"/>
    <col min="3342" max="3342" width="2.140625" customWidth="1"/>
    <col min="3585" max="3585" width="3.85546875" customWidth="1"/>
    <col min="3598" max="3598" width="2.140625" customWidth="1"/>
    <col min="3841" max="3841" width="3.85546875" customWidth="1"/>
    <col min="3854" max="3854" width="2.140625" customWidth="1"/>
    <col min="4097" max="4097" width="3.85546875" customWidth="1"/>
    <col min="4110" max="4110" width="2.140625" customWidth="1"/>
    <col min="4353" max="4353" width="3.85546875" customWidth="1"/>
    <col min="4366" max="4366" width="2.140625" customWidth="1"/>
    <col min="4609" max="4609" width="3.85546875" customWidth="1"/>
    <col min="4622" max="4622" width="2.140625" customWidth="1"/>
    <col min="4865" max="4865" width="3.85546875" customWidth="1"/>
    <col min="4878" max="4878" width="2.140625" customWidth="1"/>
    <col min="5121" max="5121" width="3.85546875" customWidth="1"/>
    <col min="5134" max="5134" width="2.140625" customWidth="1"/>
    <col min="5377" max="5377" width="3.85546875" customWidth="1"/>
    <col min="5390" max="5390" width="2.140625" customWidth="1"/>
    <col min="5633" max="5633" width="3.85546875" customWidth="1"/>
    <col min="5646" max="5646" width="2.140625" customWidth="1"/>
    <col min="5889" max="5889" width="3.85546875" customWidth="1"/>
    <col min="5902" max="5902" width="2.140625" customWidth="1"/>
    <col min="6145" max="6145" width="3.85546875" customWidth="1"/>
    <col min="6158" max="6158" width="2.140625" customWidth="1"/>
    <col min="6401" max="6401" width="3.85546875" customWidth="1"/>
    <col min="6414" max="6414" width="2.140625" customWidth="1"/>
    <col min="6657" max="6657" width="3.85546875" customWidth="1"/>
    <col min="6670" max="6670" width="2.140625" customWidth="1"/>
    <col min="6913" max="6913" width="3.85546875" customWidth="1"/>
    <col min="6926" max="6926" width="2.140625" customWidth="1"/>
    <col min="7169" max="7169" width="3.85546875" customWidth="1"/>
    <col min="7182" max="7182" width="2.140625" customWidth="1"/>
    <col min="7425" max="7425" width="3.85546875" customWidth="1"/>
    <col min="7438" max="7438" width="2.140625" customWidth="1"/>
    <col min="7681" max="7681" width="3.85546875" customWidth="1"/>
    <col min="7694" max="7694" width="2.140625" customWidth="1"/>
    <col min="7937" max="7937" width="3.85546875" customWidth="1"/>
    <col min="7950" max="7950" width="2.140625" customWidth="1"/>
    <col min="8193" max="8193" width="3.85546875" customWidth="1"/>
    <col min="8206" max="8206" width="2.140625" customWidth="1"/>
    <col min="8449" max="8449" width="3.85546875" customWidth="1"/>
    <col min="8462" max="8462" width="2.140625" customWidth="1"/>
    <col min="8705" max="8705" width="3.85546875" customWidth="1"/>
    <col min="8718" max="8718" width="2.140625" customWidth="1"/>
    <col min="8961" max="8961" width="3.85546875" customWidth="1"/>
    <col min="8974" max="8974" width="2.140625" customWidth="1"/>
    <col min="9217" max="9217" width="3.85546875" customWidth="1"/>
    <col min="9230" max="9230" width="2.140625" customWidth="1"/>
    <col min="9473" max="9473" width="3.85546875" customWidth="1"/>
    <col min="9486" max="9486" width="2.140625" customWidth="1"/>
    <col min="9729" max="9729" width="3.85546875" customWidth="1"/>
    <col min="9742" max="9742" width="2.140625" customWidth="1"/>
    <col min="9985" max="9985" width="3.85546875" customWidth="1"/>
    <col min="9998" max="9998" width="2.140625" customWidth="1"/>
    <col min="10241" max="10241" width="3.85546875" customWidth="1"/>
    <col min="10254" max="10254" width="2.140625" customWidth="1"/>
    <col min="10497" max="10497" width="3.85546875" customWidth="1"/>
    <col min="10510" max="10510" width="2.140625" customWidth="1"/>
    <col min="10753" max="10753" width="3.85546875" customWidth="1"/>
    <col min="10766" max="10766" width="2.140625" customWidth="1"/>
    <col min="11009" max="11009" width="3.85546875" customWidth="1"/>
    <col min="11022" max="11022" width="2.140625" customWidth="1"/>
    <col min="11265" max="11265" width="3.85546875" customWidth="1"/>
    <col min="11278" max="11278" width="2.140625" customWidth="1"/>
    <col min="11521" max="11521" width="3.85546875" customWidth="1"/>
    <col min="11534" max="11534" width="2.140625" customWidth="1"/>
    <col min="11777" max="11777" width="3.85546875" customWidth="1"/>
    <col min="11790" max="11790" width="2.140625" customWidth="1"/>
    <col min="12033" max="12033" width="3.85546875" customWidth="1"/>
    <col min="12046" max="12046" width="2.140625" customWidth="1"/>
    <col min="12289" max="12289" width="3.85546875" customWidth="1"/>
    <col min="12302" max="12302" width="2.140625" customWidth="1"/>
    <col min="12545" max="12545" width="3.85546875" customWidth="1"/>
    <col min="12558" max="12558" width="2.140625" customWidth="1"/>
    <col min="12801" max="12801" width="3.85546875" customWidth="1"/>
    <col min="12814" max="12814" width="2.140625" customWidth="1"/>
    <col min="13057" max="13057" width="3.85546875" customWidth="1"/>
    <col min="13070" max="13070" width="2.140625" customWidth="1"/>
    <col min="13313" max="13313" width="3.85546875" customWidth="1"/>
    <col min="13326" max="13326" width="2.140625" customWidth="1"/>
    <col min="13569" max="13569" width="3.85546875" customWidth="1"/>
    <col min="13582" max="13582" width="2.140625" customWidth="1"/>
    <col min="13825" max="13825" width="3.85546875" customWidth="1"/>
    <col min="13838" max="13838" width="2.140625" customWidth="1"/>
    <col min="14081" max="14081" width="3.85546875" customWidth="1"/>
    <col min="14094" max="14094" width="2.140625" customWidth="1"/>
    <col min="14337" max="14337" width="3.85546875" customWidth="1"/>
    <col min="14350" max="14350" width="2.140625" customWidth="1"/>
    <col min="14593" max="14593" width="3.85546875" customWidth="1"/>
    <col min="14606" max="14606" width="2.140625" customWidth="1"/>
    <col min="14849" max="14849" width="3.85546875" customWidth="1"/>
    <col min="14862" max="14862" width="2.140625" customWidth="1"/>
    <col min="15105" max="15105" width="3.85546875" customWidth="1"/>
    <col min="15118" max="15118" width="2.140625" customWidth="1"/>
    <col min="15361" max="15361" width="3.85546875" customWidth="1"/>
    <col min="15374" max="15374" width="2.140625" customWidth="1"/>
    <col min="15617" max="15617" width="3.85546875" customWidth="1"/>
    <col min="15630" max="15630" width="2.140625" customWidth="1"/>
    <col min="15873" max="15873" width="3.85546875" customWidth="1"/>
    <col min="15886" max="15886" width="2.140625" customWidth="1"/>
    <col min="16129" max="16129" width="3.85546875" customWidth="1"/>
    <col min="16142" max="16142" width="2.140625" customWidth="1"/>
  </cols>
  <sheetData>
    <row r="2" spans="2:3" ht="16.5">
      <c r="B2" s="182" t="s">
        <v>723</v>
      </c>
    </row>
    <row r="3" spans="2:3" ht="16.5">
      <c r="B3" s="866" t="s">
        <v>767</v>
      </c>
    </row>
    <row r="4" spans="2:3" ht="16.5">
      <c r="B4" s="353"/>
    </row>
    <row r="7" spans="2:3">
      <c r="B7" s="590">
        <v>2012</v>
      </c>
      <c r="C7">
        <v>73073</v>
      </c>
    </row>
    <row r="8" spans="2:3">
      <c r="B8" s="590">
        <v>2013</v>
      </c>
      <c r="C8">
        <v>83305</v>
      </c>
    </row>
    <row r="9" spans="2:3">
      <c r="B9" s="590">
        <v>2014</v>
      </c>
      <c r="C9">
        <v>78629</v>
      </c>
    </row>
    <row r="10" spans="2:3">
      <c r="B10" s="590">
        <v>2015</v>
      </c>
      <c r="C10">
        <v>84258</v>
      </c>
    </row>
    <row r="11" spans="2:3">
      <c r="B11" s="590">
        <v>2016</v>
      </c>
      <c r="C11">
        <v>71265</v>
      </c>
    </row>
    <row r="12" spans="2:3">
      <c r="B12" s="590">
        <v>2017</v>
      </c>
      <c r="C12">
        <v>53713</v>
      </c>
    </row>
    <row r="13" spans="2:3">
      <c r="B13" s="590">
        <v>2018</v>
      </c>
      <c r="C13">
        <v>58692</v>
      </c>
    </row>
    <row r="14" spans="2:3">
      <c r="B14" s="590">
        <v>2019</v>
      </c>
      <c r="C14">
        <v>60352</v>
      </c>
    </row>
    <row r="15" spans="2:3">
      <c r="B15" s="590">
        <v>2020</v>
      </c>
      <c r="C15">
        <v>13670</v>
      </c>
    </row>
    <row r="16" spans="2:3">
      <c r="B16" s="590">
        <v>2021</v>
      </c>
      <c r="C16">
        <v>12964</v>
      </c>
    </row>
  </sheetData>
  <pageMargins left="0.15748031496062992" right="0.15748031496062992" top="0.15748031496062992" bottom="0.15748031496062992" header="0.15748031496062992" footer="0.15748031496062992"/>
  <pageSetup paperSize="9" orientation="landscape" r:id="rId1"/>
  <drawing r:id="rId2"/>
</worksheet>
</file>

<file path=xl/worksheets/sheet34.xml><?xml version="1.0" encoding="utf-8"?>
<worksheet xmlns="http://schemas.openxmlformats.org/spreadsheetml/2006/main" xmlns:r="http://schemas.openxmlformats.org/officeDocument/2006/relationships">
  <dimension ref="B1:Y52"/>
  <sheetViews>
    <sheetView showGridLines="0" workbookViewId="0">
      <selection activeCell="T33" sqref="T33"/>
    </sheetView>
  </sheetViews>
  <sheetFormatPr baseColWidth="10" defaultRowHeight="15"/>
  <cols>
    <col min="1" max="1" width="2.42578125" customWidth="1"/>
    <col min="2" max="2" width="5" customWidth="1"/>
    <col min="3" max="3" width="16.7109375" bestFit="1" customWidth="1"/>
    <col min="4" max="4" width="5.28515625" bestFit="1" customWidth="1"/>
    <col min="5" max="5" width="4" customWidth="1"/>
    <col min="6" max="6" width="4.28515625" bestFit="1" customWidth="1"/>
    <col min="7" max="7" width="14.7109375" customWidth="1"/>
    <col min="8" max="8" width="4" bestFit="1" customWidth="1"/>
    <col min="9" max="9" width="4.5703125" customWidth="1"/>
    <col min="10" max="10" width="8" customWidth="1"/>
    <col min="11" max="11" width="8.28515625" bestFit="1" customWidth="1"/>
    <col min="12" max="12" width="9.140625" bestFit="1" customWidth="1"/>
    <col min="13" max="13" width="7" bestFit="1" customWidth="1"/>
    <col min="14" max="14" width="9.140625" bestFit="1" customWidth="1"/>
    <col min="15" max="15" width="4.28515625" bestFit="1" customWidth="1"/>
    <col min="16" max="16" width="11.28515625" bestFit="1" customWidth="1"/>
    <col min="17" max="17" width="9.140625" bestFit="1" customWidth="1"/>
    <col min="18" max="18" width="7" bestFit="1" customWidth="1"/>
    <col min="19" max="19" width="9.140625" customWidth="1"/>
    <col min="20" max="20" width="9.140625" bestFit="1" customWidth="1"/>
    <col min="21" max="21" width="7" customWidth="1"/>
    <col min="22" max="22" width="8.28515625" bestFit="1" customWidth="1"/>
    <col min="23" max="23" width="8.85546875" customWidth="1"/>
    <col min="24" max="24" width="7" bestFit="1" customWidth="1"/>
    <col min="25" max="25" width="9.140625" bestFit="1" customWidth="1"/>
    <col min="257" max="257" width="2.42578125" customWidth="1"/>
    <col min="258" max="258" width="5" customWidth="1"/>
    <col min="259" max="259" width="16.7109375" bestFit="1" customWidth="1"/>
    <col min="260" max="260" width="5.28515625" bestFit="1" customWidth="1"/>
    <col min="261" max="261" width="4" customWidth="1"/>
    <col min="262" max="262" width="4.28515625" bestFit="1" customWidth="1"/>
    <col min="263" max="263" width="14.7109375" customWidth="1"/>
    <col min="264" max="264" width="4" bestFit="1" customWidth="1"/>
    <col min="265" max="265" width="4.5703125" customWidth="1"/>
    <col min="266" max="266" width="8" customWidth="1"/>
    <col min="267" max="267" width="8.28515625" bestFit="1" customWidth="1"/>
    <col min="268" max="268" width="9.140625" bestFit="1" customWidth="1"/>
    <col min="269" max="269" width="7" bestFit="1" customWidth="1"/>
    <col min="270" max="270" width="9.140625" bestFit="1" customWidth="1"/>
    <col min="271" max="271" width="4.28515625" bestFit="1" customWidth="1"/>
    <col min="272" max="272" width="11.28515625" bestFit="1" customWidth="1"/>
    <col min="273" max="273" width="9.140625" bestFit="1" customWidth="1"/>
    <col min="274" max="274" width="7" bestFit="1" customWidth="1"/>
    <col min="275" max="275" width="9.140625" customWidth="1"/>
    <col min="276" max="276" width="9.140625" bestFit="1" customWidth="1"/>
    <col min="277" max="277" width="7" customWidth="1"/>
    <col min="278" max="278" width="8.28515625" bestFit="1" customWidth="1"/>
    <col min="279" max="279" width="8.85546875" customWidth="1"/>
    <col min="280" max="280" width="7" bestFit="1" customWidth="1"/>
    <col min="281" max="281" width="9.140625" bestFit="1" customWidth="1"/>
    <col min="513" max="513" width="2.42578125" customWidth="1"/>
    <col min="514" max="514" width="5" customWidth="1"/>
    <col min="515" max="515" width="16.7109375" bestFit="1" customWidth="1"/>
    <col min="516" max="516" width="5.28515625" bestFit="1" customWidth="1"/>
    <col min="517" max="517" width="4" customWidth="1"/>
    <col min="518" max="518" width="4.28515625" bestFit="1" customWidth="1"/>
    <col min="519" max="519" width="14.7109375" customWidth="1"/>
    <col min="520" max="520" width="4" bestFit="1" customWidth="1"/>
    <col min="521" max="521" width="4.5703125" customWidth="1"/>
    <col min="522" max="522" width="8" customWidth="1"/>
    <col min="523" max="523" width="8.28515625" bestFit="1" customWidth="1"/>
    <col min="524" max="524" width="9.140625" bestFit="1" customWidth="1"/>
    <col min="525" max="525" width="7" bestFit="1" customWidth="1"/>
    <col min="526" max="526" width="9.140625" bestFit="1" customWidth="1"/>
    <col min="527" max="527" width="4.28515625" bestFit="1" customWidth="1"/>
    <col min="528" max="528" width="11.28515625" bestFit="1" customWidth="1"/>
    <col min="529" max="529" width="9.140625" bestFit="1" customWidth="1"/>
    <col min="530" max="530" width="7" bestFit="1" customWidth="1"/>
    <col min="531" max="531" width="9.140625" customWidth="1"/>
    <col min="532" max="532" width="9.140625" bestFit="1" customWidth="1"/>
    <col min="533" max="533" width="7" customWidth="1"/>
    <col min="534" max="534" width="8.28515625" bestFit="1" customWidth="1"/>
    <col min="535" max="535" width="8.85546875" customWidth="1"/>
    <col min="536" max="536" width="7" bestFit="1" customWidth="1"/>
    <col min="537" max="537" width="9.140625" bestFit="1" customWidth="1"/>
    <col min="769" max="769" width="2.42578125" customWidth="1"/>
    <col min="770" max="770" width="5" customWidth="1"/>
    <col min="771" max="771" width="16.7109375" bestFit="1" customWidth="1"/>
    <col min="772" max="772" width="5.28515625" bestFit="1" customWidth="1"/>
    <col min="773" max="773" width="4" customWidth="1"/>
    <col min="774" max="774" width="4.28515625" bestFit="1" customWidth="1"/>
    <col min="775" max="775" width="14.7109375" customWidth="1"/>
    <col min="776" max="776" width="4" bestFit="1" customWidth="1"/>
    <col min="777" max="777" width="4.5703125" customWidth="1"/>
    <col min="778" max="778" width="8" customWidth="1"/>
    <col min="779" max="779" width="8.28515625" bestFit="1" customWidth="1"/>
    <col min="780" max="780" width="9.140625" bestFit="1" customWidth="1"/>
    <col min="781" max="781" width="7" bestFit="1" customWidth="1"/>
    <col min="782" max="782" width="9.140625" bestFit="1" customWidth="1"/>
    <col min="783" max="783" width="4.28515625" bestFit="1" customWidth="1"/>
    <col min="784" max="784" width="11.28515625" bestFit="1" customWidth="1"/>
    <col min="785" max="785" width="9.140625" bestFit="1" customWidth="1"/>
    <col min="786" max="786" width="7" bestFit="1" customWidth="1"/>
    <col min="787" max="787" width="9.140625" customWidth="1"/>
    <col min="788" max="788" width="9.140625" bestFit="1" customWidth="1"/>
    <col min="789" max="789" width="7" customWidth="1"/>
    <col min="790" max="790" width="8.28515625" bestFit="1" customWidth="1"/>
    <col min="791" max="791" width="8.85546875" customWidth="1"/>
    <col min="792" max="792" width="7" bestFit="1" customWidth="1"/>
    <col min="793" max="793" width="9.140625" bestFit="1" customWidth="1"/>
    <col min="1025" max="1025" width="2.42578125" customWidth="1"/>
    <col min="1026" max="1026" width="5" customWidth="1"/>
    <col min="1027" max="1027" width="16.7109375" bestFit="1" customWidth="1"/>
    <col min="1028" max="1028" width="5.28515625" bestFit="1" customWidth="1"/>
    <col min="1029" max="1029" width="4" customWidth="1"/>
    <col min="1030" max="1030" width="4.28515625" bestFit="1" customWidth="1"/>
    <col min="1031" max="1031" width="14.7109375" customWidth="1"/>
    <col min="1032" max="1032" width="4" bestFit="1" customWidth="1"/>
    <col min="1033" max="1033" width="4.5703125" customWidth="1"/>
    <col min="1034" max="1034" width="8" customWidth="1"/>
    <col min="1035" max="1035" width="8.28515625" bestFit="1" customWidth="1"/>
    <col min="1036" max="1036" width="9.140625" bestFit="1" customWidth="1"/>
    <col min="1037" max="1037" width="7" bestFit="1" customWidth="1"/>
    <col min="1038" max="1038" width="9.140625" bestFit="1" customWidth="1"/>
    <col min="1039" max="1039" width="4.28515625" bestFit="1" customWidth="1"/>
    <col min="1040" max="1040" width="11.28515625" bestFit="1" customWidth="1"/>
    <col min="1041" max="1041" width="9.140625" bestFit="1" customWidth="1"/>
    <col min="1042" max="1042" width="7" bestFit="1" customWidth="1"/>
    <col min="1043" max="1043" width="9.140625" customWidth="1"/>
    <col min="1044" max="1044" width="9.140625" bestFit="1" customWidth="1"/>
    <col min="1045" max="1045" width="7" customWidth="1"/>
    <col min="1046" max="1046" width="8.28515625" bestFit="1" customWidth="1"/>
    <col min="1047" max="1047" width="8.85546875" customWidth="1"/>
    <col min="1048" max="1048" width="7" bestFit="1" customWidth="1"/>
    <col min="1049" max="1049" width="9.140625" bestFit="1" customWidth="1"/>
    <col min="1281" max="1281" width="2.42578125" customWidth="1"/>
    <col min="1282" max="1282" width="5" customWidth="1"/>
    <col min="1283" max="1283" width="16.7109375" bestFit="1" customWidth="1"/>
    <col min="1284" max="1284" width="5.28515625" bestFit="1" customWidth="1"/>
    <col min="1285" max="1285" width="4" customWidth="1"/>
    <col min="1286" max="1286" width="4.28515625" bestFit="1" customWidth="1"/>
    <col min="1287" max="1287" width="14.7109375" customWidth="1"/>
    <col min="1288" max="1288" width="4" bestFit="1" customWidth="1"/>
    <col min="1289" max="1289" width="4.5703125" customWidth="1"/>
    <col min="1290" max="1290" width="8" customWidth="1"/>
    <col min="1291" max="1291" width="8.28515625" bestFit="1" customWidth="1"/>
    <col min="1292" max="1292" width="9.140625" bestFit="1" customWidth="1"/>
    <col min="1293" max="1293" width="7" bestFit="1" customWidth="1"/>
    <col min="1294" max="1294" width="9.140625" bestFit="1" customWidth="1"/>
    <col min="1295" max="1295" width="4.28515625" bestFit="1" customWidth="1"/>
    <col min="1296" max="1296" width="11.28515625" bestFit="1" customWidth="1"/>
    <col min="1297" max="1297" width="9.140625" bestFit="1" customWidth="1"/>
    <col min="1298" max="1298" width="7" bestFit="1" customWidth="1"/>
    <col min="1299" max="1299" width="9.140625" customWidth="1"/>
    <col min="1300" max="1300" width="9.140625" bestFit="1" customWidth="1"/>
    <col min="1301" max="1301" width="7" customWidth="1"/>
    <col min="1302" max="1302" width="8.28515625" bestFit="1" customWidth="1"/>
    <col min="1303" max="1303" width="8.85546875" customWidth="1"/>
    <col min="1304" max="1304" width="7" bestFit="1" customWidth="1"/>
    <col min="1305" max="1305" width="9.140625" bestFit="1" customWidth="1"/>
    <col min="1537" max="1537" width="2.42578125" customWidth="1"/>
    <col min="1538" max="1538" width="5" customWidth="1"/>
    <col min="1539" max="1539" width="16.7109375" bestFit="1" customWidth="1"/>
    <col min="1540" max="1540" width="5.28515625" bestFit="1" customWidth="1"/>
    <col min="1541" max="1541" width="4" customWidth="1"/>
    <col min="1542" max="1542" width="4.28515625" bestFit="1" customWidth="1"/>
    <col min="1543" max="1543" width="14.7109375" customWidth="1"/>
    <col min="1544" max="1544" width="4" bestFit="1" customWidth="1"/>
    <col min="1545" max="1545" width="4.5703125" customWidth="1"/>
    <col min="1546" max="1546" width="8" customWidth="1"/>
    <col min="1547" max="1547" width="8.28515625" bestFit="1" customWidth="1"/>
    <col min="1548" max="1548" width="9.140625" bestFit="1" customWidth="1"/>
    <col min="1549" max="1549" width="7" bestFit="1" customWidth="1"/>
    <col min="1550" max="1550" width="9.140625" bestFit="1" customWidth="1"/>
    <col min="1551" max="1551" width="4.28515625" bestFit="1" customWidth="1"/>
    <col min="1552" max="1552" width="11.28515625" bestFit="1" customWidth="1"/>
    <col min="1553" max="1553" width="9.140625" bestFit="1" customWidth="1"/>
    <col min="1554" max="1554" width="7" bestFit="1" customWidth="1"/>
    <col min="1555" max="1555" width="9.140625" customWidth="1"/>
    <col min="1556" max="1556" width="9.140625" bestFit="1" customWidth="1"/>
    <col min="1557" max="1557" width="7" customWidth="1"/>
    <col min="1558" max="1558" width="8.28515625" bestFit="1" customWidth="1"/>
    <col min="1559" max="1559" width="8.85546875" customWidth="1"/>
    <col min="1560" max="1560" width="7" bestFit="1" customWidth="1"/>
    <col min="1561" max="1561" width="9.140625" bestFit="1" customWidth="1"/>
    <col min="1793" max="1793" width="2.42578125" customWidth="1"/>
    <col min="1794" max="1794" width="5" customWidth="1"/>
    <col min="1795" max="1795" width="16.7109375" bestFit="1" customWidth="1"/>
    <col min="1796" max="1796" width="5.28515625" bestFit="1" customWidth="1"/>
    <col min="1797" max="1797" width="4" customWidth="1"/>
    <col min="1798" max="1798" width="4.28515625" bestFit="1" customWidth="1"/>
    <col min="1799" max="1799" width="14.7109375" customWidth="1"/>
    <col min="1800" max="1800" width="4" bestFit="1" customWidth="1"/>
    <col min="1801" max="1801" width="4.5703125" customWidth="1"/>
    <col min="1802" max="1802" width="8" customWidth="1"/>
    <col min="1803" max="1803" width="8.28515625" bestFit="1" customWidth="1"/>
    <col min="1804" max="1804" width="9.140625" bestFit="1" customWidth="1"/>
    <col min="1805" max="1805" width="7" bestFit="1" customWidth="1"/>
    <col min="1806" max="1806" width="9.140625" bestFit="1" customWidth="1"/>
    <col min="1807" max="1807" width="4.28515625" bestFit="1" customWidth="1"/>
    <col min="1808" max="1808" width="11.28515625" bestFit="1" customWidth="1"/>
    <col min="1809" max="1809" width="9.140625" bestFit="1" customWidth="1"/>
    <col min="1810" max="1810" width="7" bestFit="1" customWidth="1"/>
    <col min="1811" max="1811" width="9.140625" customWidth="1"/>
    <col min="1812" max="1812" width="9.140625" bestFit="1" customWidth="1"/>
    <col min="1813" max="1813" width="7" customWidth="1"/>
    <col min="1814" max="1814" width="8.28515625" bestFit="1" customWidth="1"/>
    <col min="1815" max="1815" width="8.85546875" customWidth="1"/>
    <col min="1816" max="1816" width="7" bestFit="1" customWidth="1"/>
    <col min="1817" max="1817" width="9.140625" bestFit="1" customWidth="1"/>
    <col min="2049" max="2049" width="2.42578125" customWidth="1"/>
    <col min="2050" max="2050" width="5" customWidth="1"/>
    <col min="2051" max="2051" width="16.7109375" bestFit="1" customWidth="1"/>
    <col min="2052" max="2052" width="5.28515625" bestFit="1" customWidth="1"/>
    <col min="2053" max="2053" width="4" customWidth="1"/>
    <col min="2054" max="2054" width="4.28515625" bestFit="1" customWidth="1"/>
    <col min="2055" max="2055" width="14.7109375" customWidth="1"/>
    <col min="2056" max="2056" width="4" bestFit="1" customWidth="1"/>
    <col min="2057" max="2057" width="4.5703125" customWidth="1"/>
    <col min="2058" max="2058" width="8" customWidth="1"/>
    <col min="2059" max="2059" width="8.28515625" bestFit="1" customWidth="1"/>
    <col min="2060" max="2060" width="9.140625" bestFit="1" customWidth="1"/>
    <col min="2061" max="2061" width="7" bestFit="1" customWidth="1"/>
    <col min="2062" max="2062" width="9.140625" bestFit="1" customWidth="1"/>
    <col min="2063" max="2063" width="4.28515625" bestFit="1" customWidth="1"/>
    <col min="2064" max="2064" width="11.28515625" bestFit="1" customWidth="1"/>
    <col min="2065" max="2065" width="9.140625" bestFit="1" customWidth="1"/>
    <col min="2066" max="2066" width="7" bestFit="1" customWidth="1"/>
    <col min="2067" max="2067" width="9.140625" customWidth="1"/>
    <col min="2068" max="2068" width="9.140625" bestFit="1" customWidth="1"/>
    <col min="2069" max="2069" width="7" customWidth="1"/>
    <col min="2070" max="2070" width="8.28515625" bestFit="1" customWidth="1"/>
    <col min="2071" max="2071" width="8.85546875" customWidth="1"/>
    <col min="2072" max="2072" width="7" bestFit="1" customWidth="1"/>
    <col min="2073" max="2073" width="9.140625" bestFit="1" customWidth="1"/>
    <col min="2305" max="2305" width="2.42578125" customWidth="1"/>
    <col min="2306" max="2306" width="5" customWidth="1"/>
    <col min="2307" max="2307" width="16.7109375" bestFit="1" customWidth="1"/>
    <col min="2308" max="2308" width="5.28515625" bestFit="1" customWidth="1"/>
    <col min="2309" max="2309" width="4" customWidth="1"/>
    <col min="2310" max="2310" width="4.28515625" bestFit="1" customWidth="1"/>
    <col min="2311" max="2311" width="14.7109375" customWidth="1"/>
    <col min="2312" max="2312" width="4" bestFit="1" customWidth="1"/>
    <col min="2313" max="2313" width="4.5703125" customWidth="1"/>
    <col min="2314" max="2314" width="8" customWidth="1"/>
    <col min="2315" max="2315" width="8.28515625" bestFit="1" customWidth="1"/>
    <col min="2316" max="2316" width="9.140625" bestFit="1" customWidth="1"/>
    <col min="2317" max="2317" width="7" bestFit="1" customWidth="1"/>
    <col min="2318" max="2318" width="9.140625" bestFit="1" customWidth="1"/>
    <col min="2319" max="2319" width="4.28515625" bestFit="1" customWidth="1"/>
    <col min="2320" max="2320" width="11.28515625" bestFit="1" customWidth="1"/>
    <col min="2321" max="2321" width="9.140625" bestFit="1" customWidth="1"/>
    <col min="2322" max="2322" width="7" bestFit="1" customWidth="1"/>
    <col min="2323" max="2323" width="9.140625" customWidth="1"/>
    <col min="2324" max="2324" width="9.140625" bestFit="1" customWidth="1"/>
    <col min="2325" max="2325" width="7" customWidth="1"/>
    <col min="2326" max="2326" width="8.28515625" bestFit="1" customWidth="1"/>
    <col min="2327" max="2327" width="8.85546875" customWidth="1"/>
    <col min="2328" max="2328" width="7" bestFit="1" customWidth="1"/>
    <col min="2329" max="2329" width="9.140625" bestFit="1" customWidth="1"/>
    <col min="2561" max="2561" width="2.42578125" customWidth="1"/>
    <col min="2562" max="2562" width="5" customWidth="1"/>
    <col min="2563" max="2563" width="16.7109375" bestFit="1" customWidth="1"/>
    <col min="2564" max="2564" width="5.28515625" bestFit="1" customWidth="1"/>
    <col min="2565" max="2565" width="4" customWidth="1"/>
    <col min="2566" max="2566" width="4.28515625" bestFit="1" customWidth="1"/>
    <col min="2567" max="2567" width="14.7109375" customWidth="1"/>
    <col min="2568" max="2568" width="4" bestFit="1" customWidth="1"/>
    <col min="2569" max="2569" width="4.5703125" customWidth="1"/>
    <col min="2570" max="2570" width="8" customWidth="1"/>
    <col min="2571" max="2571" width="8.28515625" bestFit="1" customWidth="1"/>
    <col min="2572" max="2572" width="9.140625" bestFit="1" customWidth="1"/>
    <col min="2573" max="2573" width="7" bestFit="1" customWidth="1"/>
    <col min="2574" max="2574" width="9.140625" bestFit="1" customWidth="1"/>
    <col min="2575" max="2575" width="4.28515625" bestFit="1" customWidth="1"/>
    <col min="2576" max="2576" width="11.28515625" bestFit="1" customWidth="1"/>
    <col min="2577" max="2577" width="9.140625" bestFit="1" customWidth="1"/>
    <col min="2578" max="2578" width="7" bestFit="1" customWidth="1"/>
    <col min="2579" max="2579" width="9.140625" customWidth="1"/>
    <col min="2580" max="2580" width="9.140625" bestFit="1" customWidth="1"/>
    <col min="2581" max="2581" width="7" customWidth="1"/>
    <col min="2582" max="2582" width="8.28515625" bestFit="1" customWidth="1"/>
    <col min="2583" max="2583" width="8.85546875" customWidth="1"/>
    <col min="2584" max="2584" width="7" bestFit="1" customWidth="1"/>
    <col min="2585" max="2585" width="9.140625" bestFit="1" customWidth="1"/>
    <col min="2817" max="2817" width="2.42578125" customWidth="1"/>
    <col min="2818" max="2818" width="5" customWidth="1"/>
    <col min="2819" max="2819" width="16.7109375" bestFit="1" customWidth="1"/>
    <col min="2820" max="2820" width="5.28515625" bestFit="1" customWidth="1"/>
    <col min="2821" max="2821" width="4" customWidth="1"/>
    <col min="2822" max="2822" width="4.28515625" bestFit="1" customWidth="1"/>
    <col min="2823" max="2823" width="14.7109375" customWidth="1"/>
    <col min="2824" max="2824" width="4" bestFit="1" customWidth="1"/>
    <col min="2825" max="2825" width="4.5703125" customWidth="1"/>
    <col min="2826" max="2826" width="8" customWidth="1"/>
    <col min="2827" max="2827" width="8.28515625" bestFit="1" customWidth="1"/>
    <col min="2828" max="2828" width="9.140625" bestFit="1" customWidth="1"/>
    <col min="2829" max="2829" width="7" bestFit="1" customWidth="1"/>
    <col min="2830" max="2830" width="9.140625" bestFit="1" customWidth="1"/>
    <col min="2831" max="2831" width="4.28515625" bestFit="1" customWidth="1"/>
    <col min="2832" max="2832" width="11.28515625" bestFit="1" customWidth="1"/>
    <col min="2833" max="2833" width="9.140625" bestFit="1" customWidth="1"/>
    <col min="2834" max="2834" width="7" bestFit="1" customWidth="1"/>
    <col min="2835" max="2835" width="9.140625" customWidth="1"/>
    <col min="2836" max="2836" width="9.140625" bestFit="1" customWidth="1"/>
    <col min="2837" max="2837" width="7" customWidth="1"/>
    <col min="2838" max="2838" width="8.28515625" bestFit="1" customWidth="1"/>
    <col min="2839" max="2839" width="8.85546875" customWidth="1"/>
    <col min="2840" max="2840" width="7" bestFit="1" customWidth="1"/>
    <col min="2841" max="2841" width="9.140625" bestFit="1" customWidth="1"/>
    <col min="3073" max="3073" width="2.42578125" customWidth="1"/>
    <col min="3074" max="3074" width="5" customWidth="1"/>
    <col min="3075" max="3075" width="16.7109375" bestFit="1" customWidth="1"/>
    <col min="3076" max="3076" width="5.28515625" bestFit="1" customWidth="1"/>
    <col min="3077" max="3077" width="4" customWidth="1"/>
    <col min="3078" max="3078" width="4.28515625" bestFit="1" customWidth="1"/>
    <col min="3079" max="3079" width="14.7109375" customWidth="1"/>
    <col min="3080" max="3080" width="4" bestFit="1" customWidth="1"/>
    <col min="3081" max="3081" width="4.5703125" customWidth="1"/>
    <col min="3082" max="3082" width="8" customWidth="1"/>
    <col min="3083" max="3083" width="8.28515625" bestFit="1" customWidth="1"/>
    <col min="3084" max="3084" width="9.140625" bestFit="1" customWidth="1"/>
    <col min="3085" max="3085" width="7" bestFit="1" customWidth="1"/>
    <col min="3086" max="3086" width="9.140625" bestFit="1" customWidth="1"/>
    <col min="3087" max="3087" width="4.28515625" bestFit="1" customWidth="1"/>
    <col min="3088" max="3088" width="11.28515625" bestFit="1" customWidth="1"/>
    <col min="3089" max="3089" width="9.140625" bestFit="1" customWidth="1"/>
    <col min="3090" max="3090" width="7" bestFit="1" customWidth="1"/>
    <col min="3091" max="3091" width="9.140625" customWidth="1"/>
    <col min="3092" max="3092" width="9.140625" bestFit="1" customWidth="1"/>
    <col min="3093" max="3093" width="7" customWidth="1"/>
    <col min="3094" max="3094" width="8.28515625" bestFit="1" customWidth="1"/>
    <col min="3095" max="3095" width="8.85546875" customWidth="1"/>
    <col min="3096" max="3096" width="7" bestFit="1" customWidth="1"/>
    <col min="3097" max="3097" width="9.140625" bestFit="1" customWidth="1"/>
    <col min="3329" max="3329" width="2.42578125" customWidth="1"/>
    <col min="3330" max="3330" width="5" customWidth="1"/>
    <col min="3331" max="3331" width="16.7109375" bestFit="1" customWidth="1"/>
    <col min="3332" max="3332" width="5.28515625" bestFit="1" customWidth="1"/>
    <col min="3333" max="3333" width="4" customWidth="1"/>
    <col min="3334" max="3334" width="4.28515625" bestFit="1" customWidth="1"/>
    <col min="3335" max="3335" width="14.7109375" customWidth="1"/>
    <col min="3336" max="3336" width="4" bestFit="1" customWidth="1"/>
    <col min="3337" max="3337" width="4.5703125" customWidth="1"/>
    <col min="3338" max="3338" width="8" customWidth="1"/>
    <col min="3339" max="3339" width="8.28515625" bestFit="1" customWidth="1"/>
    <col min="3340" max="3340" width="9.140625" bestFit="1" customWidth="1"/>
    <col min="3341" max="3341" width="7" bestFit="1" customWidth="1"/>
    <col min="3342" max="3342" width="9.140625" bestFit="1" customWidth="1"/>
    <col min="3343" max="3343" width="4.28515625" bestFit="1" customWidth="1"/>
    <col min="3344" max="3344" width="11.28515625" bestFit="1" customWidth="1"/>
    <col min="3345" max="3345" width="9.140625" bestFit="1" customWidth="1"/>
    <col min="3346" max="3346" width="7" bestFit="1" customWidth="1"/>
    <col min="3347" max="3347" width="9.140625" customWidth="1"/>
    <col min="3348" max="3348" width="9.140625" bestFit="1" customWidth="1"/>
    <col min="3349" max="3349" width="7" customWidth="1"/>
    <col min="3350" max="3350" width="8.28515625" bestFit="1" customWidth="1"/>
    <col min="3351" max="3351" width="8.85546875" customWidth="1"/>
    <col min="3352" max="3352" width="7" bestFit="1" customWidth="1"/>
    <col min="3353" max="3353" width="9.140625" bestFit="1" customWidth="1"/>
    <col min="3585" max="3585" width="2.42578125" customWidth="1"/>
    <col min="3586" max="3586" width="5" customWidth="1"/>
    <col min="3587" max="3587" width="16.7109375" bestFit="1" customWidth="1"/>
    <col min="3588" max="3588" width="5.28515625" bestFit="1" customWidth="1"/>
    <col min="3589" max="3589" width="4" customWidth="1"/>
    <col min="3590" max="3590" width="4.28515625" bestFit="1" customWidth="1"/>
    <col min="3591" max="3591" width="14.7109375" customWidth="1"/>
    <col min="3592" max="3592" width="4" bestFit="1" customWidth="1"/>
    <col min="3593" max="3593" width="4.5703125" customWidth="1"/>
    <col min="3594" max="3594" width="8" customWidth="1"/>
    <col min="3595" max="3595" width="8.28515625" bestFit="1" customWidth="1"/>
    <col min="3596" max="3596" width="9.140625" bestFit="1" customWidth="1"/>
    <col min="3597" max="3597" width="7" bestFit="1" customWidth="1"/>
    <col min="3598" max="3598" width="9.140625" bestFit="1" customWidth="1"/>
    <col min="3599" max="3599" width="4.28515625" bestFit="1" customWidth="1"/>
    <col min="3600" max="3600" width="11.28515625" bestFit="1" customWidth="1"/>
    <col min="3601" max="3601" width="9.140625" bestFit="1" customWidth="1"/>
    <col min="3602" max="3602" width="7" bestFit="1" customWidth="1"/>
    <col min="3603" max="3603" width="9.140625" customWidth="1"/>
    <col min="3604" max="3604" width="9.140625" bestFit="1" customWidth="1"/>
    <col min="3605" max="3605" width="7" customWidth="1"/>
    <col min="3606" max="3606" width="8.28515625" bestFit="1" customWidth="1"/>
    <col min="3607" max="3607" width="8.85546875" customWidth="1"/>
    <col min="3608" max="3608" width="7" bestFit="1" customWidth="1"/>
    <col min="3609" max="3609" width="9.140625" bestFit="1" customWidth="1"/>
    <col min="3841" max="3841" width="2.42578125" customWidth="1"/>
    <col min="3842" max="3842" width="5" customWidth="1"/>
    <col min="3843" max="3843" width="16.7109375" bestFit="1" customWidth="1"/>
    <col min="3844" max="3844" width="5.28515625" bestFit="1" customWidth="1"/>
    <col min="3845" max="3845" width="4" customWidth="1"/>
    <col min="3846" max="3846" width="4.28515625" bestFit="1" customWidth="1"/>
    <col min="3847" max="3847" width="14.7109375" customWidth="1"/>
    <col min="3848" max="3848" width="4" bestFit="1" customWidth="1"/>
    <col min="3849" max="3849" width="4.5703125" customWidth="1"/>
    <col min="3850" max="3850" width="8" customWidth="1"/>
    <col min="3851" max="3851" width="8.28515625" bestFit="1" customWidth="1"/>
    <col min="3852" max="3852" width="9.140625" bestFit="1" customWidth="1"/>
    <col min="3853" max="3853" width="7" bestFit="1" customWidth="1"/>
    <col min="3854" max="3854" width="9.140625" bestFit="1" customWidth="1"/>
    <col min="3855" max="3855" width="4.28515625" bestFit="1" customWidth="1"/>
    <col min="3856" max="3856" width="11.28515625" bestFit="1" customWidth="1"/>
    <col min="3857" max="3857" width="9.140625" bestFit="1" customWidth="1"/>
    <col min="3858" max="3858" width="7" bestFit="1" customWidth="1"/>
    <col min="3859" max="3859" width="9.140625" customWidth="1"/>
    <col min="3860" max="3860" width="9.140625" bestFit="1" customWidth="1"/>
    <col min="3861" max="3861" width="7" customWidth="1"/>
    <col min="3862" max="3862" width="8.28515625" bestFit="1" customWidth="1"/>
    <col min="3863" max="3863" width="8.85546875" customWidth="1"/>
    <col min="3864" max="3864" width="7" bestFit="1" customWidth="1"/>
    <col min="3865" max="3865" width="9.140625" bestFit="1" customWidth="1"/>
    <col min="4097" max="4097" width="2.42578125" customWidth="1"/>
    <col min="4098" max="4098" width="5" customWidth="1"/>
    <col min="4099" max="4099" width="16.7109375" bestFit="1" customWidth="1"/>
    <col min="4100" max="4100" width="5.28515625" bestFit="1" customWidth="1"/>
    <col min="4101" max="4101" width="4" customWidth="1"/>
    <col min="4102" max="4102" width="4.28515625" bestFit="1" customWidth="1"/>
    <col min="4103" max="4103" width="14.7109375" customWidth="1"/>
    <col min="4104" max="4104" width="4" bestFit="1" customWidth="1"/>
    <col min="4105" max="4105" width="4.5703125" customWidth="1"/>
    <col min="4106" max="4106" width="8" customWidth="1"/>
    <col min="4107" max="4107" width="8.28515625" bestFit="1" customWidth="1"/>
    <col min="4108" max="4108" width="9.140625" bestFit="1" customWidth="1"/>
    <col min="4109" max="4109" width="7" bestFit="1" customWidth="1"/>
    <col min="4110" max="4110" width="9.140625" bestFit="1" customWidth="1"/>
    <col min="4111" max="4111" width="4.28515625" bestFit="1" customWidth="1"/>
    <col min="4112" max="4112" width="11.28515625" bestFit="1" customWidth="1"/>
    <col min="4113" max="4113" width="9.140625" bestFit="1" customWidth="1"/>
    <col min="4114" max="4114" width="7" bestFit="1" customWidth="1"/>
    <col min="4115" max="4115" width="9.140625" customWidth="1"/>
    <col min="4116" max="4116" width="9.140625" bestFit="1" customWidth="1"/>
    <col min="4117" max="4117" width="7" customWidth="1"/>
    <col min="4118" max="4118" width="8.28515625" bestFit="1" customWidth="1"/>
    <col min="4119" max="4119" width="8.85546875" customWidth="1"/>
    <col min="4120" max="4120" width="7" bestFit="1" customWidth="1"/>
    <col min="4121" max="4121" width="9.140625" bestFit="1" customWidth="1"/>
    <col min="4353" max="4353" width="2.42578125" customWidth="1"/>
    <col min="4354" max="4354" width="5" customWidth="1"/>
    <col min="4355" max="4355" width="16.7109375" bestFit="1" customWidth="1"/>
    <col min="4356" max="4356" width="5.28515625" bestFit="1" customWidth="1"/>
    <col min="4357" max="4357" width="4" customWidth="1"/>
    <col min="4358" max="4358" width="4.28515625" bestFit="1" customWidth="1"/>
    <col min="4359" max="4359" width="14.7109375" customWidth="1"/>
    <col min="4360" max="4360" width="4" bestFit="1" customWidth="1"/>
    <col min="4361" max="4361" width="4.5703125" customWidth="1"/>
    <col min="4362" max="4362" width="8" customWidth="1"/>
    <col min="4363" max="4363" width="8.28515625" bestFit="1" customWidth="1"/>
    <col min="4364" max="4364" width="9.140625" bestFit="1" customWidth="1"/>
    <col min="4365" max="4365" width="7" bestFit="1" customWidth="1"/>
    <col min="4366" max="4366" width="9.140625" bestFit="1" customWidth="1"/>
    <col min="4367" max="4367" width="4.28515625" bestFit="1" customWidth="1"/>
    <col min="4368" max="4368" width="11.28515625" bestFit="1" customWidth="1"/>
    <col min="4369" max="4369" width="9.140625" bestFit="1" customWidth="1"/>
    <col min="4370" max="4370" width="7" bestFit="1" customWidth="1"/>
    <col min="4371" max="4371" width="9.140625" customWidth="1"/>
    <col min="4372" max="4372" width="9.140625" bestFit="1" customWidth="1"/>
    <col min="4373" max="4373" width="7" customWidth="1"/>
    <col min="4374" max="4374" width="8.28515625" bestFit="1" customWidth="1"/>
    <col min="4375" max="4375" width="8.85546875" customWidth="1"/>
    <col min="4376" max="4376" width="7" bestFit="1" customWidth="1"/>
    <col min="4377" max="4377" width="9.140625" bestFit="1" customWidth="1"/>
    <col min="4609" max="4609" width="2.42578125" customWidth="1"/>
    <col min="4610" max="4610" width="5" customWidth="1"/>
    <col min="4611" max="4611" width="16.7109375" bestFit="1" customWidth="1"/>
    <col min="4612" max="4612" width="5.28515625" bestFit="1" customWidth="1"/>
    <col min="4613" max="4613" width="4" customWidth="1"/>
    <col min="4614" max="4614" width="4.28515625" bestFit="1" customWidth="1"/>
    <col min="4615" max="4615" width="14.7109375" customWidth="1"/>
    <col min="4616" max="4616" width="4" bestFit="1" customWidth="1"/>
    <col min="4617" max="4617" width="4.5703125" customWidth="1"/>
    <col min="4618" max="4618" width="8" customWidth="1"/>
    <col min="4619" max="4619" width="8.28515625" bestFit="1" customWidth="1"/>
    <col min="4620" max="4620" width="9.140625" bestFit="1" customWidth="1"/>
    <col min="4621" max="4621" width="7" bestFit="1" customWidth="1"/>
    <col min="4622" max="4622" width="9.140625" bestFit="1" customWidth="1"/>
    <col min="4623" max="4623" width="4.28515625" bestFit="1" customWidth="1"/>
    <col min="4624" max="4624" width="11.28515625" bestFit="1" customWidth="1"/>
    <col min="4625" max="4625" width="9.140625" bestFit="1" customWidth="1"/>
    <col min="4626" max="4626" width="7" bestFit="1" customWidth="1"/>
    <col min="4627" max="4627" width="9.140625" customWidth="1"/>
    <col min="4628" max="4628" width="9.140625" bestFit="1" customWidth="1"/>
    <col min="4629" max="4629" width="7" customWidth="1"/>
    <col min="4630" max="4630" width="8.28515625" bestFit="1" customWidth="1"/>
    <col min="4631" max="4631" width="8.85546875" customWidth="1"/>
    <col min="4632" max="4632" width="7" bestFit="1" customWidth="1"/>
    <col min="4633" max="4633" width="9.140625" bestFit="1" customWidth="1"/>
    <col min="4865" max="4865" width="2.42578125" customWidth="1"/>
    <col min="4866" max="4866" width="5" customWidth="1"/>
    <col min="4867" max="4867" width="16.7109375" bestFit="1" customWidth="1"/>
    <col min="4868" max="4868" width="5.28515625" bestFit="1" customWidth="1"/>
    <col min="4869" max="4869" width="4" customWidth="1"/>
    <col min="4870" max="4870" width="4.28515625" bestFit="1" customWidth="1"/>
    <col min="4871" max="4871" width="14.7109375" customWidth="1"/>
    <col min="4872" max="4872" width="4" bestFit="1" customWidth="1"/>
    <col min="4873" max="4873" width="4.5703125" customWidth="1"/>
    <col min="4874" max="4874" width="8" customWidth="1"/>
    <col min="4875" max="4875" width="8.28515625" bestFit="1" customWidth="1"/>
    <col min="4876" max="4876" width="9.140625" bestFit="1" customWidth="1"/>
    <col min="4877" max="4877" width="7" bestFit="1" customWidth="1"/>
    <col min="4878" max="4878" width="9.140625" bestFit="1" customWidth="1"/>
    <col min="4879" max="4879" width="4.28515625" bestFit="1" customWidth="1"/>
    <col min="4880" max="4880" width="11.28515625" bestFit="1" customWidth="1"/>
    <col min="4881" max="4881" width="9.140625" bestFit="1" customWidth="1"/>
    <col min="4882" max="4882" width="7" bestFit="1" customWidth="1"/>
    <col min="4883" max="4883" width="9.140625" customWidth="1"/>
    <col min="4884" max="4884" width="9.140625" bestFit="1" customWidth="1"/>
    <col min="4885" max="4885" width="7" customWidth="1"/>
    <col min="4886" max="4886" width="8.28515625" bestFit="1" customWidth="1"/>
    <col min="4887" max="4887" width="8.85546875" customWidth="1"/>
    <col min="4888" max="4888" width="7" bestFit="1" customWidth="1"/>
    <col min="4889" max="4889" width="9.140625" bestFit="1" customWidth="1"/>
    <col min="5121" max="5121" width="2.42578125" customWidth="1"/>
    <col min="5122" max="5122" width="5" customWidth="1"/>
    <col min="5123" max="5123" width="16.7109375" bestFit="1" customWidth="1"/>
    <col min="5124" max="5124" width="5.28515625" bestFit="1" customWidth="1"/>
    <col min="5125" max="5125" width="4" customWidth="1"/>
    <col min="5126" max="5126" width="4.28515625" bestFit="1" customWidth="1"/>
    <col min="5127" max="5127" width="14.7109375" customWidth="1"/>
    <col min="5128" max="5128" width="4" bestFit="1" customWidth="1"/>
    <col min="5129" max="5129" width="4.5703125" customWidth="1"/>
    <col min="5130" max="5130" width="8" customWidth="1"/>
    <col min="5131" max="5131" width="8.28515625" bestFit="1" customWidth="1"/>
    <col min="5132" max="5132" width="9.140625" bestFit="1" customWidth="1"/>
    <col min="5133" max="5133" width="7" bestFit="1" customWidth="1"/>
    <col min="5134" max="5134" width="9.140625" bestFit="1" customWidth="1"/>
    <col min="5135" max="5135" width="4.28515625" bestFit="1" customWidth="1"/>
    <col min="5136" max="5136" width="11.28515625" bestFit="1" customWidth="1"/>
    <col min="5137" max="5137" width="9.140625" bestFit="1" customWidth="1"/>
    <col min="5138" max="5138" width="7" bestFit="1" customWidth="1"/>
    <col min="5139" max="5139" width="9.140625" customWidth="1"/>
    <col min="5140" max="5140" width="9.140625" bestFit="1" customWidth="1"/>
    <col min="5141" max="5141" width="7" customWidth="1"/>
    <col min="5142" max="5142" width="8.28515625" bestFit="1" customWidth="1"/>
    <col min="5143" max="5143" width="8.85546875" customWidth="1"/>
    <col min="5144" max="5144" width="7" bestFit="1" customWidth="1"/>
    <col min="5145" max="5145" width="9.140625" bestFit="1" customWidth="1"/>
    <col min="5377" max="5377" width="2.42578125" customWidth="1"/>
    <col min="5378" max="5378" width="5" customWidth="1"/>
    <col min="5379" max="5379" width="16.7109375" bestFit="1" customWidth="1"/>
    <col min="5380" max="5380" width="5.28515625" bestFit="1" customWidth="1"/>
    <col min="5381" max="5381" width="4" customWidth="1"/>
    <col min="5382" max="5382" width="4.28515625" bestFit="1" customWidth="1"/>
    <col min="5383" max="5383" width="14.7109375" customWidth="1"/>
    <col min="5384" max="5384" width="4" bestFit="1" customWidth="1"/>
    <col min="5385" max="5385" width="4.5703125" customWidth="1"/>
    <col min="5386" max="5386" width="8" customWidth="1"/>
    <col min="5387" max="5387" width="8.28515625" bestFit="1" customWidth="1"/>
    <col min="5388" max="5388" width="9.140625" bestFit="1" customWidth="1"/>
    <col min="5389" max="5389" width="7" bestFit="1" customWidth="1"/>
    <col min="5390" max="5390" width="9.140625" bestFit="1" customWidth="1"/>
    <col min="5391" max="5391" width="4.28515625" bestFit="1" customWidth="1"/>
    <col min="5392" max="5392" width="11.28515625" bestFit="1" customWidth="1"/>
    <col min="5393" max="5393" width="9.140625" bestFit="1" customWidth="1"/>
    <col min="5394" max="5394" width="7" bestFit="1" customWidth="1"/>
    <col min="5395" max="5395" width="9.140625" customWidth="1"/>
    <col min="5396" max="5396" width="9.140625" bestFit="1" customWidth="1"/>
    <col min="5397" max="5397" width="7" customWidth="1"/>
    <col min="5398" max="5398" width="8.28515625" bestFit="1" customWidth="1"/>
    <col min="5399" max="5399" width="8.85546875" customWidth="1"/>
    <col min="5400" max="5400" width="7" bestFit="1" customWidth="1"/>
    <col min="5401" max="5401" width="9.140625" bestFit="1" customWidth="1"/>
    <col min="5633" max="5633" width="2.42578125" customWidth="1"/>
    <col min="5634" max="5634" width="5" customWidth="1"/>
    <col min="5635" max="5635" width="16.7109375" bestFit="1" customWidth="1"/>
    <col min="5636" max="5636" width="5.28515625" bestFit="1" customWidth="1"/>
    <col min="5637" max="5637" width="4" customWidth="1"/>
    <col min="5638" max="5638" width="4.28515625" bestFit="1" customWidth="1"/>
    <col min="5639" max="5639" width="14.7109375" customWidth="1"/>
    <col min="5640" max="5640" width="4" bestFit="1" customWidth="1"/>
    <col min="5641" max="5641" width="4.5703125" customWidth="1"/>
    <col min="5642" max="5642" width="8" customWidth="1"/>
    <col min="5643" max="5643" width="8.28515625" bestFit="1" customWidth="1"/>
    <col min="5644" max="5644" width="9.140625" bestFit="1" customWidth="1"/>
    <col min="5645" max="5645" width="7" bestFit="1" customWidth="1"/>
    <col min="5646" max="5646" width="9.140625" bestFit="1" customWidth="1"/>
    <col min="5647" max="5647" width="4.28515625" bestFit="1" customWidth="1"/>
    <col min="5648" max="5648" width="11.28515625" bestFit="1" customWidth="1"/>
    <col min="5649" max="5649" width="9.140625" bestFit="1" customWidth="1"/>
    <col min="5650" max="5650" width="7" bestFit="1" customWidth="1"/>
    <col min="5651" max="5651" width="9.140625" customWidth="1"/>
    <col min="5652" max="5652" width="9.140625" bestFit="1" customWidth="1"/>
    <col min="5653" max="5653" width="7" customWidth="1"/>
    <col min="5654" max="5654" width="8.28515625" bestFit="1" customWidth="1"/>
    <col min="5655" max="5655" width="8.85546875" customWidth="1"/>
    <col min="5656" max="5656" width="7" bestFit="1" customWidth="1"/>
    <col min="5657" max="5657" width="9.140625" bestFit="1" customWidth="1"/>
    <col min="5889" max="5889" width="2.42578125" customWidth="1"/>
    <col min="5890" max="5890" width="5" customWidth="1"/>
    <col min="5891" max="5891" width="16.7109375" bestFit="1" customWidth="1"/>
    <col min="5892" max="5892" width="5.28515625" bestFit="1" customWidth="1"/>
    <col min="5893" max="5893" width="4" customWidth="1"/>
    <col min="5894" max="5894" width="4.28515625" bestFit="1" customWidth="1"/>
    <col min="5895" max="5895" width="14.7109375" customWidth="1"/>
    <col min="5896" max="5896" width="4" bestFit="1" customWidth="1"/>
    <col min="5897" max="5897" width="4.5703125" customWidth="1"/>
    <col min="5898" max="5898" width="8" customWidth="1"/>
    <col min="5899" max="5899" width="8.28515625" bestFit="1" customWidth="1"/>
    <col min="5900" max="5900" width="9.140625" bestFit="1" customWidth="1"/>
    <col min="5901" max="5901" width="7" bestFit="1" customWidth="1"/>
    <col min="5902" max="5902" width="9.140625" bestFit="1" customWidth="1"/>
    <col min="5903" max="5903" width="4.28515625" bestFit="1" customWidth="1"/>
    <col min="5904" max="5904" width="11.28515625" bestFit="1" customWidth="1"/>
    <col min="5905" max="5905" width="9.140625" bestFit="1" customWidth="1"/>
    <col min="5906" max="5906" width="7" bestFit="1" customWidth="1"/>
    <col min="5907" max="5907" width="9.140625" customWidth="1"/>
    <col min="5908" max="5908" width="9.140625" bestFit="1" customWidth="1"/>
    <col min="5909" max="5909" width="7" customWidth="1"/>
    <col min="5910" max="5910" width="8.28515625" bestFit="1" customWidth="1"/>
    <col min="5911" max="5911" width="8.85546875" customWidth="1"/>
    <col min="5912" max="5912" width="7" bestFit="1" customWidth="1"/>
    <col min="5913" max="5913" width="9.140625" bestFit="1" customWidth="1"/>
    <col min="6145" max="6145" width="2.42578125" customWidth="1"/>
    <col min="6146" max="6146" width="5" customWidth="1"/>
    <col min="6147" max="6147" width="16.7109375" bestFit="1" customWidth="1"/>
    <col min="6148" max="6148" width="5.28515625" bestFit="1" customWidth="1"/>
    <col min="6149" max="6149" width="4" customWidth="1"/>
    <col min="6150" max="6150" width="4.28515625" bestFit="1" customWidth="1"/>
    <col min="6151" max="6151" width="14.7109375" customWidth="1"/>
    <col min="6152" max="6152" width="4" bestFit="1" customWidth="1"/>
    <col min="6153" max="6153" width="4.5703125" customWidth="1"/>
    <col min="6154" max="6154" width="8" customWidth="1"/>
    <col min="6155" max="6155" width="8.28515625" bestFit="1" customWidth="1"/>
    <col min="6156" max="6156" width="9.140625" bestFit="1" customWidth="1"/>
    <col min="6157" max="6157" width="7" bestFit="1" customWidth="1"/>
    <col min="6158" max="6158" width="9.140625" bestFit="1" customWidth="1"/>
    <col min="6159" max="6159" width="4.28515625" bestFit="1" customWidth="1"/>
    <col min="6160" max="6160" width="11.28515625" bestFit="1" customWidth="1"/>
    <col min="6161" max="6161" width="9.140625" bestFit="1" customWidth="1"/>
    <col min="6162" max="6162" width="7" bestFit="1" customWidth="1"/>
    <col min="6163" max="6163" width="9.140625" customWidth="1"/>
    <col min="6164" max="6164" width="9.140625" bestFit="1" customWidth="1"/>
    <col min="6165" max="6165" width="7" customWidth="1"/>
    <col min="6166" max="6166" width="8.28515625" bestFit="1" customWidth="1"/>
    <col min="6167" max="6167" width="8.85546875" customWidth="1"/>
    <col min="6168" max="6168" width="7" bestFit="1" customWidth="1"/>
    <col min="6169" max="6169" width="9.140625" bestFit="1" customWidth="1"/>
    <col min="6401" max="6401" width="2.42578125" customWidth="1"/>
    <col min="6402" max="6402" width="5" customWidth="1"/>
    <col min="6403" max="6403" width="16.7109375" bestFit="1" customWidth="1"/>
    <col min="6404" max="6404" width="5.28515625" bestFit="1" customWidth="1"/>
    <col min="6405" max="6405" width="4" customWidth="1"/>
    <col min="6406" max="6406" width="4.28515625" bestFit="1" customWidth="1"/>
    <col min="6407" max="6407" width="14.7109375" customWidth="1"/>
    <col min="6408" max="6408" width="4" bestFit="1" customWidth="1"/>
    <col min="6409" max="6409" width="4.5703125" customWidth="1"/>
    <col min="6410" max="6410" width="8" customWidth="1"/>
    <col min="6411" max="6411" width="8.28515625" bestFit="1" customWidth="1"/>
    <col min="6412" max="6412" width="9.140625" bestFit="1" customWidth="1"/>
    <col min="6413" max="6413" width="7" bestFit="1" customWidth="1"/>
    <col min="6414" max="6414" width="9.140625" bestFit="1" customWidth="1"/>
    <col min="6415" max="6415" width="4.28515625" bestFit="1" customWidth="1"/>
    <col min="6416" max="6416" width="11.28515625" bestFit="1" customWidth="1"/>
    <col min="6417" max="6417" width="9.140625" bestFit="1" customWidth="1"/>
    <col min="6418" max="6418" width="7" bestFit="1" customWidth="1"/>
    <col min="6419" max="6419" width="9.140625" customWidth="1"/>
    <col min="6420" max="6420" width="9.140625" bestFit="1" customWidth="1"/>
    <col min="6421" max="6421" width="7" customWidth="1"/>
    <col min="6422" max="6422" width="8.28515625" bestFit="1" customWidth="1"/>
    <col min="6423" max="6423" width="8.85546875" customWidth="1"/>
    <col min="6424" max="6424" width="7" bestFit="1" customWidth="1"/>
    <col min="6425" max="6425" width="9.140625" bestFit="1" customWidth="1"/>
    <col min="6657" max="6657" width="2.42578125" customWidth="1"/>
    <col min="6658" max="6658" width="5" customWidth="1"/>
    <col min="6659" max="6659" width="16.7109375" bestFit="1" customWidth="1"/>
    <col min="6660" max="6660" width="5.28515625" bestFit="1" customWidth="1"/>
    <col min="6661" max="6661" width="4" customWidth="1"/>
    <col min="6662" max="6662" width="4.28515625" bestFit="1" customWidth="1"/>
    <col min="6663" max="6663" width="14.7109375" customWidth="1"/>
    <col min="6664" max="6664" width="4" bestFit="1" customWidth="1"/>
    <col min="6665" max="6665" width="4.5703125" customWidth="1"/>
    <col min="6666" max="6666" width="8" customWidth="1"/>
    <col min="6667" max="6667" width="8.28515625" bestFit="1" customWidth="1"/>
    <col min="6668" max="6668" width="9.140625" bestFit="1" customWidth="1"/>
    <col min="6669" max="6669" width="7" bestFit="1" customWidth="1"/>
    <col min="6670" max="6670" width="9.140625" bestFit="1" customWidth="1"/>
    <col min="6671" max="6671" width="4.28515625" bestFit="1" customWidth="1"/>
    <col min="6672" max="6672" width="11.28515625" bestFit="1" customWidth="1"/>
    <col min="6673" max="6673" width="9.140625" bestFit="1" customWidth="1"/>
    <col min="6674" max="6674" width="7" bestFit="1" customWidth="1"/>
    <col min="6675" max="6675" width="9.140625" customWidth="1"/>
    <col min="6676" max="6676" width="9.140625" bestFit="1" customWidth="1"/>
    <col min="6677" max="6677" width="7" customWidth="1"/>
    <col min="6678" max="6678" width="8.28515625" bestFit="1" customWidth="1"/>
    <col min="6679" max="6679" width="8.85546875" customWidth="1"/>
    <col min="6680" max="6680" width="7" bestFit="1" customWidth="1"/>
    <col min="6681" max="6681" width="9.140625" bestFit="1" customWidth="1"/>
    <col min="6913" max="6913" width="2.42578125" customWidth="1"/>
    <col min="6914" max="6914" width="5" customWidth="1"/>
    <col min="6915" max="6915" width="16.7109375" bestFit="1" customWidth="1"/>
    <col min="6916" max="6916" width="5.28515625" bestFit="1" customWidth="1"/>
    <col min="6917" max="6917" width="4" customWidth="1"/>
    <col min="6918" max="6918" width="4.28515625" bestFit="1" customWidth="1"/>
    <col min="6919" max="6919" width="14.7109375" customWidth="1"/>
    <col min="6920" max="6920" width="4" bestFit="1" customWidth="1"/>
    <col min="6921" max="6921" width="4.5703125" customWidth="1"/>
    <col min="6922" max="6922" width="8" customWidth="1"/>
    <col min="6923" max="6923" width="8.28515625" bestFit="1" customWidth="1"/>
    <col min="6924" max="6924" width="9.140625" bestFit="1" customWidth="1"/>
    <col min="6925" max="6925" width="7" bestFit="1" customWidth="1"/>
    <col min="6926" max="6926" width="9.140625" bestFit="1" customWidth="1"/>
    <col min="6927" max="6927" width="4.28515625" bestFit="1" customWidth="1"/>
    <col min="6928" max="6928" width="11.28515625" bestFit="1" customWidth="1"/>
    <col min="6929" max="6929" width="9.140625" bestFit="1" customWidth="1"/>
    <col min="6930" max="6930" width="7" bestFit="1" customWidth="1"/>
    <col min="6931" max="6931" width="9.140625" customWidth="1"/>
    <col min="6932" max="6932" width="9.140625" bestFit="1" customWidth="1"/>
    <col min="6933" max="6933" width="7" customWidth="1"/>
    <col min="6934" max="6934" width="8.28515625" bestFit="1" customWidth="1"/>
    <col min="6935" max="6935" width="8.85546875" customWidth="1"/>
    <col min="6936" max="6936" width="7" bestFit="1" customWidth="1"/>
    <col min="6937" max="6937" width="9.140625" bestFit="1" customWidth="1"/>
    <col min="7169" max="7169" width="2.42578125" customWidth="1"/>
    <col min="7170" max="7170" width="5" customWidth="1"/>
    <col min="7171" max="7171" width="16.7109375" bestFit="1" customWidth="1"/>
    <col min="7172" max="7172" width="5.28515625" bestFit="1" customWidth="1"/>
    <col min="7173" max="7173" width="4" customWidth="1"/>
    <col min="7174" max="7174" width="4.28515625" bestFit="1" customWidth="1"/>
    <col min="7175" max="7175" width="14.7109375" customWidth="1"/>
    <col min="7176" max="7176" width="4" bestFit="1" customWidth="1"/>
    <col min="7177" max="7177" width="4.5703125" customWidth="1"/>
    <col min="7178" max="7178" width="8" customWidth="1"/>
    <col min="7179" max="7179" width="8.28515625" bestFit="1" customWidth="1"/>
    <col min="7180" max="7180" width="9.140625" bestFit="1" customWidth="1"/>
    <col min="7181" max="7181" width="7" bestFit="1" customWidth="1"/>
    <col min="7182" max="7182" width="9.140625" bestFit="1" customWidth="1"/>
    <col min="7183" max="7183" width="4.28515625" bestFit="1" customWidth="1"/>
    <col min="7184" max="7184" width="11.28515625" bestFit="1" customWidth="1"/>
    <col min="7185" max="7185" width="9.140625" bestFit="1" customWidth="1"/>
    <col min="7186" max="7186" width="7" bestFit="1" customWidth="1"/>
    <col min="7187" max="7187" width="9.140625" customWidth="1"/>
    <col min="7188" max="7188" width="9.140625" bestFit="1" customWidth="1"/>
    <col min="7189" max="7189" width="7" customWidth="1"/>
    <col min="7190" max="7190" width="8.28515625" bestFit="1" customWidth="1"/>
    <col min="7191" max="7191" width="8.85546875" customWidth="1"/>
    <col min="7192" max="7192" width="7" bestFit="1" customWidth="1"/>
    <col min="7193" max="7193" width="9.140625" bestFit="1" customWidth="1"/>
    <col min="7425" max="7425" width="2.42578125" customWidth="1"/>
    <col min="7426" max="7426" width="5" customWidth="1"/>
    <col min="7427" max="7427" width="16.7109375" bestFit="1" customWidth="1"/>
    <col min="7428" max="7428" width="5.28515625" bestFit="1" customWidth="1"/>
    <col min="7429" max="7429" width="4" customWidth="1"/>
    <col min="7430" max="7430" width="4.28515625" bestFit="1" customWidth="1"/>
    <col min="7431" max="7431" width="14.7109375" customWidth="1"/>
    <col min="7432" max="7432" width="4" bestFit="1" customWidth="1"/>
    <col min="7433" max="7433" width="4.5703125" customWidth="1"/>
    <col min="7434" max="7434" width="8" customWidth="1"/>
    <col min="7435" max="7435" width="8.28515625" bestFit="1" customWidth="1"/>
    <col min="7436" max="7436" width="9.140625" bestFit="1" customWidth="1"/>
    <col min="7437" max="7437" width="7" bestFit="1" customWidth="1"/>
    <col min="7438" max="7438" width="9.140625" bestFit="1" customWidth="1"/>
    <col min="7439" max="7439" width="4.28515625" bestFit="1" customWidth="1"/>
    <col min="7440" max="7440" width="11.28515625" bestFit="1" customWidth="1"/>
    <col min="7441" max="7441" width="9.140625" bestFit="1" customWidth="1"/>
    <col min="7442" max="7442" width="7" bestFit="1" customWidth="1"/>
    <col min="7443" max="7443" width="9.140625" customWidth="1"/>
    <col min="7444" max="7444" width="9.140625" bestFit="1" customWidth="1"/>
    <col min="7445" max="7445" width="7" customWidth="1"/>
    <col min="7446" max="7446" width="8.28515625" bestFit="1" customWidth="1"/>
    <col min="7447" max="7447" width="8.85546875" customWidth="1"/>
    <col min="7448" max="7448" width="7" bestFit="1" customWidth="1"/>
    <col min="7449" max="7449" width="9.140625" bestFit="1" customWidth="1"/>
    <col min="7681" max="7681" width="2.42578125" customWidth="1"/>
    <col min="7682" max="7682" width="5" customWidth="1"/>
    <col min="7683" max="7683" width="16.7109375" bestFit="1" customWidth="1"/>
    <col min="7684" max="7684" width="5.28515625" bestFit="1" customWidth="1"/>
    <col min="7685" max="7685" width="4" customWidth="1"/>
    <col min="7686" max="7686" width="4.28515625" bestFit="1" customWidth="1"/>
    <col min="7687" max="7687" width="14.7109375" customWidth="1"/>
    <col min="7688" max="7688" width="4" bestFit="1" customWidth="1"/>
    <col min="7689" max="7689" width="4.5703125" customWidth="1"/>
    <col min="7690" max="7690" width="8" customWidth="1"/>
    <col min="7691" max="7691" width="8.28515625" bestFit="1" customWidth="1"/>
    <col min="7692" max="7692" width="9.140625" bestFit="1" customWidth="1"/>
    <col min="7693" max="7693" width="7" bestFit="1" customWidth="1"/>
    <col min="7694" max="7694" width="9.140625" bestFit="1" customWidth="1"/>
    <col min="7695" max="7695" width="4.28515625" bestFit="1" customWidth="1"/>
    <col min="7696" max="7696" width="11.28515625" bestFit="1" customWidth="1"/>
    <col min="7697" max="7697" width="9.140625" bestFit="1" customWidth="1"/>
    <col min="7698" max="7698" width="7" bestFit="1" customWidth="1"/>
    <col min="7699" max="7699" width="9.140625" customWidth="1"/>
    <col min="7700" max="7700" width="9.140625" bestFit="1" customWidth="1"/>
    <col min="7701" max="7701" width="7" customWidth="1"/>
    <col min="7702" max="7702" width="8.28515625" bestFit="1" customWidth="1"/>
    <col min="7703" max="7703" width="8.85546875" customWidth="1"/>
    <col min="7704" max="7704" width="7" bestFit="1" customWidth="1"/>
    <col min="7705" max="7705" width="9.140625" bestFit="1" customWidth="1"/>
    <col min="7937" max="7937" width="2.42578125" customWidth="1"/>
    <col min="7938" max="7938" width="5" customWidth="1"/>
    <col min="7939" max="7939" width="16.7109375" bestFit="1" customWidth="1"/>
    <col min="7940" max="7940" width="5.28515625" bestFit="1" customWidth="1"/>
    <col min="7941" max="7941" width="4" customWidth="1"/>
    <col min="7942" max="7942" width="4.28515625" bestFit="1" customWidth="1"/>
    <col min="7943" max="7943" width="14.7109375" customWidth="1"/>
    <col min="7944" max="7944" width="4" bestFit="1" customWidth="1"/>
    <col min="7945" max="7945" width="4.5703125" customWidth="1"/>
    <col min="7946" max="7946" width="8" customWidth="1"/>
    <col min="7947" max="7947" width="8.28515625" bestFit="1" customWidth="1"/>
    <col min="7948" max="7948" width="9.140625" bestFit="1" customWidth="1"/>
    <col min="7949" max="7949" width="7" bestFit="1" customWidth="1"/>
    <col min="7950" max="7950" width="9.140625" bestFit="1" customWidth="1"/>
    <col min="7951" max="7951" width="4.28515625" bestFit="1" customWidth="1"/>
    <col min="7952" max="7952" width="11.28515625" bestFit="1" customWidth="1"/>
    <col min="7953" max="7953" width="9.140625" bestFit="1" customWidth="1"/>
    <col min="7954" max="7954" width="7" bestFit="1" customWidth="1"/>
    <col min="7955" max="7955" width="9.140625" customWidth="1"/>
    <col min="7956" max="7956" width="9.140625" bestFit="1" customWidth="1"/>
    <col min="7957" max="7957" width="7" customWidth="1"/>
    <col min="7958" max="7958" width="8.28515625" bestFit="1" customWidth="1"/>
    <col min="7959" max="7959" width="8.85546875" customWidth="1"/>
    <col min="7960" max="7960" width="7" bestFit="1" customWidth="1"/>
    <col min="7961" max="7961" width="9.140625" bestFit="1" customWidth="1"/>
    <col min="8193" max="8193" width="2.42578125" customWidth="1"/>
    <col min="8194" max="8194" width="5" customWidth="1"/>
    <col min="8195" max="8195" width="16.7109375" bestFit="1" customWidth="1"/>
    <col min="8196" max="8196" width="5.28515625" bestFit="1" customWidth="1"/>
    <col min="8197" max="8197" width="4" customWidth="1"/>
    <col min="8198" max="8198" width="4.28515625" bestFit="1" customWidth="1"/>
    <col min="8199" max="8199" width="14.7109375" customWidth="1"/>
    <col min="8200" max="8200" width="4" bestFit="1" customWidth="1"/>
    <col min="8201" max="8201" width="4.5703125" customWidth="1"/>
    <col min="8202" max="8202" width="8" customWidth="1"/>
    <col min="8203" max="8203" width="8.28515625" bestFit="1" customWidth="1"/>
    <col min="8204" max="8204" width="9.140625" bestFit="1" customWidth="1"/>
    <col min="8205" max="8205" width="7" bestFit="1" customWidth="1"/>
    <col min="8206" max="8206" width="9.140625" bestFit="1" customWidth="1"/>
    <col min="8207" max="8207" width="4.28515625" bestFit="1" customWidth="1"/>
    <col min="8208" max="8208" width="11.28515625" bestFit="1" customWidth="1"/>
    <col min="8209" max="8209" width="9.140625" bestFit="1" customWidth="1"/>
    <col min="8210" max="8210" width="7" bestFit="1" customWidth="1"/>
    <col min="8211" max="8211" width="9.140625" customWidth="1"/>
    <col min="8212" max="8212" width="9.140625" bestFit="1" customWidth="1"/>
    <col min="8213" max="8213" width="7" customWidth="1"/>
    <col min="8214" max="8214" width="8.28515625" bestFit="1" customWidth="1"/>
    <col min="8215" max="8215" width="8.85546875" customWidth="1"/>
    <col min="8216" max="8216" width="7" bestFit="1" customWidth="1"/>
    <col min="8217" max="8217" width="9.140625" bestFit="1" customWidth="1"/>
    <col min="8449" max="8449" width="2.42578125" customWidth="1"/>
    <col min="8450" max="8450" width="5" customWidth="1"/>
    <col min="8451" max="8451" width="16.7109375" bestFit="1" customWidth="1"/>
    <col min="8452" max="8452" width="5.28515625" bestFit="1" customWidth="1"/>
    <col min="8453" max="8453" width="4" customWidth="1"/>
    <col min="8454" max="8454" width="4.28515625" bestFit="1" customWidth="1"/>
    <col min="8455" max="8455" width="14.7109375" customWidth="1"/>
    <col min="8456" max="8456" width="4" bestFit="1" customWidth="1"/>
    <col min="8457" max="8457" width="4.5703125" customWidth="1"/>
    <col min="8458" max="8458" width="8" customWidth="1"/>
    <col min="8459" max="8459" width="8.28515625" bestFit="1" customWidth="1"/>
    <col min="8460" max="8460" width="9.140625" bestFit="1" customWidth="1"/>
    <col min="8461" max="8461" width="7" bestFit="1" customWidth="1"/>
    <col min="8462" max="8462" width="9.140625" bestFit="1" customWidth="1"/>
    <col min="8463" max="8463" width="4.28515625" bestFit="1" customWidth="1"/>
    <col min="8464" max="8464" width="11.28515625" bestFit="1" customWidth="1"/>
    <col min="8465" max="8465" width="9.140625" bestFit="1" customWidth="1"/>
    <col min="8466" max="8466" width="7" bestFit="1" customWidth="1"/>
    <col min="8467" max="8467" width="9.140625" customWidth="1"/>
    <col min="8468" max="8468" width="9.140625" bestFit="1" customWidth="1"/>
    <col min="8469" max="8469" width="7" customWidth="1"/>
    <col min="8470" max="8470" width="8.28515625" bestFit="1" customWidth="1"/>
    <col min="8471" max="8471" width="8.85546875" customWidth="1"/>
    <col min="8472" max="8472" width="7" bestFit="1" customWidth="1"/>
    <col min="8473" max="8473" width="9.140625" bestFit="1" customWidth="1"/>
    <col min="8705" max="8705" width="2.42578125" customWidth="1"/>
    <col min="8706" max="8706" width="5" customWidth="1"/>
    <col min="8707" max="8707" width="16.7109375" bestFit="1" customWidth="1"/>
    <col min="8708" max="8708" width="5.28515625" bestFit="1" customWidth="1"/>
    <col min="8709" max="8709" width="4" customWidth="1"/>
    <col min="8710" max="8710" width="4.28515625" bestFit="1" customWidth="1"/>
    <col min="8711" max="8711" width="14.7109375" customWidth="1"/>
    <col min="8712" max="8712" width="4" bestFit="1" customWidth="1"/>
    <col min="8713" max="8713" width="4.5703125" customWidth="1"/>
    <col min="8714" max="8714" width="8" customWidth="1"/>
    <col min="8715" max="8715" width="8.28515625" bestFit="1" customWidth="1"/>
    <col min="8716" max="8716" width="9.140625" bestFit="1" customWidth="1"/>
    <col min="8717" max="8717" width="7" bestFit="1" customWidth="1"/>
    <col min="8718" max="8718" width="9.140625" bestFit="1" customWidth="1"/>
    <col min="8719" max="8719" width="4.28515625" bestFit="1" customWidth="1"/>
    <col min="8720" max="8720" width="11.28515625" bestFit="1" customWidth="1"/>
    <col min="8721" max="8721" width="9.140625" bestFit="1" customWidth="1"/>
    <col min="8722" max="8722" width="7" bestFit="1" customWidth="1"/>
    <col min="8723" max="8723" width="9.140625" customWidth="1"/>
    <col min="8724" max="8724" width="9.140625" bestFit="1" customWidth="1"/>
    <col min="8725" max="8725" width="7" customWidth="1"/>
    <col min="8726" max="8726" width="8.28515625" bestFit="1" customWidth="1"/>
    <col min="8727" max="8727" width="8.85546875" customWidth="1"/>
    <col min="8728" max="8728" width="7" bestFit="1" customWidth="1"/>
    <col min="8729" max="8729" width="9.140625" bestFit="1" customWidth="1"/>
    <col min="8961" max="8961" width="2.42578125" customWidth="1"/>
    <col min="8962" max="8962" width="5" customWidth="1"/>
    <col min="8963" max="8963" width="16.7109375" bestFit="1" customWidth="1"/>
    <col min="8964" max="8964" width="5.28515625" bestFit="1" customWidth="1"/>
    <col min="8965" max="8965" width="4" customWidth="1"/>
    <col min="8966" max="8966" width="4.28515625" bestFit="1" customWidth="1"/>
    <col min="8967" max="8967" width="14.7109375" customWidth="1"/>
    <col min="8968" max="8968" width="4" bestFit="1" customWidth="1"/>
    <col min="8969" max="8969" width="4.5703125" customWidth="1"/>
    <col min="8970" max="8970" width="8" customWidth="1"/>
    <col min="8971" max="8971" width="8.28515625" bestFit="1" customWidth="1"/>
    <col min="8972" max="8972" width="9.140625" bestFit="1" customWidth="1"/>
    <col min="8973" max="8973" width="7" bestFit="1" customWidth="1"/>
    <col min="8974" max="8974" width="9.140625" bestFit="1" customWidth="1"/>
    <col min="8975" max="8975" width="4.28515625" bestFit="1" customWidth="1"/>
    <col min="8976" max="8976" width="11.28515625" bestFit="1" customWidth="1"/>
    <col min="8977" max="8977" width="9.140625" bestFit="1" customWidth="1"/>
    <col min="8978" max="8978" width="7" bestFit="1" customWidth="1"/>
    <col min="8979" max="8979" width="9.140625" customWidth="1"/>
    <col min="8980" max="8980" width="9.140625" bestFit="1" customWidth="1"/>
    <col min="8981" max="8981" width="7" customWidth="1"/>
    <col min="8982" max="8982" width="8.28515625" bestFit="1" customWidth="1"/>
    <col min="8983" max="8983" width="8.85546875" customWidth="1"/>
    <col min="8984" max="8984" width="7" bestFit="1" customWidth="1"/>
    <col min="8985" max="8985" width="9.140625" bestFit="1" customWidth="1"/>
    <col min="9217" max="9217" width="2.42578125" customWidth="1"/>
    <col min="9218" max="9218" width="5" customWidth="1"/>
    <col min="9219" max="9219" width="16.7109375" bestFit="1" customWidth="1"/>
    <col min="9220" max="9220" width="5.28515625" bestFit="1" customWidth="1"/>
    <col min="9221" max="9221" width="4" customWidth="1"/>
    <col min="9222" max="9222" width="4.28515625" bestFit="1" customWidth="1"/>
    <col min="9223" max="9223" width="14.7109375" customWidth="1"/>
    <col min="9224" max="9224" width="4" bestFit="1" customWidth="1"/>
    <col min="9225" max="9225" width="4.5703125" customWidth="1"/>
    <col min="9226" max="9226" width="8" customWidth="1"/>
    <col min="9227" max="9227" width="8.28515625" bestFit="1" customWidth="1"/>
    <col min="9228" max="9228" width="9.140625" bestFit="1" customWidth="1"/>
    <col min="9229" max="9229" width="7" bestFit="1" customWidth="1"/>
    <col min="9230" max="9230" width="9.140625" bestFit="1" customWidth="1"/>
    <col min="9231" max="9231" width="4.28515625" bestFit="1" customWidth="1"/>
    <col min="9232" max="9232" width="11.28515625" bestFit="1" customWidth="1"/>
    <col min="9233" max="9233" width="9.140625" bestFit="1" customWidth="1"/>
    <col min="9234" max="9234" width="7" bestFit="1" customWidth="1"/>
    <col min="9235" max="9235" width="9.140625" customWidth="1"/>
    <col min="9236" max="9236" width="9.140625" bestFit="1" customWidth="1"/>
    <col min="9237" max="9237" width="7" customWidth="1"/>
    <col min="9238" max="9238" width="8.28515625" bestFit="1" customWidth="1"/>
    <col min="9239" max="9239" width="8.85546875" customWidth="1"/>
    <col min="9240" max="9240" width="7" bestFit="1" customWidth="1"/>
    <col min="9241" max="9241" width="9.140625" bestFit="1" customWidth="1"/>
    <col min="9473" max="9473" width="2.42578125" customWidth="1"/>
    <col min="9474" max="9474" width="5" customWidth="1"/>
    <col min="9475" max="9475" width="16.7109375" bestFit="1" customWidth="1"/>
    <col min="9476" max="9476" width="5.28515625" bestFit="1" customWidth="1"/>
    <col min="9477" max="9477" width="4" customWidth="1"/>
    <col min="9478" max="9478" width="4.28515625" bestFit="1" customWidth="1"/>
    <col min="9479" max="9479" width="14.7109375" customWidth="1"/>
    <col min="9480" max="9480" width="4" bestFit="1" customWidth="1"/>
    <col min="9481" max="9481" width="4.5703125" customWidth="1"/>
    <col min="9482" max="9482" width="8" customWidth="1"/>
    <col min="9483" max="9483" width="8.28515625" bestFit="1" customWidth="1"/>
    <col min="9484" max="9484" width="9.140625" bestFit="1" customWidth="1"/>
    <col min="9485" max="9485" width="7" bestFit="1" customWidth="1"/>
    <col min="9486" max="9486" width="9.140625" bestFit="1" customWidth="1"/>
    <col min="9487" max="9487" width="4.28515625" bestFit="1" customWidth="1"/>
    <col min="9488" max="9488" width="11.28515625" bestFit="1" customWidth="1"/>
    <col min="9489" max="9489" width="9.140625" bestFit="1" customWidth="1"/>
    <col min="9490" max="9490" width="7" bestFit="1" customWidth="1"/>
    <col min="9491" max="9491" width="9.140625" customWidth="1"/>
    <col min="9492" max="9492" width="9.140625" bestFit="1" customWidth="1"/>
    <col min="9493" max="9493" width="7" customWidth="1"/>
    <col min="9494" max="9494" width="8.28515625" bestFit="1" customWidth="1"/>
    <col min="9495" max="9495" width="8.85546875" customWidth="1"/>
    <col min="9496" max="9496" width="7" bestFit="1" customWidth="1"/>
    <col min="9497" max="9497" width="9.140625" bestFit="1" customWidth="1"/>
    <col min="9729" max="9729" width="2.42578125" customWidth="1"/>
    <col min="9730" max="9730" width="5" customWidth="1"/>
    <col min="9731" max="9731" width="16.7109375" bestFit="1" customWidth="1"/>
    <col min="9732" max="9732" width="5.28515625" bestFit="1" customWidth="1"/>
    <col min="9733" max="9733" width="4" customWidth="1"/>
    <col min="9734" max="9734" width="4.28515625" bestFit="1" customWidth="1"/>
    <col min="9735" max="9735" width="14.7109375" customWidth="1"/>
    <col min="9736" max="9736" width="4" bestFit="1" customWidth="1"/>
    <col min="9737" max="9737" width="4.5703125" customWidth="1"/>
    <col min="9738" max="9738" width="8" customWidth="1"/>
    <col min="9739" max="9739" width="8.28515625" bestFit="1" customWidth="1"/>
    <col min="9740" max="9740" width="9.140625" bestFit="1" customWidth="1"/>
    <col min="9741" max="9741" width="7" bestFit="1" customWidth="1"/>
    <col min="9742" max="9742" width="9.140625" bestFit="1" customWidth="1"/>
    <col min="9743" max="9743" width="4.28515625" bestFit="1" customWidth="1"/>
    <col min="9744" max="9744" width="11.28515625" bestFit="1" customWidth="1"/>
    <col min="9745" max="9745" width="9.140625" bestFit="1" customWidth="1"/>
    <col min="9746" max="9746" width="7" bestFit="1" customWidth="1"/>
    <col min="9747" max="9747" width="9.140625" customWidth="1"/>
    <col min="9748" max="9748" width="9.140625" bestFit="1" customWidth="1"/>
    <col min="9749" max="9749" width="7" customWidth="1"/>
    <col min="9750" max="9750" width="8.28515625" bestFit="1" customWidth="1"/>
    <col min="9751" max="9751" width="8.85546875" customWidth="1"/>
    <col min="9752" max="9752" width="7" bestFit="1" customWidth="1"/>
    <col min="9753" max="9753" width="9.140625" bestFit="1" customWidth="1"/>
    <col min="9985" max="9985" width="2.42578125" customWidth="1"/>
    <col min="9986" max="9986" width="5" customWidth="1"/>
    <col min="9987" max="9987" width="16.7109375" bestFit="1" customWidth="1"/>
    <col min="9988" max="9988" width="5.28515625" bestFit="1" customWidth="1"/>
    <col min="9989" max="9989" width="4" customWidth="1"/>
    <col min="9990" max="9990" width="4.28515625" bestFit="1" customWidth="1"/>
    <col min="9991" max="9991" width="14.7109375" customWidth="1"/>
    <col min="9992" max="9992" width="4" bestFit="1" customWidth="1"/>
    <col min="9993" max="9993" width="4.5703125" customWidth="1"/>
    <col min="9994" max="9994" width="8" customWidth="1"/>
    <col min="9995" max="9995" width="8.28515625" bestFit="1" customWidth="1"/>
    <col min="9996" max="9996" width="9.140625" bestFit="1" customWidth="1"/>
    <col min="9997" max="9997" width="7" bestFit="1" customWidth="1"/>
    <col min="9998" max="9998" width="9.140625" bestFit="1" customWidth="1"/>
    <col min="9999" max="9999" width="4.28515625" bestFit="1" customWidth="1"/>
    <col min="10000" max="10000" width="11.28515625" bestFit="1" customWidth="1"/>
    <col min="10001" max="10001" width="9.140625" bestFit="1" customWidth="1"/>
    <col min="10002" max="10002" width="7" bestFit="1" customWidth="1"/>
    <col min="10003" max="10003" width="9.140625" customWidth="1"/>
    <col min="10004" max="10004" width="9.140625" bestFit="1" customWidth="1"/>
    <col min="10005" max="10005" width="7" customWidth="1"/>
    <col min="10006" max="10006" width="8.28515625" bestFit="1" customWidth="1"/>
    <col min="10007" max="10007" width="8.85546875" customWidth="1"/>
    <col min="10008" max="10008" width="7" bestFit="1" customWidth="1"/>
    <col min="10009" max="10009" width="9.140625" bestFit="1" customWidth="1"/>
    <col min="10241" max="10241" width="2.42578125" customWidth="1"/>
    <col min="10242" max="10242" width="5" customWidth="1"/>
    <col min="10243" max="10243" width="16.7109375" bestFit="1" customWidth="1"/>
    <col min="10244" max="10244" width="5.28515625" bestFit="1" customWidth="1"/>
    <col min="10245" max="10245" width="4" customWidth="1"/>
    <col min="10246" max="10246" width="4.28515625" bestFit="1" customWidth="1"/>
    <col min="10247" max="10247" width="14.7109375" customWidth="1"/>
    <col min="10248" max="10248" width="4" bestFit="1" customWidth="1"/>
    <col min="10249" max="10249" width="4.5703125" customWidth="1"/>
    <col min="10250" max="10250" width="8" customWidth="1"/>
    <col min="10251" max="10251" width="8.28515625" bestFit="1" customWidth="1"/>
    <col min="10252" max="10252" width="9.140625" bestFit="1" customWidth="1"/>
    <col min="10253" max="10253" width="7" bestFit="1" customWidth="1"/>
    <col min="10254" max="10254" width="9.140625" bestFit="1" customWidth="1"/>
    <col min="10255" max="10255" width="4.28515625" bestFit="1" customWidth="1"/>
    <col min="10256" max="10256" width="11.28515625" bestFit="1" customWidth="1"/>
    <col min="10257" max="10257" width="9.140625" bestFit="1" customWidth="1"/>
    <col min="10258" max="10258" width="7" bestFit="1" customWidth="1"/>
    <col min="10259" max="10259" width="9.140625" customWidth="1"/>
    <col min="10260" max="10260" width="9.140625" bestFit="1" customWidth="1"/>
    <col min="10261" max="10261" width="7" customWidth="1"/>
    <col min="10262" max="10262" width="8.28515625" bestFit="1" customWidth="1"/>
    <col min="10263" max="10263" width="8.85546875" customWidth="1"/>
    <col min="10264" max="10264" width="7" bestFit="1" customWidth="1"/>
    <col min="10265" max="10265" width="9.140625" bestFit="1" customWidth="1"/>
    <col min="10497" max="10497" width="2.42578125" customWidth="1"/>
    <col min="10498" max="10498" width="5" customWidth="1"/>
    <col min="10499" max="10499" width="16.7109375" bestFit="1" customWidth="1"/>
    <col min="10500" max="10500" width="5.28515625" bestFit="1" customWidth="1"/>
    <col min="10501" max="10501" width="4" customWidth="1"/>
    <col min="10502" max="10502" width="4.28515625" bestFit="1" customWidth="1"/>
    <col min="10503" max="10503" width="14.7109375" customWidth="1"/>
    <col min="10504" max="10504" width="4" bestFit="1" customWidth="1"/>
    <col min="10505" max="10505" width="4.5703125" customWidth="1"/>
    <col min="10506" max="10506" width="8" customWidth="1"/>
    <col min="10507" max="10507" width="8.28515625" bestFit="1" customWidth="1"/>
    <col min="10508" max="10508" width="9.140625" bestFit="1" customWidth="1"/>
    <col min="10509" max="10509" width="7" bestFit="1" customWidth="1"/>
    <col min="10510" max="10510" width="9.140625" bestFit="1" customWidth="1"/>
    <col min="10511" max="10511" width="4.28515625" bestFit="1" customWidth="1"/>
    <col min="10512" max="10512" width="11.28515625" bestFit="1" customWidth="1"/>
    <col min="10513" max="10513" width="9.140625" bestFit="1" customWidth="1"/>
    <col min="10514" max="10514" width="7" bestFit="1" customWidth="1"/>
    <col min="10515" max="10515" width="9.140625" customWidth="1"/>
    <col min="10516" max="10516" width="9.140625" bestFit="1" customWidth="1"/>
    <col min="10517" max="10517" width="7" customWidth="1"/>
    <col min="10518" max="10518" width="8.28515625" bestFit="1" customWidth="1"/>
    <col min="10519" max="10519" width="8.85546875" customWidth="1"/>
    <col min="10520" max="10520" width="7" bestFit="1" customWidth="1"/>
    <col min="10521" max="10521" width="9.140625" bestFit="1" customWidth="1"/>
    <col min="10753" max="10753" width="2.42578125" customWidth="1"/>
    <col min="10754" max="10754" width="5" customWidth="1"/>
    <col min="10755" max="10755" width="16.7109375" bestFit="1" customWidth="1"/>
    <col min="10756" max="10756" width="5.28515625" bestFit="1" customWidth="1"/>
    <col min="10757" max="10757" width="4" customWidth="1"/>
    <col min="10758" max="10758" width="4.28515625" bestFit="1" customWidth="1"/>
    <col min="10759" max="10759" width="14.7109375" customWidth="1"/>
    <col min="10760" max="10760" width="4" bestFit="1" customWidth="1"/>
    <col min="10761" max="10761" width="4.5703125" customWidth="1"/>
    <col min="10762" max="10762" width="8" customWidth="1"/>
    <col min="10763" max="10763" width="8.28515625" bestFit="1" customWidth="1"/>
    <col min="10764" max="10764" width="9.140625" bestFit="1" customWidth="1"/>
    <col min="10765" max="10765" width="7" bestFit="1" customWidth="1"/>
    <col min="10766" max="10766" width="9.140625" bestFit="1" customWidth="1"/>
    <col min="10767" max="10767" width="4.28515625" bestFit="1" customWidth="1"/>
    <col min="10768" max="10768" width="11.28515625" bestFit="1" customWidth="1"/>
    <col min="10769" max="10769" width="9.140625" bestFit="1" customWidth="1"/>
    <col min="10770" max="10770" width="7" bestFit="1" customWidth="1"/>
    <col min="10771" max="10771" width="9.140625" customWidth="1"/>
    <col min="10772" max="10772" width="9.140625" bestFit="1" customWidth="1"/>
    <col min="10773" max="10773" width="7" customWidth="1"/>
    <col min="10774" max="10774" width="8.28515625" bestFit="1" customWidth="1"/>
    <col min="10775" max="10775" width="8.85546875" customWidth="1"/>
    <col min="10776" max="10776" width="7" bestFit="1" customWidth="1"/>
    <col min="10777" max="10777" width="9.140625" bestFit="1" customWidth="1"/>
    <col min="11009" max="11009" width="2.42578125" customWidth="1"/>
    <col min="11010" max="11010" width="5" customWidth="1"/>
    <col min="11011" max="11011" width="16.7109375" bestFit="1" customWidth="1"/>
    <col min="11012" max="11012" width="5.28515625" bestFit="1" customWidth="1"/>
    <col min="11013" max="11013" width="4" customWidth="1"/>
    <col min="11014" max="11014" width="4.28515625" bestFit="1" customWidth="1"/>
    <col min="11015" max="11015" width="14.7109375" customWidth="1"/>
    <col min="11016" max="11016" width="4" bestFit="1" customWidth="1"/>
    <col min="11017" max="11017" width="4.5703125" customWidth="1"/>
    <col min="11018" max="11018" width="8" customWidth="1"/>
    <col min="11019" max="11019" width="8.28515625" bestFit="1" customWidth="1"/>
    <col min="11020" max="11020" width="9.140625" bestFit="1" customWidth="1"/>
    <col min="11021" max="11021" width="7" bestFit="1" customWidth="1"/>
    <col min="11022" max="11022" width="9.140625" bestFit="1" customWidth="1"/>
    <col min="11023" max="11023" width="4.28515625" bestFit="1" customWidth="1"/>
    <col min="11024" max="11024" width="11.28515625" bestFit="1" customWidth="1"/>
    <col min="11025" max="11025" width="9.140625" bestFit="1" customWidth="1"/>
    <col min="11026" max="11026" width="7" bestFit="1" customWidth="1"/>
    <col min="11027" max="11027" width="9.140625" customWidth="1"/>
    <col min="11028" max="11028" width="9.140625" bestFit="1" customWidth="1"/>
    <col min="11029" max="11029" width="7" customWidth="1"/>
    <col min="11030" max="11030" width="8.28515625" bestFit="1" customWidth="1"/>
    <col min="11031" max="11031" width="8.85546875" customWidth="1"/>
    <col min="11032" max="11032" width="7" bestFit="1" customWidth="1"/>
    <col min="11033" max="11033" width="9.140625" bestFit="1" customWidth="1"/>
    <col min="11265" max="11265" width="2.42578125" customWidth="1"/>
    <col min="11266" max="11266" width="5" customWidth="1"/>
    <col min="11267" max="11267" width="16.7109375" bestFit="1" customWidth="1"/>
    <col min="11268" max="11268" width="5.28515625" bestFit="1" customWidth="1"/>
    <col min="11269" max="11269" width="4" customWidth="1"/>
    <col min="11270" max="11270" width="4.28515625" bestFit="1" customWidth="1"/>
    <col min="11271" max="11271" width="14.7109375" customWidth="1"/>
    <col min="11272" max="11272" width="4" bestFit="1" customWidth="1"/>
    <col min="11273" max="11273" width="4.5703125" customWidth="1"/>
    <col min="11274" max="11274" width="8" customWidth="1"/>
    <col min="11275" max="11275" width="8.28515625" bestFit="1" customWidth="1"/>
    <col min="11276" max="11276" width="9.140625" bestFit="1" customWidth="1"/>
    <col min="11277" max="11277" width="7" bestFit="1" customWidth="1"/>
    <col min="11278" max="11278" width="9.140625" bestFit="1" customWidth="1"/>
    <col min="11279" max="11279" width="4.28515625" bestFit="1" customWidth="1"/>
    <col min="11280" max="11280" width="11.28515625" bestFit="1" customWidth="1"/>
    <col min="11281" max="11281" width="9.140625" bestFit="1" customWidth="1"/>
    <col min="11282" max="11282" width="7" bestFit="1" customWidth="1"/>
    <col min="11283" max="11283" width="9.140625" customWidth="1"/>
    <col min="11284" max="11284" width="9.140625" bestFit="1" customWidth="1"/>
    <col min="11285" max="11285" width="7" customWidth="1"/>
    <col min="11286" max="11286" width="8.28515625" bestFit="1" customWidth="1"/>
    <col min="11287" max="11287" width="8.85546875" customWidth="1"/>
    <col min="11288" max="11288" width="7" bestFit="1" customWidth="1"/>
    <col min="11289" max="11289" width="9.140625" bestFit="1" customWidth="1"/>
    <col min="11521" max="11521" width="2.42578125" customWidth="1"/>
    <col min="11522" max="11522" width="5" customWidth="1"/>
    <col min="11523" max="11523" width="16.7109375" bestFit="1" customWidth="1"/>
    <col min="11524" max="11524" width="5.28515625" bestFit="1" customWidth="1"/>
    <col min="11525" max="11525" width="4" customWidth="1"/>
    <col min="11526" max="11526" width="4.28515625" bestFit="1" customWidth="1"/>
    <col min="11527" max="11527" width="14.7109375" customWidth="1"/>
    <col min="11528" max="11528" width="4" bestFit="1" customWidth="1"/>
    <col min="11529" max="11529" width="4.5703125" customWidth="1"/>
    <col min="11530" max="11530" width="8" customWidth="1"/>
    <col min="11531" max="11531" width="8.28515625" bestFit="1" customWidth="1"/>
    <col min="11532" max="11532" width="9.140625" bestFit="1" customWidth="1"/>
    <col min="11533" max="11533" width="7" bestFit="1" customWidth="1"/>
    <col min="11534" max="11534" width="9.140625" bestFit="1" customWidth="1"/>
    <col min="11535" max="11535" width="4.28515625" bestFit="1" customWidth="1"/>
    <col min="11536" max="11536" width="11.28515625" bestFit="1" customWidth="1"/>
    <col min="11537" max="11537" width="9.140625" bestFit="1" customWidth="1"/>
    <col min="11538" max="11538" width="7" bestFit="1" customWidth="1"/>
    <col min="11539" max="11539" width="9.140625" customWidth="1"/>
    <col min="11540" max="11540" width="9.140625" bestFit="1" customWidth="1"/>
    <col min="11541" max="11541" width="7" customWidth="1"/>
    <col min="11542" max="11542" width="8.28515625" bestFit="1" customWidth="1"/>
    <col min="11543" max="11543" width="8.85546875" customWidth="1"/>
    <col min="11544" max="11544" width="7" bestFit="1" customWidth="1"/>
    <col min="11545" max="11545" width="9.140625" bestFit="1" customWidth="1"/>
    <col min="11777" max="11777" width="2.42578125" customWidth="1"/>
    <col min="11778" max="11778" width="5" customWidth="1"/>
    <col min="11779" max="11779" width="16.7109375" bestFit="1" customWidth="1"/>
    <col min="11780" max="11780" width="5.28515625" bestFit="1" customWidth="1"/>
    <col min="11781" max="11781" width="4" customWidth="1"/>
    <col min="11782" max="11782" width="4.28515625" bestFit="1" customWidth="1"/>
    <col min="11783" max="11783" width="14.7109375" customWidth="1"/>
    <col min="11784" max="11784" width="4" bestFit="1" customWidth="1"/>
    <col min="11785" max="11785" width="4.5703125" customWidth="1"/>
    <col min="11786" max="11786" width="8" customWidth="1"/>
    <col min="11787" max="11787" width="8.28515625" bestFit="1" customWidth="1"/>
    <col min="11788" max="11788" width="9.140625" bestFit="1" customWidth="1"/>
    <col min="11789" max="11789" width="7" bestFit="1" customWidth="1"/>
    <col min="11790" max="11790" width="9.140625" bestFit="1" customWidth="1"/>
    <col min="11791" max="11791" width="4.28515625" bestFit="1" customWidth="1"/>
    <col min="11792" max="11792" width="11.28515625" bestFit="1" customWidth="1"/>
    <col min="11793" max="11793" width="9.140625" bestFit="1" customWidth="1"/>
    <col min="11794" max="11794" width="7" bestFit="1" customWidth="1"/>
    <col min="11795" max="11795" width="9.140625" customWidth="1"/>
    <col min="11796" max="11796" width="9.140625" bestFit="1" customWidth="1"/>
    <col min="11797" max="11797" width="7" customWidth="1"/>
    <col min="11798" max="11798" width="8.28515625" bestFit="1" customWidth="1"/>
    <col min="11799" max="11799" width="8.85546875" customWidth="1"/>
    <col min="11800" max="11800" width="7" bestFit="1" customWidth="1"/>
    <col min="11801" max="11801" width="9.140625" bestFit="1" customWidth="1"/>
    <col min="12033" max="12033" width="2.42578125" customWidth="1"/>
    <col min="12034" max="12034" width="5" customWidth="1"/>
    <col min="12035" max="12035" width="16.7109375" bestFit="1" customWidth="1"/>
    <col min="12036" max="12036" width="5.28515625" bestFit="1" customWidth="1"/>
    <col min="12037" max="12037" width="4" customWidth="1"/>
    <col min="12038" max="12038" width="4.28515625" bestFit="1" customWidth="1"/>
    <col min="12039" max="12039" width="14.7109375" customWidth="1"/>
    <col min="12040" max="12040" width="4" bestFit="1" customWidth="1"/>
    <col min="12041" max="12041" width="4.5703125" customWidth="1"/>
    <col min="12042" max="12042" width="8" customWidth="1"/>
    <col min="12043" max="12043" width="8.28515625" bestFit="1" customWidth="1"/>
    <col min="12044" max="12044" width="9.140625" bestFit="1" customWidth="1"/>
    <col min="12045" max="12045" width="7" bestFit="1" customWidth="1"/>
    <col min="12046" max="12046" width="9.140625" bestFit="1" customWidth="1"/>
    <col min="12047" max="12047" width="4.28515625" bestFit="1" customWidth="1"/>
    <col min="12048" max="12048" width="11.28515625" bestFit="1" customWidth="1"/>
    <col min="12049" max="12049" width="9.140625" bestFit="1" customWidth="1"/>
    <col min="12050" max="12050" width="7" bestFit="1" customWidth="1"/>
    <col min="12051" max="12051" width="9.140625" customWidth="1"/>
    <col min="12052" max="12052" width="9.140625" bestFit="1" customWidth="1"/>
    <col min="12053" max="12053" width="7" customWidth="1"/>
    <col min="12054" max="12054" width="8.28515625" bestFit="1" customWidth="1"/>
    <col min="12055" max="12055" width="8.85546875" customWidth="1"/>
    <col min="12056" max="12056" width="7" bestFit="1" customWidth="1"/>
    <col min="12057" max="12057" width="9.140625" bestFit="1" customWidth="1"/>
    <col min="12289" max="12289" width="2.42578125" customWidth="1"/>
    <col min="12290" max="12290" width="5" customWidth="1"/>
    <col min="12291" max="12291" width="16.7109375" bestFit="1" customWidth="1"/>
    <col min="12292" max="12292" width="5.28515625" bestFit="1" customWidth="1"/>
    <col min="12293" max="12293" width="4" customWidth="1"/>
    <col min="12294" max="12294" width="4.28515625" bestFit="1" customWidth="1"/>
    <col min="12295" max="12295" width="14.7109375" customWidth="1"/>
    <col min="12296" max="12296" width="4" bestFit="1" customWidth="1"/>
    <col min="12297" max="12297" width="4.5703125" customWidth="1"/>
    <col min="12298" max="12298" width="8" customWidth="1"/>
    <col min="12299" max="12299" width="8.28515625" bestFit="1" customWidth="1"/>
    <col min="12300" max="12300" width="9.140625" bestFit="1" customWidth="1"/>
    <col min="12301" max="12301" width="7" bestFit="1" customWidth="1"/>
    <col min="12302" max="12302" width="9.140625" bestFit="1" customWidth="1"/>
    <col min="12303" max="12303" width="4.28515625" bestFit="1" customWidth="1"/>
    <col min="12304" max="12304" width="11.28515625" bestFit="1" customWidth="1"/>
    <col min="12305" max="12305" width="9.140625" bestFit="1" customWidth="1"/>
    <col min="12306" max="12306" width="7" bestFit="1" customWidth="1"/>
    <col min="12307" max="12307" width="9.140625" customWidth="1"/>
    <col min="12308" max="12308" width="9.140625" bestFit="1" customWidth="1"/>
    <col min="12309" max="12309" width="7" customWidth="1"/>
    <col min="12310" max="12310" width="8.28515625" bestFit="1" customWidth="1"/>
    <col min="12311" max="12311" width="8.85546875" customWidth="1"/>
    <col min="12312" max="12312" width="7" bestFit="1" customWidth="1"/>
    <col min="12313" max="12313" width="9.140625" bestFit="1" customWidth="1"/>
    <col min="12545" max="12545" width="2.42578125" customWidth="1"/>
    <col min="12546" max="12546" width="5" customWidth="1"/>
    <col min="12547" max="12547" width="16.7109375" bestFit="1" customWidth="1"/>
    <col min="12548" max="12548" width="5.28515625" bestFit="1" customWidth="1"/>
    <col min="12549" max="12549" width="4" customWidth="1"/>
    <col min="12550" max="12550" width="4.28515625" bestFit="1" customWidth="1"/>
    <col min="12551" max="12551" width="14.7109375" customWidth="1"/>
    <col min="12552" max="12552" width="4" bestFit="1" customWidth="1"/>
    <col min="12553" max="12553" width="4.5703125" customWidth="1"/>
    <col min="12554" max="12554" width="8" customWidth="1"/>
    <col min="12555" max="12555" width="8.28515625" bestFit="1" customWidth="1"/>
    <col min="12556" max="12556" width="9.140625" bestFit="1" customWidth="1"/>
    <col min="12557" max="12557" width="7" bestFit="1" customWidth="1"/>
    <col min="12558" max="12558" width="9.140625" bestFit="1" customWidth="1"/>
    <col min="12559" max="12559" width="4.28515625" bestFit="1" customWidth="1"/>
    <col min="12560" max="12560" width="11.28515625" bestFit="1" customWidth="1"/>
    <col min="12561" max="12561" width="9.140625" bestFit="1" customWidth="1"/>
    <col min="12562" max="12562" width="7" bestFit="1" customWidth="1"/>
    <col min="12563" max="12563" width="9.140625" customWidth="1"/>
    <col min="12564" max="12564" width="9.140625" bestFit="1" customWidth="1"/>
    <col min="12565" max="12565" width="7" customWidth="1"/>
    <col min="12566" max="12566" width="8.28515625" bestFit="1" customWidth="1"/>
    <col min="12567" max="12567" width="8.85546875" customWidth="1"/>
    <col min="12568" max="12568" width="7" bestFit="1" customWidth="1"/>
    <col min="12569" max="12569" width="9.140625" bestFit="1" customWidth="1"/>
    <col min="12801" max="12801" width="2.42578125" customWidth="1"/>
    <col min="12802" max="12802" width="5" customWidth="1"/>
    <col min="12803" max="12803" width="16.7109375" bestFit="1" customWidth="1"/>
    <col min="12804" max="12804" width="5.28515625" bestFit="1" customWidth="1"/>
    <col min="12805" max="12805" width="4" customWidth="1"/>
    <col min="12806" max="12806" width="4.28515625" bestFit="1" customWidth="1"/>
    <col min="12807" max="12807" width="14.7109375" customWidth="1"/>
    <col min="12808" max="12808" width="4" bestFit="1" customWidth="1"/>
    <col min="12809" max="12809" width="4.5703125" customWidth="1"/>
    <col min="12810" max="12810" width="8" customWidth="1"/>
    <col min="12811" max="12811" width="8.28515625" bestFit="1" customWidth="1"/>
    <col min="12812" max="12812" width="9.140625" bestFit="1" customWidth="1"/>
    <col min="12813" max="12813" width="7" bestFit="1" customWidth="1"/>
    <col min="12814" max="12814" width="9.140625" bestFit="1" customWidth="1"/>
    <col min="12815" max="12815" width="4.28515625" bestFit="1" customWidth="1"/>
    <col min="12816" max="12816" width="11.28515625" bestFit="1" customWidth="1"/>
    <col min="12817" max="12817" width="9.140625" bestFit="1" customWidth="1"/>
    <col min="12818" max="12818" width="7" bestFit="1" customWidth="1"/>
    <col min="12819" max="12819" width="9.140625" customWidth="1"/>
    <col min="12820" max="12820" width="9.140625" bestFit="1" customWidth="1"/>
    <col min="12821" max="12821" width="7" customWidth="1"/>
    <col min="12822" max="12822" width="8.28515625" bestFit="1" customWidth="1"/>
    <col min="12823" max="12823" width="8.85546875" customWidth="1"/>
    <col min="12824" max="12824" width="7" bestFit="1" customWidth="1"/>
    <col min="12825" max="12825" width="9.140625" bestFit="1" customWidth="1"/>
    <col min="13057" max="13057" width="2.42578125" customWidth="1"/>
    <col min="13058" max="13058" width="5" customWidth="1"/>
    <col min="13059" max="13059" width="16.7109375" bestFit="1" customWidth="1"/>
    <col min="13060" max="13060" width="5.28515625" bestFit="1" customWidth="1"/>
    <col min="13061" max="13061" width="4" customWidth="1"/>
    <col min="13062" max="13062" width="4.28515625" bestFit="1" customWidth="1"/>
    <col min="13063" max="13063" width="14.7109375" customWidth="1"/>
    <col min="13064" max="13064" width="4" bestFit="1" customWidth="1"/>
    <col min="13065" max="13065" width="4.5703125" customWidth="1"/>
    <col min="13066" max="13066" width="8" customWidth="1"/>
    <col min="13067" max="13067" width="8.28515625" bestFit="1" customWidth="1"/>
    <col min="13068" max="13068" width="9.140625" bestFit="1" customWidth="1"/>
    <col min="13069" max="13069" width="7" bestFit="1" customWidth="1"/>
    <col min="13070" max="13070" width="9.140625" bestFit="1" customWidth="1"/>
    <col min="13071" max="13071" width="4.28515625" bestFit="1" customWidth="1"/>
    <col min="13072" max="13072" width="11.28515625" bestFit="1" customWidth="1"/>
    <col min="13073" max="13073" width="9.140625" bestFit="1" customWidth="1"/>
    <col min="13074" max="13074" width="7" bestFit="1" customWidth="1"/>
    <col min="13075" max="13075" width="9.140625" customWidth="1"/>
    <col min="13076" max="13076" width="9.140625" bestFit="1" customWidth="1"/>
    <col min="13077" max="13077" width="7" customWidth="1"/>
    <col min="13078" max="13078" width="8.28515625" bestFit="1" customWidth="1"/>
    <col min="13079" max="13079" width="8.85546875" customWidth="1"/>
    <col min="13080" max="13080" width="7" bestFit="1" customWidth="1"/>
    <col min="13081" max="13081" width="9.140625" bestFit="1" customWidth="1"/>
    <col min="13313" max="13313" width="2.42578125" customWidth="1"/>
    <col min="13314" max="13314" width="5" customWidth="1"/>
    <col min="13315" max="13315" width="16.7109375" bestFit="1" customWidth="1"/>
    <col min="13316" max="13316" width="5.28515625" bestFit="1" customWidth="1"/>
    <col min="13317" max="13317" width="4" customWidth="1"/>
    <col min="13318" max="13318" width="4.28515625" bestFit="1" customWidth="1"/>
    <col min="13319" max="13319" width="14.7109375" customWidth="1"/>
    <col min="13320" max="13320" width="4" bestFit="1" customWidth="1"/>
    <col min="13321" max="13321" width="4.5703125" customWidth="1"/>
    <col min="13322" max="13322" width="8" customWidth="1"/>
    <col min="13323" max="13323" width="8.28515625" bestFit="1" customWidth="1"/>
    <col min="13324" max="13324" width="9.140625" bestFit="1" customWidth="1"/>
    <col min="13325" max="13325" width="7" bestFit="1" customWidth="1"/>
    <col min="13326" max="13326" width="9.140625" bestFit="1" customWidth="1"/>
    <col min="13327" max="13327" width="4.28515625" bestFit="1" customWidth="1"/>
    <col min="13328" max="13328" width="11.28515625" bestFit="1" customWidth="1"/>
    <col min="13329" max="13329" width="9.140625" bestFit="1" customWidth="1"/>
    <col min="13330" max="13330" width="7" bestFit="1" customWidth="1"/>
    <col min="13331" max="13331" width="9.140625" customWidth="1"/>
    <col min="13332" max="13332" width="9.140625" bestFit="1" customWidth="1"/>
    <col min="13333" max="13333" width="7" customWidth="1"/>
    <col min="13334" max="13334" width="8.28515625" bestFit="1" customWidth="1"/>
    <col min="13335" max="13335" width="8.85546875" customWidth="1"/>
    <col min="13336" max="13336" width="7" bestFit="1" customWidth="1"/>
    <col min="13337" max="13337" width="9.140625" bestFit="1" customWidth="1"/>
    <col min="13569" max="13569" width="2.42578125" customWidth="1"/>
    <col min="13570" max="13570" width="5" customWidth="1"/>
    <col min="13571" max="13571" width="16.7109375" bestFit="1" customWidth="1"/>
    <col min="13572" max="13572" width="5.28515625" bestFit="1" customWidth="1"/>
    <col min="13573" max="13573" width="4" customWidth="1"/>
    <col min="13574" max="13574" width="4.28515625" bestFit="1" customWidth="1"/>
    <col min="13575" max="13575" width="14.7109375" customWidth="1"/>
    <col min="13576" max="13576" width="4" bestFit="1" customWidth="1"/>
    <col min="13577" max="13577" width="4.5703125" customWidth="1"/>
    <col min="13578" max="13578" width="8" customWidth="1"/>
    <col min="13579" max="13579" width="8.28515625" bestFit="1" customWidth="1"/>
    <col min="13580" max="13580" width="9.140625" bestFit="1" customWidth="1"/>
    <col min="13581" max="13581" width="7" bestFit="1" customWidth="1"/>
    <col min="13582" max="13582" width="9.140625" bestFit="1" customWidth="1"/>
    <col min="13583" max="13583" width="4.28515625" bestFit="1" customWidth="1"/>
    <col min="13584" max="13584" width="11.28515625" bestFit="1" customWidth="1"/>
    <col min="13585" max="13585" width="9.140625" bestFit="1" customWidth="1"/>
    <col min="13586" max="13586" width="7" bestFit="1" customWidth="1"/>
    <col min="13587" max="13587" width="9.140625" customWidth="1"/>
    <col min="13588" max="13588" width="9.140625" bestFit="1" customWidth="1"/>
    <col min="13589" max="13589" width="7" customWidth="1"/>
    <col min="13590" max="13590" width="8.28515625" bestFit="1" customWidth="1"/>
    <col min="13591" max="13591" width="8.85546875" customWidth="1"/>
    <col min="13592" max="13592" width="7" bestFit="1" customWidth="1"/>
    <col min="13593" max="13593" width="9.140625" bestFit="1" customWidth="1"/>
    <col min="13825" max="13825" width="2.42578125" customWidth="1"/>
    <col min="13826" max="13826" width="5" customWidth="1"/>
    <col min="13827" max="13827" width="16.7109375" bestFit="1" customWidth="1"/>
    <col min="13828" max="13828" width="5.28515625" bestFit="1" customWidth="1"/>
    <col min="13829" max="13829" width="4" customWidth="1"/>
    <col min="13830" max="13830" width="4.28515625" bestFit="1" customWidth="1"/>
    <col min="13831" max="13831" width="14.7109375" customWidth="1"/>
    <col min="13832" max="13832" width="4" bestFit="1" customWidth="1"/>
    <col min="13833" max="13833" width="4.5703125" customWidth="1"/>
    <col min="13834" max="13834" width="8" customWidth="1"/>
    <col min="13835" max="13835" width="8.28515625" bestFit="1" customWidth="1"/>
    <col min="13836" max="13836" width="9.140625" bestFit="1" customWidth="1"/>
    <col min="13837" max="13837" width="7" bestFit="1" customWidth="1"/>
    <col min="13838" max="13838" width="9.140625" bestFit="1" customWidth="1"/>
    <col min="13839" max="13839" width="4.28515625" bestFit="1" customWidth="1"/>
    <col min="13840" max="13840" width="11.28515625" bestFit="1" customWidth="1"/>
    <col min="13841" max="13841" width="9.140625" bestFit="1" customWidth="1"/>
    <col min="13842" max="13842" width="7" bestFit="1" customWidth="1"/>
    <col min="13843" max="13843" width="9.140625" customWidth="1"/>
    <col min="13844" max="13844" width="9.140625" bestFit="1" customWidth="1"/>
    <col min="13845" max="13845" width="7" customWidth="1"/>
    <col min="13846" max="13846" width="8.28515625" bestFit="1" customWidth="1"/>
    <col min="13847" max="13847" width="8.85546875" customWidth="1"/>
    <col min="13848" max="13848" width="7" bestFit="1" customWidth="1"/>
    <col min="13849" max="13849" width="9.140625" bestFit="1" customWidth="1"/>
    <col min="14081" max="14081" width="2.42578125" customWidth="1"/>
    <col min="14082" max="14082" width="5" customWidth="1"/>
    <col min="14083" max="14083" width="16.7109375" bestFit="1" customWidth="1"/>
    <col min="14084" max="14084" width="5.28515625" bestFit="1" customWidth="1"/>
    <col min="14085" max="14085" width="4" customWidth="1"/>
    <col min="14086" max="14086" width="4.28515625" bestFit="1" customWidth="1"/>
    <col min="14087" max="14087" width="14.7109375" customWidth="1"/>
    <col min="14088" max="14088" width="4" bestFit="1" customWidth="1"/>
    <col min="14089" max="14089" width="4.5703125" customWidth="1"/>
    <col min="14090" max="14090" width="8" customWidth="1"/>
    <col min="14091" max="14091" width="8.28515625" bestFit="1" customWidth="1"/>
    <col min="14092" max="14092" width="9.140625" bestFit="1" customWidth="1"/>
    <col min="14093" max="14093" width="7" bestFit="1" customWidth="1"/>
    <col min="14094" max="14094" width="9.140625" bestFit="1" customWidth="1"/>
    <col min="14095" max="14095" width="4.28515625" bestFit="1" customWidth="1"/>
    <col min="14096" max="14096" width="11.28515625" bestFit="1" customWidth="1"/>
    <col min="14097" max="14097" width="9.140625" bestFit="1" customWidth="1"/>
    <col min="14098" max="14098" width="7" bestFit="1" customWidth="1"/>
    <col min="14099" max="14099" width="9.140625" customWidth="1"/>
    <col min="14100" max="14100" width="9.140625" bestFit="1" customWidth="1"/>
    <col min="14101" max="14101" width="7" customWidth="1"/>
    <col min="14102" max="14102" width="8.28515625" bestFit="1" customWidth="1"/>
    <col min="14103" max="14103" width="8.85546875" customWidth="1"/>
    <col min="14104" max="14104" width="7" bestFit="1" customWidth="1"/>
    <col min="14105" max="14105" width="9.140625" bestFit="1" customWidth="1"/>
    <col min="14337" max="14337" width="2.42578125" customWidth="1"/>
    <col min="14338" max="14338" width="5" customWidth="1"/>
    <col min="14339" max="14339" width="16.7109375" bestFit="1" customWidth="1"/>
    <col min="14340" max="14340" width="5.28515625" bestFit="1" customWidth="1"/>
    <col min="14341" max="14341" width="4" customWidth="1"/>
    <col min="14342" max="14342" width="4.28515625" bestFit="1" customWidth="1"/>
    <col min="14343" max="14343" width="14.7109375" customWidth="1"/>
    <col min="14344" max="14344" width="4" bestFit="1" customWidth="1"/>
    <col min="14345" max="14345" width="4.5703125" customWidth="1"/>
    <col min="14346" max="14346" width="8" customWidth="1"/>
    <col min="14347" max="14347" width="8.28515625" bestFit="1" customWidth="1"/>
    <col min="14348" max="14348" width="9.140625" bestFit="1" customWidth="1"/>
    <col min="14349" max="14349" width="7" bestFit="1" customWidth="1"/>
    <col min="14350" max="14350" width="9.140625" bestFit="1" customWidth="1"/>
    <col min="14351" max="14351" width="4.28515625" bestFit="1" customWidth="1"/>
    <col min="14352" max="14352" width="11.28515625" bestFit="1" customWidth="1"/>
    <col min="14353" max="14353" width="9.140625" bestFit="1" customWidth="1"/>
    <col min="14354" max="14354" width="7" bestFit="1" customWidth="1"/>
    <col min="14355" max="14355" width="9.140625" customWidth="1"/>
    <col min="14356" max="14356" width="9.140625" bestFit="1" customWidth="1"/>
    <col min="14357" max="14357" width="7" customWidth="1"/>
    <col min="14358" max="14358" width="8.28515625" bestFit="1" customWidth="1"/>
    <col min="14359" max="14359" width="8.85546875" customWidth="1"/>
    <col min="14360" max="14360" width="7" bestFit="1" customWidth="1"/>
    <col min="14361" max="14361" width="9.140625" bestFit="1" customWidth="1"/>
    <col min="14593" max="14593" width="2.42578125" customWidth="1"/>
    <col min="14594" max="14594" width="5" customWidth="1"/>
    <col min="14595" max="14595" width="16.7109375" bestFit="1" customWidth="1"/>
    <col min="14596" max="14596" width="5.28515625" bestFit="1" customWidth="1"/>
    <col min="14597" max="14597" width="4" customWidth="1"/>
    <col min="14598" max="14598" width="4.28515625" bestFit="1" customWidth="1"/>
    <col min="14599" max="14599" width="14.7109375" customWidth="1"/>
    <col min="14600" max="14600" width="4" bestFit="1" customWidth="1"/>
    <col min="14601" max="14601" width="4.5703125" customWidth="1"/>
    <col min="14602" max="14602" width="8" customWidth="1"/>
    <col min="14603" max="14603" width="8.28515625" bestFit="1" customWidth="1"/>
    <col min="14604" max="14604" width="9.140625" bestFit="1" customWidth="1"/>
    <col min="14605" max="14605" width="7" bestFit="1" customWidth="1"/>
    <col min="14606" max="14606" width="9.140625" bestFit="1" customWidth="1"/>
    <col min="14607" max="14607" width="4.28515625" bestFit="1" customWidth="1"/>
    <col min="14608" max="14608" width="11.28515625" bestFit="1" customWidth="1"/>
    <col min="14609" max="14609" width="9.140625" bestFit="1" customWidth="1"/>
    <col min="14610" max="14610" width="7" bestFit="1" customWidth="1"/>
    <col min="14611" max="14611" width="9.140625" customWidth="1"/>
    <col min="14612" max="14612" width="9.140625" bestFit="1" customWidth="1"/>
    <col min="14613" max="14613" width="7" customWidth="1"/>
    <col min="14614" max="14614" width="8.28515625" bestFit="1" customWidth="1"/>
    <col min="14615" max="14615" width="8.85546875" customWidth="1"/>
    <col min="14616" max="14616" width="7" bestFit="1" customWidth="1"/>
    <col min="14617" max="14617" width="9.140625" bestFit="1" customWidth="1"/>
    <col min="14849" max="14849" width="2.42578125" customWidth="1"/>
    <col min="14850" max="14850" width="5" customWidth="1"/>
    <col min="14851" max="14851" width="16.7109375" bestFit="1" customWidth="1"/>
    <col min="14852" max="14852" width="5.28515625" bestFit="1" customWidth="1"/>
    <col min="14853" max="14853" width="4" customWidth="1"/>
    <col min="14854" max="14854" width="4.28515625" bestFit="1" customWidth="1"/>
    <col min="14855" max="14855" width="14.7109375" customWidth="1"/>
    <col min="14856" max="14856" width="4" bestFit="1" customWidth="1"/>
    <col min="14857" max="14857" width="4.5703125" customWidth="1"/>
    <col min="14858" max="14858" width="8" customWidth="1"/>
    <col min="14859" max="14859" width="8.28515625" bestFit="1" customWidth="1"/>
    <col min="14860" max="14860" width="9.140625" bestFit="1" customWidth="1"/>
    <col min="14861" max="14861" width="7" bestFit="1" customWidth="1"/>
    <col min="14862" max="14862" width="9.140625" bestFit="1" customWidth="1"/>
    <col min="14863" max="14863" width="4.28515625" bestFit="1" customWidth="1"/>
    <col min="14864" max="14864" width="11.28515625" bestFit="1" customWidth="1"/>
    <col min="14865" max="14865" width="9.140625" bestFit="1" customWidth="1"/>
    <col min="14866" max="14866" width="7" bestFit="1" customWidth="1"/>
    <col min="14867" max="14867" width="9.140625" customWidth="1"/>
    <col min="14868" max="14868" width="9.140625" bestFit="1" customWidth="1"/>
    <col min="14869" max="14869" width="7" customWidth="1"/>
    <col min="14870" max="14870" width="8.28515625" bestFit="1" customWidth="1"/>
    <col min="14871" max="14871" width="8.85546875" customWidth="1"/>
    <col min="14872" max="14872" width="7" bestFit="1" customWidth="1"/>
    <col min="14873" max="14873" width="9.140625" bestFit="1" customWidth="1"/>
    <col min="15105" max="15105" width="2.42578125" customWidth="1"/>
    <col min="15106" max="15106" width="5" customWidth="1"/>
    <col min="15107" max="15107" width="16.7109375" bestFit="1" customWidth="1"/>
    <col min="15108" max="15108" width="5.28515625" bestFit="1" customWidth="1"/>
    <col min="15109" max="15109" width="4" customWidth="1"/>
    <col min="15110" max="15110" width="4.28515625" bestFit="1" customWidth="1"/>
    <col min="15111" max="15111" width="14.7109375" customWidth="1"/>
    <col min="15112" max="15112" width="4" bestFit="1" customWidth="1"/>
    <col min="15113" max="15113" width="4.5703125" customWidth="1"/>
    <col min="15114" max="15114" width="8" customWidth="1"/>
    <col min="15115" max="15115" width="8.28515625" bestFit="1" customWidth="1"/>
    <col min="15116" max="15116" width="9.140625" bestFit="1" customWidth="1"/>
    <col min="15117" max="15117" width="7" bestFit="1" customWidth="1"/>
    <col min="15118" max="15118" width="9.140625" bestFit="1" customWidth="1"/>
    <col min="15119" max="15119" width="4.28515625" bestFit="1" customWidth="1"/>
    <col min="15120" max="15120" width="11.28515625" bestFit="1" customWidth="1"/>
    <col min="15121" max="15121" width="9.140625" bestFit="1" customWidth="1"/>
    <col min="15122" max="15122" width="7" bestFit="1" customWidth="1"/>
    <col min="15123" max="15123" width="9.140625" customWidth="1"/>
    <col min="15124" max="15124" width="9.140625" bestFit="1" customWidth="1"/>
    <col min="15125" max="15125" width="7" customWidth="1"/>
    <col min="15126" max="15126" width="8.28515625" bestFit="1" customWidth="1"/>
    <col min="15127" max="15127" width="8.85546875" customWidth="1"/>
    <col min="15128" max="15128" width="7" bestFit="1" customWidth="1"/>
    <col min="15129" max="15129" width="9.140625" bestFit="1" customWidth="1"/>
    <col min="15361" max="15361" width="2.42578125" customWidth="1"/>
    <col min="15362" max="15362" width="5" customWidth="1"/>
    <col min="15363" max="15363" width="16.7109375" bestFit="1" customWidth="1"/>
    <col min="15364" max="15364" width="5.28515625" bestFit="1" customWidth="1"/>
    <col min="15365" max="15365" width="4" customWidth="1"/>
    <col min="15366" max="15366" width="4.28515625" bestFit="1" customWidth="1"/>
    <col min="15367" max="15367" width="14.7109375" customWidth="1"/>
    <col min="15368" max="15368" width="4" bestFit="1" customWidth="1"/>
    <col min="15369" max="15369" width="4.5703125" customWidth="1"/>
    <col min="15370" max="15370" width="8" customWidth="1"/>
    <col min="15371" max="15371" width="8.28515625" bestFit="1" customWidth="1"/>
    <col min="15372" max="15372" width="9.140625" bestFit="1" customWidth="1"/>
    <col min="15373" max="15373" width="7" bestFit="1" customWidth="1"/>
    <col min="15374" max="15374" width="9.140625" bestFit="1" customWidth="1"/>
    <col min="15375" max="15375" width="4.28515625" bestFit="1" customWidth="1"/>
    <col min="15376" max="15376" width="11.28515625" bestFit="1" customWidth="1"/>
    <col min="15377" max="15377" width="9.140625" bestFit="1" customWidth="1"/>
    <col min="15378" max="15378" width="7" bestFit="1" customWidth="1"/>
    <col min="15379" max="15379" width="9.140625" customWidth="1"/>
    <col min="15380" max="15380" width="9.140625" bestFit="1" customWidth="1"/>
    <col min="15381" max="15381" width="7" customWidth="1"/>
    <col min="15382" max="15382" width="8.28515625" bestFit="1" customWidth="1"/>
    <col min="15383" max="15383" width="8.85546875" customWidth="1"/>
    <col min="15384" max="15384" width="7" bestFit="1" customWidth="1"/>
    <col min="15385" max="15385" width="9.140625" bestFit="1" customWidth="1"/>
    <col min="15617" max="15617" width="2.42578125" customWidth="1"/>
    <col min="15618" max="15618" width="5" customWidth="1"/>
    <col min="15619" max="15619" width="16.7109375" bestFit="1" customWidth="1"/>
    <col min="15620" max="15620" width="5.28515625" bestFit="1" customWidth="1"/>
    <col min="15621" max="15621" width="4" customWidth="1"/>
    <col min="15622" max="15622" width="4.28515625" bestFit="1" customWidth="1"/>
    <col min="15623" max="15623" width="14.7109375" customWidth="1"/>
    <col min="15624" max="15624" width="4" bestFit="1" customWidth="1"/>
    <col min="15625" max="15625" width="4.5703125" customWidth="1"/>
    <col min="15626" max="15626" width="8" customWidth="1"/>
    <col min="15627" max="15627" width="8.28515625" bestFit="1" customWidth="1"/>
    <col min="15628" max="15628" width="9.140625" bestFit="1" customWidth="1"/>
    <col min="15629" max="15629" width="7" bestFit="1" customWidth="1"/>
    <col min="15630" max="15630" width="9.140625" bestFit="1" customWidth="1"/>
    <col min="15631" max="15631" width="4.28515625" bestFit="1" customWidth="1"/>
    <col min="15632" max="15632" width="11.28515625" bestFit="1" customWidth="1"/>
    <col min="15633" max="15633" width="9.140625" bestFit="1" customWidth="1"/>
    <col min="15634" max="15634" width="7" bestFit="1" customWidth="1"/>
    <col min="15635" max="15635" width="9.140625" customWidth="1"/>
    <col min="15636" max="15636" width="9.140625" bestFit="1" customWidth="1"/>
    <col min="15637" max="15637" width="7" customWidth="1"/>
    <col min="15638" max="15638" width="8.28515625" bestFit="1" customWidth="1"/>
    <col min="15639" max="15639" width="8.85546875" customWidth="1"/>
    <col min="15640" max="15640" width="7" bestFit="1" customWidth="1"/>
    <col min="15641" max="15641" width="9.140625" bestFit="1" customWidth="1"/>
    <col min="15873" max="15873" width="2.42578125" customWidth="1"/>
    <col min="15874" max="15874" width="5" customWidth="1"/>
    <col min="15875" max="15875" width="16.7109375" bestFit="1" customWidth="1"/>
    <col min="15876" max="15876" width="5.28515625" bestFit="1" customWidth="1"/>
    <col min="15877" max="15877" width="4" customWidth="1"/>
    <col min="15878" max="15878" width="4.28515625" bestFit="1" customWidth="1"/>
    <col min="15879" max="15879" width="14.7109375" customWidth="1"/>
    <col min="15880" max="15880" width="4" bestFit="1" customWidth="1"/>
    <col min="15881" max="15881" width="4.5703125" customWidth="1"/>
    <col min="15882" max="15882" width="8" customWidth="1"/>
    <col min="15883" max="15883" width="8.28515625" bestFit="1" customWidth="1"/>
    <col min="15884" max="15884" width="9.140625" bestFit="1" customWidth="1"/>
    <col min="15885" max="15885" width="7" bestFit="1" customWidth="1"/>
    <col min="15886" max="15886" width="9.140625" bestFit="1" customWidth="1"/>
    <col min="15887" max="15887" width="4.28515625" bestFit="1" customWidth="1"/>
    <col min="15888" max="15888" width="11.28515625" bestFit="1" customWidth="1"/>
    <col min="15889" max="15889" width="9.140625" bestFit="1" customWidth="1"/>
    <col min="15890" max="15890" width="7" bestFit="1" customWidth="1"/>
    <col min="15891" max="15891" width="9.140625" customWidth="1"/>
    <col min="15892" max="15892" width="9.140625" bestFit="1" customWidth="1"/>
    <col min="15893" max="15893" width="7" customWidth="1"/>
    <col min="15894" max="15894" width="8.28515625" bestFit="1" customWidth="1"/>
    <col min="15895" max="15895" width="8.85546875" customWidth="1"/>
    <col min="15896" max="15896" width="7" bestFit="1" customWidth="1"/>
    <col min="15897" max="15897" width="9.140625" bestFit="1" customWidth="1"/>
    <col min="16129" max="16129" width="2.42578125" customWidth="1"/>
    <col min="16130" max="16130" width="5" customWidth="1"/>
    <col min="16131" max="16131" width="16.7109375" bestFit="1" customWidth="1"/>
    <col min="16132" max="16132" width="5.28515625" bestFit="1" customWidth="1"/>
    <col min="16133" max="16133" width="4" customWidth="1"/>
    <col min="16134" max="16134" width="4.28515625" bestFit="1" customWidth="1"/>
    <col min="16135" max="16135" width="14.7109375" customWidth="1"/>
    <col min="16136" max="16136" width="4" bestFit="1" customWidth="1"/>
    <col min="16137" max="16137" width="4.5703125" customWidth="1"/>
    <col min="16138" max="16138" width="8" customWidth="1"/>
    <col min="16139" max="16139" width="8.28515625" bestFit="1" customWidth="1"/>
    <col min="16140" max="16140" width="9.140625" bestFit="1" customWidth="1"/>
    <col min="16141" max="16141" width="7" bestFit="1" customWidth="1"/>
    <col min="16142" max="16142" width="9.140625" bestFit="1" customWidth="1"/>
    <col min="16143" max="16143" width="4.28515625" bestFit="1" customWidth="1"/>
    <col min="16144" max="16144" width="11.28515625" bestFit="1" customWidth="1"/>
    <col min="16145" max="16145" width="9.140625" bestFit="1" customWidth="1"/>
    <col min="16146" max="16146" width="7" bestFit="1" customWidth="1"/>
    <col min="16147" max="16147" width="9.140625" customWidth="1"/>
    <col min="16148" max="16148" width="9.140625" bestFit="1" customWidth="1"/>
    <col min="16149" max="16149" width="7" customWidth="1"/>
    <col min="16150" max="16150" width="8.28515625" bestFit="1" customWidth="1"/>
    <col min="16151" max="16151" width="8.85546875" customWidth="1"/>
    <col min="16152" max="16152" width="7" bestFit="1" customWidth="1"/>
    <col min="16153" max="16153" width="9.140625" bestFit="1" customWidth="1"/>
  </cols>
  <sheetData>
    <row r="1" spans="2:16" ht="25.5" customHeight="1">
      <c r="B1" s="182" t="s">
        <v>723</v>
      </c>
      <c r="D1" s="284"/>
      <c r="E1" s="284"/>
      <c r="F1" s="284"/>
      <c r="G1" s="285"/>
      <c r="H1" s="284"/>
      <c r="I1" s="284"/>
      <c r="J1" s="284"/>
      <c r="K1" s="286"/>
      <c r="L1" s="286"/>
      <c r="M1" s="286"/>
      <c r="N1" s="286"/>
      <c r="O1" s="286"/>
      <c r="P1" s="182"/>
    </row>
    <row r="2" spans="2:16" ht="16.5">
      <c r="B2" s="866" t="s">
        <v>768</v>
      </c>
      <c r="D2" s="284"/>
      <c r="E2" s="284"/>
      <c r="F2" s="284"/>
      <c r="G2" s="285"/>
      <c r="H2" s="284"/>
      <c r="I2" s="284"/>
      <c r="J2" s="284"/>
      <c r="K2" s="286"/>
      <c r="L2" s="286"/>
      <c r="M2" s="286"/>
      <c r="N2" s="286"/>
      <c r="O2" s="286"/>
      <c r="P2" s="182"/>
    </row>
    <row r="3" spans="2:16" ht="16.5">
      <c r="B3" s="353"/>
      <c r="D3" s="284"/>
      <c r="E3" s="284"/>
      <c r="F3" s="284"/>
      <c r="G3" s="285"/>
      <c r="H3" s="284"/>
      <c r="I3" s="284"/>
      <c r="J3" s="284"/>
      <c r="K3" s="286"/>
      <c r="L3" s="286"/>
      <c r="M3" s="286"/>
      <c r="N3" s="286"/>
      <c r="O3" s="286"/>
      <c r="P3" s="182"/>
    </row>
    <row r="4" spans="2:16" ht="15.75">
      <c r="C4" s="185"/>
    </row>
    <row r="5" spans="2:16" ht="15.75">
      <c r="C5" s="185"/>
    </row>
    <row r="6" spans="2:16" ht="15.75">
      <c r="C6" s="185"/>
    </row>
    <row r="7" spans="2:16" ht="15.75">
      <c r="C7" s="185"/>
    </row>
    <row r="8" spans="2:16" ht="15.75">
      <c r="C8" s="185"/>
    </row>
    <row r="9" spans="2:16" ht="15.75">
      <c r="C9" s="185"/>
    </row>
    <row r="10" spans="2:16" ht="35.25" customHeight="1">
      <c r="B10" s="867" t="s">
        <v>359</v>
      </c>
      <c r="C10" s="854" t="s">
        <v>736</v>
      </c>
      <c r="D10" s="1240" t="s">
        <v>763</v>
      </c>
      <c r="E10" s="1199"/>
      <c r="F10" s="867" t="s">
        <v>359</v>
      </c>
      <c r="G10" s="854" t="s">
        <v>736</v>
      </c>
      <c r="H10" s="1240" t="s">
        <v>763</v>
      </c>
      <c r="I10" s="1199"/>
    </row>
    <row r="11" spans="2:16" ht="14.25" customHeight="1">
      <c r="B11" s="297" t="s">
        <v>374</v>
      </c>
      <c r="C11" s="306" t="s">
        <v>769</v>
      </c>
      <c r="D11" s="878">
        <v>1017</v>
      </c>
      <c r="E11" s="673">
        <v>0.20070838252656434</v>
      </c>
      <c r="F11" s="260">
        <v>27</v>
      </c>
      <c r="G11" s="298" t="s">
        <v>536</v>
      </c>
      <c r="H11" s="878">
        <v>70</v>
      </c>
      <c r="I11" s="305">
        <v>-0.69432314410480345</v>
      </c>
    </row>
    <row r="12" spans="2:16" ht="14.25" customHeight="1">
      <c r="B12" s="297" t="s">
        <v>375</v>
      </c>
      <c r="C12" s="306" t="s">
        <v>770</v>
      </c>
      <c r="D12" s="878">
        <v>1000</v>
      </c>
      <c r="E12" s="673">
        <v>0.35135135135135137</v>
      </c>
      <c r="F12" s="260">
        <v>28</v>
      </c>
      <c r="G12" s="298" t="s">
        <v>771</v>
      </c>
      <c r="H12" s="878">
        <v>70</v>
      </c>
      <c r="I12" s="305">
        <v>0.37254901960784315</v>
      </c>
    </row>
    <row r="13" spans="2:16" ht="14.25" customHeight="1">
      <c r="B13" s="297" t="s">
        <v>376</v>
      </c>
      <c r="C13" s="306" t="s">
        <v>772</v>
      </c>
      <c r="D13" s="878">
        <v>814</v>
      </c>
      <c r="E13" s="673">
        <v>3.9591315453384422E-2</v>
      </c>
      <c r="F13" s="260">
        <v>29</v>
      </c>
      <c r="G13" s="298" t="s">
        <v>773</v>
      </c>
      <c r="H13" s="878">
        <v>70</v>
      </c>
      <c r="I13" s="305">
        <v>-0.11392405063291139</v>
      </c>
    </row>
    <row r="14" spans="2:16" ht="14.25" customHeight="1">
      <c r="B14" s="297" t="s">
        <v>377</v>
      </c>
      <c r="C14" s="306" t="s">
        <v>541</v>
      </c>
      <c r="D14" s="878">
        <v>621</v>
      </c>
      <c r="E14" s="673">
        <v>0.32692307692307693</v>
      </c>
      <c r="F14" s="260">
        <v>30</v>
      </c>
      <c r="G14" s="298" t="s">
        <v>774</v>
      </c>
      <c r="H14" s="878">
        <v>68</v>
      </c>
      <c r="I14" s="305">
        <v>-0.52777777777777779</v>
      </c>
    </row>
    <row r="15" spans="2:16" ht="14.25" customHeight="1">
      <c r="B15" s="297" t="s">
        <v>378</v>
      </c>
      <c r="C15" s="306" t="s">
        <v>775</v>
      </c>
      <c r="D15" s="878">
        <v>302</v>
      </c>
      <c r="E15" s="673">
        <v>0.16153846153846155</v>
      </c>
      <c r="F15" s="260">
        <v>31</v>
      </c>
      <c r="G15" s="298" t="s">
        <v>776</v>
      </c>
      <c r="H15" s="878">
        <v>68</v>
      </c>
      <c r="I15" s="305">
        <v>0.17241379310344829</v>
      </c>
    </row>
    <row r="16" spans="2:16" ht="14.25" customHeight="1">
      <c r="B16" s="260">
        <v>6</v>
      </c>
      <c r="C16" s="306" t="s">
        <v>777</v>
      </c>
      <c r="D16" s="878">
        <v>236</v>
      </c>
      <c r="E16" s="673">
        <v>0.27567567567567569</v>
      </c>
      <c r="F16" s="260">
        <v>32</v>
      </c>
      <c r="G16" s="298" t="s">
        <v>778</v>
      </c>
      <c r="H16" s="878">
        <v>61</v>
      </c>
      <c r="I16" s="305">
        <v>0.24489795918367346</v>
      </c>
    </row>
    <row r="17" spans="2:20" ht="14.25" customHeight="1">
      <c r="B17" s="260">
        <v>7</v>
      </c>
      <c r="C17" s="306" t="s">
        <v>779</v>
      </c>
      <c r="D17" s="878">
        <v>207</v>
      </c>
      <c r="E17" s="673">
        <v>-0.29351535836177473</v>
      </c>
      <c r="F17" s="260">
        <v>33</v>
      </c>
      <c r="G17" s="298" t="s">
        <v>780</v>
      </c>
      <c r="H17" s="878">
        <v>60</v>
      </c>
      <c r="I17" s="305">
        <v>0.875</v>
      </c>
    </row>
    <row r="18" spans="2:20" ht="14.25" customHeight="1">
      <c r="B18" s="260">
        <v>8</v>
      </c>
      <c r="C18" s="306" t="s">
        <v>781</v>
      </c>
      <c r="D18" s="878">
        <v>186</v>
      </c>
      <c r="E18" s="673">
        <v>1</v>
      </c>
      <c r="F18" s="260">
        <v>34</v>
      </c>
      <c r="G18" s="298" t="s">
        <v>782</v>
      </c>
      <c r="H18" s="878">
        <v>60</v>
      </c>
      <c r="I18" s="305">
        <v>-0.2857142857142857</v>
      </c>
    </row>
    <row r="19" spans="2:20" ht="14.25" customHeight="1">
      <c r="B19" s="260">
        <v>9</v>
      </c>
      <c r="C19" s="306" t="s">
        <v>783</v>
      </c>
      <c r="D19" s="878">
        <v>181</v>
      </c>
      <c r="E19" s="673">
        <v>0.3923076923076923</v>
      </c>
      <c r="F19" s="260">
        <v>35</v>
      </c>
      <c r="G19" s="298" t="s">
        <v>784</v>
      </c>
      <c r="H19" s="878">
        <v>58</v>
      </c>
      <c r="I19" s="305">
        <v>5.4545454545454543E-2</v>
      </c>
    </row>
    <row r="20" spans="2:20" ht="14.25" customHeight="1">
      <c r="B20" s="260">
        <v>10</v>
      </c>
      <c r="C20" s="306" t="s">
        <v>785</v>
      </c>
      <c r="D20" s="878">
        <v>166</v>
      </c>
      <c r="E20" s="673">
        <v>-0.72240802675585281</v>
      </c>
      <c r="F20" s="260">
        <v>36</v>
      </c>
      <c r="G20" s="298" t="s">
        <v>786</v>
      </c>
      <c r="H20" s="878">
        <v>57</v>
      </c>
      <c r="I20" s="305">
        <v>1.28</v>
      </c>
    </row>
    <row r="21" spans="2:20" ht="14.25" customHeight="1">
      <c r="B21" s="260">
        <v>11</v>
      </c>
      <c r="C21" s="306" t="s">
        <v>538</v>
      </c>
      <c r="D21" s="878">
        <v>136</v>
      </c>
      <c r="E21" s="682">
        <v>0.58139534883720934</v>
      </c>
      <c r="F21" s="260">
        <v>37</v>
      </c>
      <c r="G21" s="298" t="s">
        <v>787</v>
      </c>
      <c r="H21" s="878">
        <v>55</v>
      </c>
      <c r="I21" s="313">
        <v>0.41025641025641024</v>
      </c>
    </row>
    <row r="22" spans="2:20" ht="14.25" customHeight="1">
      <c r="B22" s="260">
        <v>12</v>
      </c>
      <c r="C22" s="306" t="s">
        <v>788</v>
      </c>
      <c r="D22" s="878">
        <v>127</v>
      </c>
      <c r="E22" s="673">
        <v>1.1166666666666667</v>
      </c>
      <c r="F22" s="260">
        <v>38</v>
      </c>
      <c r="G22" s="298" t="s">
        <v>789</v>
      </c>
      <c r="H22" s="878">
        <v>55</v>
      </c>
      <c r="I22" s="305">
        <v>0.9642857142857143</v>
      </c>
    </row>
    <row r="23" spans="2:20" ht="14.25" customHeight="1">
      <c r="B23" s="260">
        <v>13</v>
      </c>
      <c r="C23" s="306" t="s">
        <v>537</v>
      </c>
      <c r="D23" s="878">
        <v>111</v>
      </c>
      <c r="E23" s="673">
        <v>-0.46116504854368934</v>
      </c>
      <c r="F23" s="260">
        <v>39</v>
      </c>
      <c r="G23" s="298" t="s">
        <v>790</v>
      </c>
      <c r="H23" s="878">
        <v>54</v>
      </c>
      <c r="I23" s="305">
        <v>1.1599999999999999</v>
      </c>
    </row>
    <row r="24" spans="2:20" ht="14.25" customHeight="1">
      <c r="B24" s="260">
        <v>14</v>
      </c>
      <c r="C24" s="306" t="s">
        <v>791</v>
      </c>
      <c r="D24" s="878">
        <v>110</v>
      </c>
      <c r="E24" s="682">
        <v>0.71875</v>
      </c>
      <c r="F24" s="260">
        <v>40</v>
      </c>
      <c r="G24" s="298" t="s">
        <v>792</v>
      </c>
      <c r="H24" s="878">
        <v>52</v>
      </c>
      <c r="I24" s="313">
        <v>-0.50943396226415094</v>
      </c>
    </row>
    <row r="25" spans="2:20" ht="14.25" customHeight="1">
      <c r="B25" s="260">
        <v>15</v>
      </c>
      <c r="C25" s="306" t="s">
        <v>793</v>
      </c>
      <c r="D25" s="878">
        <v>100</v>
      </c>
      <c r="E25" s="673">
        <v>3.0927835051546393E-2</v>
      </c>
      <c r="F25" s="260">
        <v>41</v>
      </c>
      <c r="G25" s="298" t="s">
        <v>794</v>
      </c>
      <c r="H25" s="878">
        <v>48</v>
      </c>
      <c r="I25" s="305">
        <v>0.92</v>
      </c>
    </row>
    <row r="26" spans="2:20" ht="14.25" customHeight="1">
      <c r="B26" s="260">
        <v>16</v>
      </c>
      <c r="C26" s="306" t="s">
        <v>795</v>
      </c>
      <c r="D26" s="878">
        <v>99</v>
      </c>
      <c r="E26" s="673">
        <v>-0.48969072164948452</v>
      </c>
      <c r="F26" s="260">
        <v>42</v>
      </c>
      <c r="G26" s="298" t="s">
        <v>796</v>
      </c>
      <c r="H26" s="878">
        <v>47</v>
      </c>
      <c r="I26" s="305">
        <v>1.4736842105263157</v>
      </c>
      <c r="M26" s="233"/>
      <c r="N26" s="577"/>
      <c r="O26" s="233"/>
      <c r="P26" s="233"/>
      <c r="Q26" s="233"/>
      <c r="R26" s="233"/>
      <c r="S26" s="233"/>
      <c r="T26" s="233"/>
    </row>
    <row r="27" spans="2:20" ht="14.25" customHeight="1">
      <c r="B27" s="260">
        <v>17</v>
      </c>
      <c r="C27" s="306" t="s">
        <v>797</v>
      </c>
      <c r="D27" s="878">
        <v>94</v>
      </c>
      <c r="E27" s="673">
        <v>5.6179775280898875E-2</v>
      </c>
      <c r="F27" s="260">
        <v>43</v>
      </c>
      <c r="G27" s="298" t="s">
        <v>798</v>
      </c>
      <c r="H27" s="878">
        <v>47</v>
      </c>
      <c r="I27" s="305">
        <v>1.0434782608695652</v>
      </c>
    </row>
    <row r="28" spans="2:20" ht="14.25" customHeight="1">
      <c r="B28" s="260">
        <v>18</v>
      </c>
      <c r="C28" s="306" t="s">
        <v>799</v>
      </c>
      <c r="D28" s="878">
        <v>90</v>
      </c>
      <c r="E28" s="673">
        <v>-9.0909090909090912E-2</v>
      </c>
      <c r="F28" s="260">
        <v>44</v>
      </c>
      <c r="G28" s="298" t="s">
        <v>550</v>
      </c>
      <c r="H28" s="878">
        <v>45</v>
      </c>
      <c r="I28" s="305">
        <v>-0.67153284671532842</v>
      </c>
      <c r="N28" s="577"/>
    </row>
    <row r="29" spans="2:20" ht="14.25" customHeight="1">
      <c r="B29" s="260">
        <v>19</v>
      </c>
      <c r="C29" s="306" t="s">
        <v>800</v>
      </c>
      <c r="D29" s="878">
        <v>86</v>
      </c>
      <c r="E29" s="673">
        <v>-0.23214285714285715</v>
      </c>
      <c r="F29" s="260">
        <v>45</v>
      </c>
      <c r="G29" s="298" t="s">
        <v>801</v>
      </c>
      <c r="H29" s="878">
        <v>44</v>
      </c>
      <c r="I29" s="305">
        <v>0.76</v>
      </c>
      <c r="N29" s="577"/>
    </row>
    <row r="30" spans="2:20" ht="14.25" customHeight="1">
      <c r="B30" s="260">
        <v>20</v>
      </c>
      <c r="C30" s="306" t="s">
        <v>540</v>
      </c>
      <c r="D30" s="878">
        <v>83</v>
      </c>
      <c r="E30" s="673">
        <v>-0.13541666666666666</v>
      </c>
      <c r="F30" s="260">
        <v>46</v>
      </c>
      <c r="G30" s="298" t="s">
        <v>802</v>
      </c>
      <c r="H30" s="878">
        <v>43</v>
      </c>
      <c r="I30" s="305">
        <v>0.72</v>
      </c>
      <c r="N30" s="577"/>
    </row>
    <row r="31" spans="2:20" ht="14.25" customHeight="1">
      <c r="B31" s="260">
        <v>21</v>
      </c>
      <c r="C31" s="306" t="s">
        <v>803</v>
      </c>
      <c r="D31" s="878">
        <v>81</v>
      </c>
      <c r="E31" s="673">
        <v>1.1891891891891893</v>
      </c>
      <c r="F31" s="260">
        <v>47</v>
      </c>
      <c r="G31" s="298" t="s">
        <v>804</v>
      </c>
      <c r="H31" s="878">
        <v>43</v>
      </c>
      <c r="I31" s="305">
        <v>4.878048780487805E-2</v>
      </c>
      <c r="K31" s="880"/>
      <c r="L31" s="881"/>
      <c r="N31" s="577"/>
    </row>
    <row r="32" spans="2:20" ht="14.25" customHeight="1">
      <c r="B32" s="260">
        <v>22</v>
      </c>
      <c r="C32" s="306" t="s">
        <v>805</v>
      </c>
      <c r="D32" s="878">
        <v>81</v>
      </c>
      <c r="E32" s="673">
        <v>-0.69776119402985071</v>
      </c>
      <c r="F32" s="260">
        <v>48</v>
      </c>
      <c r="G32" s="298" t="s">
        <v>806</v>
      </c>
      <c r="H32" s="878">
        <v>43</v>
      </c>
      <c r="I32" s="305">
        <v>5.1428571428571432</v>
      </c>
      <c r="K32" s="880"/>
      <c r="L32" s="881"/>
      <c r="N32" s="577"/>
    </row>
    <row r="33" spans="2:25" ht="14.25" customHeight="1">
      <c r="B33" s="260">
        <v>23</v>
      </c>
      <c r="C33" s="306" t="s">
        <v>807</v>
      </c>
      <c r="D33" s="878">
        <v>78</v>
      </c>
      <c r="E33" s="673">
        <v>0.5</v>
      </c>
      <c r="F33" s="260">
        <v>49</v>
      </c>
      <c r="G33" s="298" t="s">
        <v>808</v>
      </c>
      <c r="H33" s="878">
        <v>42</v>
      </c>
      <c r="I33" s="305">
        <v>2.5</v>
      </c>
      <c r="K33" s="880"/>
      <c r="L33" s="881"/>
      <c r="N33" s="577"/>
      <c r="S33" s="882"/>
    </row>
    <row r="34" spans="2:25" ht="14.25" customHeight="1">
      <c r="B34" s="260">
        <v>24</v>
      </c>
      <c r="C34" s="306" t="s">
        <v>809</v>
      </c>
      <c r="D34" s="878">
        <v>77</v>
      </c>
      <c r="E34" s="673">
        <v>-0.31858407079646017</v>
      </c>
      <c r="F34" s="260">
        <v>50</v>
      </c>
      <c r="G34" s="298" t="s">
        <v>810</v>
      </c>
      <c r="H34" s="878">
        <v>41</v>
      </c>
      <c r="I34" s="305">
        <v>0.20588235294117646</v>
      </c>
      <c r="J34" s="314"/>
      <c r="K34" s="880"/>
      <c r="L34" s="881"/>
      <c r="M34" s="314"/>
      <c r="N34" s="577"/>
      <c r="S34" s="882"/>
    </row>
    <row r="35" spans="2:25" ht="14.25" customHeight="1">
      <c r="B35" s="260">
        <v>25</v>
      </c>
      <c r="C35" s="306" t="s">
        <v>811</v>
      </c>
      <c r="D35" s="878">
        <v>75</v>
      </c>
      <c r="E35" s="673">
        <v>-0.11764705882352941</v>
      </c>
      <c r="F35" s="1276" t="s">
        <v>812</v>
      </c>
      <c r="G35" s="1208"/>
      <c r="H35" s="878">
        <v>843</v>
      </c>
      <c r="I35" s="305">
        <v>-0.20546654099905751</v>
      </c>
      <c r="J35" s="314"/>
      <c r="K35" s="880"/>
      <c r="L35" s="881"/>
      <c r="M35" s="314"/>
      <c r="N35" s="577"/>
      <c r="S35" s="882"/>
    </row>
    <row r="36" spans="2:25">
      <c r="B36" s="260">
        <v>26</v>
      </c>
      <c r="C36" s="306" t="s">
        <v>813</v>
      </c>
      <c r="D36" s="878">
        <v>72</v>
      </c>
      <c r="E36" s="673">
        <v>-2.7027027027027029E-2</v>
      </c>
      <c r="F36" s="1277" t="s">
        <v>766</v>
      </c>
      <c r="G36" s="1278"/>
      <c r="H36" s="878">
        <v>35</v>
      </c>
      <c r="I36" s="305">
        <v>-0.80225988700564976</v>
      </c>
      <c r="J36" s="314"/>
      <c r="K36" s="880"/>
      <c r="L36" s="881"/>
      <c r="M36" s="314"/>
      <c r="N36" s="577"/>
      <c r="S36" s="882"/>
    </row>
    <row r="37" spans="2:25" ht="14.25" customHeight="1">
      <c r="B37" s="348"/>
      <c r="C37" s="314"/>
      <c r="D37" s="314"/>
      <c r="E37" s="314"/>
      <c r="F37" s="1106" t="s">
        <v>348</v>
      </c>
      <c r="G37" s="1124"/>
      <c r="H37" s="1272">
        <f>SUM(D11:D36)+SUM(H11:H36)</f>
        <v>8409</v>
      </c>
      <c r="I37" s="1126"/>
      <c r="J37" s="314"/>
      <c r="K37" s="880"/>
      <c r="L37" s="881"/>
      <c r="M37" s="314"/>
      <c r="N37" s="314"/>
      <c r="O37" s="348"/>
      <c r="P37" s="314"/>
      <c r="Q37" s="315"/>
      <c r="R37" s="315"/>
      <c r="S37" s="882"/>
      <c r="T37" s="315"/>
      <c r="U37" s="315"/>
      <c r="V37" s="315"/>
      <c r="W37" s="315"/>
      <c r="X37" s="315"/>
      <c r="Y37" s="315"/>
    </row>
    <row r="38" spans="2:25" ht="14.25" customHeight="1">
      <c r="B38" s="348"/>
      <c r="C38" s="226"/>
      <c r="F38" s="1106" t="s">
        <v>349</v>
      </c>
      <c r="G38" s="1124"/>
      <c r="H38" s="1273">
        <v>8719</v>
      </c>
      <c r="I38" s="1126"/>
      <c r="K38" s="880"/>
      <c r="L38" s="881"/>
      <c r="Q38" s="316"/>
      <c r="R38" s="316"/>
      <c r="S38" s="882"/>
      <c r="T38" s="317"/>
    </row>
    <row r="39" spans="2:25" ht="14.25" customHeight="1">
      <c r="B39" s="348"/>
      <c r="F39" s="1106" t="s">
        <v>406</v>
      </c>
      <c r="G39" s="1124"/>
      <c r="H39" s="1275">
        <f>(H37-H38)/H38</f>
        <v>-3.5554536070650303E-2</v>
      </c>
      <c r="I39" s="1126"/>
      <c r="K39" s="880"/>
      <c r="L39" s="883"/>
      <c r="S39" s="882"/>
      <c r="T39" s="317"/>
    </row>
    <row r="40" spans="2:25" ht="14.25" customHeight="1">
      <c r="B40" s="348"/>
      <c r="F40" s="884" t="s">
        <v>814</v>
      </c>
      <c r="K40" s="885"/>
      <c r="L40" s="883"/>
    </row>
    <row r="41" spans="2:25" ht="14.25" customHeight="1">
      <c r="F41" s="886" t="s">
        <v>815</v>
      </c>
      <c r="K41" s="885"/>
      <c r="L41" s="883"/>
    </row>
    <row r="42" spans="2:25" ht="14.25" customHeight="1"/>
    <row r="43" spans="2:25" ht="14.25" customHeight="1">
      <c r="G43" s="222"/>
      <c r="H43" s="195"/>
      <c r="I43" s="195"/>
      <c r="J43" s="222"/>
    </row>
    <row r="44" spans="2:25" ht="14.25" customHeight="1"/>
    <row r="45" spans="2:25" ht="14.25" customHeight="1">
      <c r="H45" s="222"/>
      <c r="I45" s="222"/>
      <c r="Q45" s="233"/>
      <c r="R45" s="233"/>
      <c r="S45" s="317"/>
    </row>
    <row r="46" spans="2:25" ht="14.25" customHeight="1">
      <c r="Q46" s="316"/>
      <c r="R46" s="316"/>
      <c r="S46" s="317"/>
    </row>
    <row r="47" spans="2:25" ht="14.25" customHeight="1">
      <c r="P47" s="233"/>
    </row>
    <row r="48" spans="2:25" ht="14.25" customHeight="1">
      <c r="P48" s="233"/>
    </row>
    <row r="49" spans="4:22" ht="14.25" customHeight="1">
      <c r="D49" s="350"/>
      <c r="E49" s="350"/>
      <c r="F49" s="350"/>
      <c r="K49" s="233"/>
      <c r="L49" s="350"/>
      <c r="M49" s="350"/>
      <c r="P49" s="233"/>
    </row>
    <row r="50" spans="4:22">
      <c r="D50" s="352"/>
      <c r="E50" s="352"/>
      <c r="F50" s="352"/>
      <c r="G50" s="222"/>
      <c r="K50" s="352"/>
      <c r="L50" s="352"/>
    </row>
    <row r="51" spans="4:22">
      <c r="D51" s="351"/>
      <c r="E51" s="351"/>
      <c r="F51" s="351"/>
      <c r="K51" s="351"/>
      <c r="L51" s="351"/>
      <c r="Q51" s="222"/>
      <c r="U51" s="233"/>
      <c r="V51" s="233"/>
    </row>
    <row r="52" spans="4:22">
      <c r="Q52" s="222"/>
      <c r="U52" s="352"/>
      <c r="V52" s="352"/>
    </row>
  </sheetData>
  <mergeCells count="10">
    <mergeCell ref="F38:G38"/>
    <mergeCell ref="H38:I38"/>
    <mergeCell ref="F39:G39"/>
    <mergeCell ref="H39:I39"/>
    <mergeCell ref="D10:E10"/>
    <mergeCell ref="H10:I10"/>
    <mergeCell ref="F35:G35"/>
    <mergeCell ref="F36:G36"/>
    <mergeCell ref="F37:G37"/>
    <mergeCell ref="H37:I37"/>
  </mergeCells>
  <conditionalFormatting sqref="E11:E36">
    <cfRule type="iconSet" priority="2">
      <iconSet iconSet="3Arrows" showValue="0">
        <cfvo type="percent" val="0"/>
        <cfvo type="num" val="0"/>
        <cfvo type="num" val="0" gte="0"/>
      </iconSet>
    </cfRule>
  </conditionalFormatting>
  <conditionalFormatting sqref="I11:I36">
    <cfRule type="iconSet" priority="1">
      <iconSet iconSet="3Arrows" showValue="0">
        <cfvo type="percent" val="0"/>
        <cfvo type="num" val="0"/>
        <cfvo type="num" val="0" gte="0"/>
      </iconSet>
    </cfRule>
  </conditionalFormatting>
  <pageMargins left="0.7" right="0.7" top="0.75" bottom="0.75" header="0.3" footer="0.3"/>
  <pageSetup paperSize="9" scale="75" orientation="landscape" r:id="rId1"/>
  <drawing r:id="rId2"/>
</worksheet>
</file>

<file path=xl/worksheets/sheet35.xml><?xml version="1.0" encoding="utf-8"?>
<worksheet xmlns="http://schemas.openxmlformats.org/spreadsheetml/2006/main" xmlns:r="http://schemas.openxmlformats.org/officeDocument/2006/relationships">
  <dimension ref="B2:O34"/>
  <sheetViews>
    <sheetView showGridLines="0" workbookViewId="0">
      <selection activeCell="S32" sqref="S32"/>
    </sheetView>
  </sheetViews>
  <sheetFormatPr baseColWidth="10" defaultRowHeight="15"/>
  <cols>
    <col min="1" max="1" width="3.85546875" customWidth="1"/>
    <col min="14" max="14" width="2.5703125" customWidth="1"/>
    <col min="257" max="257" width="3.85546875" customWidth="1"/>
    <col min="270" max="270" width="2.5703125" customWidth="1"/>
    <col min="513" max="513" width="3.85546875" customWidth="1"/>
    <col min="526" max="526" width="2.5703125" customWidth="1"/>
    <col min="769" max="769" width="3.85546875" customWidth="1"/>
    <col min="782" max="782" width="2.5703125" customWidth="1"/>
    <col min="1025" max="1025" width="3.85546875" customWidth="1"/>
    <col min="1038" max="1038" width="2.5703125" customWidth="1"/>
    <col min="1281" max="1281" width="3.85546875" customWidth="1"/>
    <col min="1294" max="1294" width="2.5703125" customWidth="1"/>
    <col min="1537" max="1537" width="3.85546875" customWidth="1"/>
    <col min="1550" max="1550" width="2.5703125" customWidth="1"/>
    <col min="1793" max="1793" width="3.85546875" customWidth="1"/>
    <col min="1806" max="1806" width="2.5703125" customWidth="1"/>
    <col min="2049" max="2049" width="3.85546875" customWidth="1"/>
    <col min="2062" max="2062" width="2.5703125" customWidth="1"/>
    <col min="2305" max="2305" width="3.85546875" customWidth="1"/>
    <col min="2318" max="2318" width="2.5703125" customWidth="1"/>
    <col min="2561" max="2561" width="3.85546875" customWidth="1"/>
    <col min="2574" max="2574" width="2.5703125" customWidth="1"/>
    <col min="2817" max="2817" width="3.85546875" customWidth="1"/>
    <col min="2830" max="2830" width="2.5703125" customWidth="1"/>
    <col min="3073" max="3073" width="3.85546875" customWidth="1"/>
    <col min="3086" max="3086" width="2.5703125" customWidth="1"/>
    <col min="3329" max="3329" width="3.85546875" customWidth="1"/>
    <col min="3342" max="3342" width="2.5703125" customWidth="1"/>
    <col min="3585" max="3585" width="3.85546875" customWidth="1"/>
    <col min="3598" max="3598" width="2.5703125" customWidth="1"/>
    <col min="3841" max="3841" width="3.85546875" customWidth="1"/>
    <col min="3854" max="3854" width="2.5703125" customWidth="1"/>
    <col min="4097" max="4097" width="3.85546875" customWidth="1"/>
    <col min="4110" max="4110" width="2.5703125" customWidth="1"/>
    <col min="4353" max="4353" width="3.85546875" customWidth="1"/>
    <col min="4366" max="4366" width="2.5703125" customWidth="1"/>
    <col min="4609" max="4609" width="3.85546875" customWidth="1"/>
    <col min="4622" max="4622" width="2.5703125" customWidth="1"/>
    <col min="4865" max="4865" width="3.85546875" customWidth="1"/>
    <col min="4878" max="4878" width="2.5703125" customWidth="1"/>
    <col min="5121" max="5121" width="3.85546875" customWidth="1"/>
    <col min="5134" max="5134" width="2.5703125" customWidth="1"/>
    <col min="5377" max="5377" width="3.85546875" customWidth="1"/>
    <col min="5390" max="5390" width="2.5703125" customWidth="1"/>
    <col min="5633" max="5633" width="3.85546875" customWidth="1"/>
    <col min="5646" max="5646" width="2.5703125" customWidth="1"/>
    <col min="5889" max="5889" width="3.85546875" customWidth="1"/>
    <col min="5902" max="5902" width="2.5703125" customWidth="1"/>
    <col min="6145" max="6145" width="3.85546875" customWidth="1"/>
    <col min="6158" max="6158" width="2.5703125" customWidth="1"/>
    <col min="6401" max="6401" width="3.85546875" customWidth="1"/>
    <col min="6414" max="6414" width="2.5703125" customWidth="1"/>
    <col min="6657" max="6657" width="3.85546875" customWidth="1"/>
    <col min="6670" max="6670" width="2.5703125" customWidth="1"/>
    <col min="6913" max="6913" width="3.85546875" customWidth="1"/>
    <col min="6926" max="6926" width="2.5703125" customWidth="1"/>
    <col min="7169" max="7169" width="3.85546875" customWidth="1"/>
    <col min="7182" max="7182" width="2.5703125" customWidth="1"/>
    <col min="7425" max="7425" width="3.85546875" customWidth="1"/>
    <col min="7438" max="7438" width="2.5703125" customWidth="1"/>
    <col min="7681" max="7681" width="3.85546875" customWidth="1"/>
    <col min="7694" max="7694" width="2.5703125" customWidth="1"/>
    <col min="7937" max="7937" width="3.85546875" customWidth="1"/>
    <col min="7950" max="7950" width="2.5703125" customWidth="1"/>
    <col min="8193" max="8193" width="3.85546875" customWidth="1"/>
    <col min="8206" max="8206" width="2.5703125" customWidth="1"/>
    <col min="8449" max="8449" width="3.85546875" customWidth="1"/>
    <col min="8462" max="8462" width="2.5703125" customWidth="1"/>
    <col min="8705" max="8705" width="3.85546875" customWidth="1"/>
    <col min="8718" max="8718" width="2.5703125" customWidth="1"/>
    <col min="8961" max="8961" width="3.85546875" customWidth="1"/>
    <col min="8974" max="8974" width="2.5703125" customWidth="1"/>
    <col min="9217" max="9217" width="3.85546875" customWidth="1"/>
    <col min="9230" max="9230" width="2.5703125" customWidth="1"/>
    <col min="9473" max="9473" width="3.85546875" customWidth="1"/>
    <col min="9486" max="9486" width="2.5703125" customWidth="1"/>
    <col min="9729" max="9729" width="3.85546875" customWidth="1"/>
    <col min="9742" max="9742" width="2.5703125" customWidth="1"/>
    <col min="9985" max="9985" width="3.85546875" customWidth="1"/>
    <col min="9998" max="9998" width="2.5703125" customWidth="1"/>
    <col min="10241" max="10241" width="3.85546875" customWidth="1"/>
    <col min="10254" max="10254" width="2.5703125" customWidth="1"/>
    <col min="10497" max="10497" width="3.85546875" customWidth="1"/>
    <col min="10510" max="10510" width="2.5703125" customWidth="1"/>
    <col min="10753" max="10753" width="3.85546875" customWidth="1"/>
    <col min="10766" max="10766" width="2.5703125" customWidth="1"/>
    <col min="11009" max="11009" width="3.85546875" customWidth="1"/>
    <col min="11022" max="11022" width="2.5703125" customWidth="1"/>
    <col min="11265" max="11265" width="3.85546875" customWidth="1"/>
    <col min="11278" max="11278" width="2.5703125" customWidth="1"/>
    <col min="11521" max="11521" width="3.85546875" customWidth="1"/>
    <col min="11534" max="11534" width="2.5703125" customWidth="1"/>
    <col min="11777" max="11777" width="3.85546875" customWidth="1"/>
    <col min="11790" max="11790" width="2.5703125" customWidth="1"/>
    <col min="12033" max="12033" width="3.85546875" customWidth="1"/>
    <col min="12046" max="12046" width="2.5703125" customWidth="1"/>
    <col min="12289" max="12289" width="3.85546875" customWidth="1"/>
    <col min="12302" max="12302" width="2.5703125" customWidth="1"/>
    <col min="12545" max="12545" width="3.85546875" customWidth="1"/>
    <col min="12558" max="12558" width="2.5703125" customWidth="1"/>
    <col min="12801" max="12801" width="3.85546875" customWidth="1"/>
    <col min="12814" max="12814" width="2.5703125" customWidth="1"/>
    <col min="13057" max="13057" width="3.85546875" customWidth="1"/>
    <col min="13070" max="13070" width="2.5703125" customWidth="1"/>
    <col min="13313" max="13313" width="3.85546875" customWidth="1"/>
    <col min="13326" max="13326" width="2.5703125" customWidth="1"/>
    <col min="13569" max="13569" width="3.85546875" customWidth="1"/>
    <col min="13582" max="13582" width="2.5703125" customWidth="1"/>
    <col min="13825" max="13825" width="3.85546875" customWidth="1"/>
    <col min="13838" max="13838" width="2.5703125" customWidth="1"/>
    <col min="14081" max="14081" width="3.85546875" customWidth="1"/>
    <col min="14094" max="14094" width="2.5703125" customWidth="1"/>
    <col min="14337" max="14337" width="3.85546875" customWidth="1"/>
    <col min="14350" max="14350" width="2.5703125" customWidth="1"/>
    <col min="14593" max="14593" width="3.85546875" customWidth="1"/>
    <col min="14606" max="14606" width="2.5703125" customWidth="1"/>
    <col min="14849" max="14849" width="3.85546875" customWidth="1"/>
    <col min="14862" max="14862" width="2.5703125" customWidth="1"/>
    <col min="15105" max="15105" width="3.85546875" customWidth="1"/>
    <col min="15118" max="15118" width="2.5703125" customWidth="1"/>
    <col min="15361" max="15361" width="3.85546875" customWidth="1"/>
    <col min="15374" max="15374" width="2.5703125" customWidth="1"/>
    <col min="15617" max="15617" width="3.85546875" customWidth="1"/>
    <col min="15630" max="15630" width="2.5703125" customWidth="1"/>
    <col min="15873" max="15873" width="3.85546875" customWidth="1"/>
    <col min="15886" max="15886" width="2.5703125" customWidth="1"/>
    <col min="16129" max="16129" width="3.85546875" customWidth="1"/>
    <col min="16142" max="16142" width="2.5703125" customWidth="1"/>
  </cols>
  <sheetData>
    <row r="2" spans="2:3" ht="16.5">
      <c r="B2" s="182" t="s">
        <v>816</v>
      </c>
    </row>
    <row r="3" spans="2:3" ht="16.5">
      <c r="B3" s="866" t="s">
        <v>817</v>
      </c>
    </row>
    <row r="6" spans="2:3">
      <c r="B6" s="590">
        <v>2012</v>
      </c>
      <c r="C6">
        <v>79011</v>
      </c>
    </row>
    <row r="7" spans="2:3">
      <c r="B7" s="590">
        <v>2013</v>
      </c>
      <c r="C7">
        <v>81168</v>
      </c>
    </row>
    <row r="8" spans="2:3">
      <c r="B8" s="590">
        <v>2014</v>
      </c>
      <c r="C8">
        <v>67642</v>
      </c>
    </row>
    <row r="9" spans="2:3">
      <c r="B9" s="590">
        <v>2015</v>
      </c>
      <c r="C9">
        <v>73448</v>
      </c>
    </row>
    <row r="10" spans="2:3">
      <c r="B10" s="590">
        <v>2016</v>
      </c>
      <c r="C10">
        <v>60496</v>
      </c>
    </row>
    <row r="11" spans="2:3">
      <c r="B11" s="590">
        <v>2017</v>
      </c>
      <c r="C11">
        <v>40597</v>
      </c>
    </row>
    <row r="12" spans="2:3">
      <c r="B12" s="590">
        <v>2018</v>
      </c>
      <c r="C12">
        <v>41840</v>
      </c>
    </row>
    <row r="13" spans="2:3">
      <c r="B13" s="590">
        <v>2019</v>
      </c>
      <c r="C13">
        <v>45784</v>
      </c>
    </row>
    <row r="14" spans="2:3">
      <c r="B14" s="590">
        <v>2020</v>
      </c>
      <c r="C14">
        <v>8719</v>
      </c>
    </row>
    <row r="15" spans="2:3">
      <c r="B15" s="590">
        <v>2021</v>
      </c>
      <c r="C15">
        <v>8409</v>
      </c>
    </row>
    <row r="34" spans="15:15">
      <c r="O34" s="887"/>
    </row>
  </sheetData>
  <pageMargins left="0.17" right="0.16" top="0.17" bottom="0.17" header="0.17" footer="0.17"/>
  <pageSetup paperSize="9" orientation="landscape" r:id="rId1"/>
  <drawing r:id="rId2"/>
</worksheet>
</file>

<file path=xl/worksheets/sheet36.xml><?xml version="1.0" encoding="utf-8"?>
<worksheet xmlns="http://schemas.openxmlformats.org/spreadsheetml/2006/main" xmlns:r="http://schemas.openxmlformats.org/officeDocument/2006/relationships">
  <dimension ref="B1:T43"/>
  <sheetViews>
    <sheetView showGridLines="0" workbookViewId="0">
      <selection activeCell="AB28" sqref="AB28"/>
    </sheetView>
  </sheetViews>
  <sheetFormatPr baseColWidth="10" defaultRowHeight="15"/>
  <cols>
    <col min="1" max="1" width="2.42578125" customWidth="1"/>
    <col min="2" max="2" width="5" customWidth="1"/>
    <col min="3" max="3" width="16.7109375" bestFit="1" customWidth="1"/>
    <col min="4" max="4" width="11.7109375" customWidth="1"/>
    <col min="5" max="5" width="4.28515625" bestFit="1" customWidth="1"/>
    <col min="6" max="6" width="14.7109375" customWidth="1"/>
    <col min="7" max="7" width="11.7109375" customWidth="1"/>
    <col min="8" max="8" width="8" customWidth="1"/>
    <col min="9" max="9" width="8.28515625" bestFit="1" customWidth="1"/>
    <col min="10" max="10" width="9.140625" bestFit="1" customWidth="1"/>
    <col min="11" max="11" width="7" bestFit="1" customWidth="1"/>
    <col min="12" max="12" width="9.140625" bestFit="1" customWidth="1"/>
    <col min="13" max="13" width="6.140625" bestFit="1" customWidth="1"/>
    <col min="14" max="14" width="11.28515625" bestFit="1" customWidth="1"/>
    <col min="15" max="15" width="9.140625" bestFit="1" customWidth="1"/>
    <col min="16" max="16" width="7" bestFit="1" customWidth="1"/>
    <col min="17" max="17" width="9.140625" customWidth="1"/>
    <col min="18" max="18" width="9.140625" bestFit="1" customWidth="1"/>
    <col min="19" max="19" width="7" customWidth="1"/>
    <col min="20" max="20" width="8.28515625" bestFit="1" customWidth="1"/>
    <col min="21" max="21" width="8.85546875" customWidth="1"/>
    <col min="22" max="22" width="7" bestFit="1" customWidth="1"/>
    <col min="23" max="23" width="9.140625" bestFit="1" customWidth="1"/>
    <col min="257" max="257" width="2.42578125" customWidth="1"/>
    <col min="258" max="258" width="5" customWidth="1"/>
    <col min="259" max="259" width="16.7109375" bestFit="1" customWidth="1"/>
    <col min="260" max="260" width="11.7109375" customWidth="1"/>
    <col min="261" max="261" width="4.28515625" bestFit="1" customWidth="1"/>
    <col min="262" max="262" width="14.7109375" customWidth="1"/>
    <col min="263" max="263" width="11.7109375" customWidth="1"/>
    <col min="264" max="264" width="8" customWidth="1"/>
    <col min="265" max="265" width="8.28515625" bestFit="1" customWidth="1"/>
    <col min="266" max="266" width="9.140625" bestFit="1" customWidth="1"/>
    <col min="267" max="267" width="7" bestFit="1" customWidth="1"/>
    <col min="268" max="268" width="9.140625" bestFit="1" customWidth="1"/>
    <col min="269" max="269" width="6.140625" bestFit="1" customWidth="1"/>
    <col min="270" max="270" width="11.28515625" bestFit="1" customWidth="1"/>
    <col min="271" max="271" width="9.140625" bestFit="1" customWidth="1"/>
    <col min="272" max="272" width="7" bestFit="1" customWidth="1"/>
    <col min="273" max="273" width="9.140625" customWidth="1"/>
    <col min="274" max="274" width="9.140625" bestFit="1" customWidth="1"/>
    <col min="275" max="275" width="7" customWidth="1"/>
    <col min="276" max="276" width="8.28515625" bestFit="1" customWidth="1"/>
    <col min="277" max="277" width="8.85546875" customWidth="1"/>
    <col min="278" max="278" width="7" bestFit="1" customWidth="1"/>
    <col min="279" max="279" width="9.140625" bestFit="1" customWidth="1"/>
    <col min="513" max="513" width="2.42578125" customWidth="1"/>
    <col min="514" max="514" width="5" customWidth="1"/>
    <col min="515" max="515" width="16.7109375" bestFit="1" customWidth="1"/>
    <col min="516" max="516" width="11.7109375" customWidth="1"/>
    <col min="517" max="517" width="4.28515625" bestFit="1" customWidth="1"/>
    <col min="518" max="518" width="14.7109375" customWidth="1"/>
    <col min="519" max="519" width="11.7109375" customWidth="1"/>
    <col min="520" max="520" width="8" customWidth="1"/>
    <col min="521" max="521" width="8.28515625" bestFit="1" customWidth="1"/>
    <col min="522" max="522" width="9.140625" bestFit="1" customWidth="1"/>
    <col min="523" max="523" width="7" bestFit="1" customWidth="1"/>
    <col min="524" max="524" width="9.140625" bestFit="1" customWidth="1"/>
    <col min="525" max="525" width="6.140625" bestFit="1" customWidth="1"/>
    <col min="526" max="526" width="11.28515625" bestFit="1" customWidth="1"/>
    <col min="527" max="527" width="9.140625" bestFit="1" customWidth="1"/>
    <col min="528" max="528" width="7" bestFit="1" customWidth="1"/>
    <col min="529" max="529" width="9.140625" customWidth="1"/>
    <col min="530" max="530" width="9.140625" bestFit="1" customWidth="1"/>
    <col min="531" max="531" width="7" customWidth="1"/>
    <col min="532" max="532" width="8.28515625" bestFit="1" customWidth="1"/>
    <col min="533" max="533" width="8.85546875" customWidth="1"/>
    <col min="534" max="534" width="7" bestFit="1" customWidth="1"/>
    <col min="535" max="535" width="9.140625" bestFit="1" customWidth="1"/>
    <col min="769" max="769" width="2.42578125" customWidth="1"/>
    <col min="770" max="770" width="5" customWidth="1"/>
    <col min="771" max="771" width="16.7109375" bestFit="1" customWidth="1"/>
    <col min="772" max="772" width="11.7109375" customWidth="1"/>
    <col min="773" max="773" width="4.28515625" bestFit="1" customWidth="1"/>
    <col min="774" max="774" width="14.7109375" customWidth="1"/>
    <col min="775" max="775" width="11.7109375" customWidth="1"/>
    <col min="776" max="776" width="8" customWidth="1"/>
    <col min="777" max="777" width="8.28515625" bestFit="1" customWidth="1"/>
    <col min="778" max="778" width="9.140625" bestFit="1" customWidth="1"/>
    <col min="779" max="779" width="7" bestFit="1" customWidth="1"/>
    <col min="780" max="780" width="9.140625" bestFit="1" customWidth="1"/>
    <col min="781" max="781" width="6.140625" bestFit="1" customWidth="1"/>
    <col min="782" max="782" width="11.28515625" bestFit="1" customWidth="1"/>
    <col min="783" max="783" width="9.140625" bestFit="1" customWidth="1"/>
    <col min="784" max="784" width="7" bestFit="1" customWidth="1"/>
    <col min="785" max="785" width="9.140625" customWidth="1"/>
    <col min="786" max="786" width="9.140625" bestFit="1" customWidth="1"/>
    <col min="787" max="787" width="7" customWidth="1"/>
    <col min="788" max="788" width="8.28515625" bestFit="1" customWidth="1"/>
    <col min="789" max="789" width="8.85546875" customWidth="1"/>
    <col min="790" max="790" width="7" bestFit="1" customWidth="1"/>
    <col min="791" max="791" width="9.140625" bestFit="1" customWidth="1"/>
    <col min="1025" max="1025" width="2.42578125" customWidth="1"/>
    <col min="1026" max="1026" width="5" customWidth="1"/>
    <col min="1027" max="1027" width="16.7109375" bestFit="1" customWidth="1"/>
    <col min="1028" max="1028" width="11.7109375" customWidth="1"/>
    <col min="1029" max="1029" width="4.28515625" bestFit="1" customWidth="1"/>
    <col min="1030" max="1030" width="14.7109375" customWidth="1"/>
    <col min="1031" max="1031" width="11.7109375" customWidth="1"/>
    <col min="1032" max="1032" width="8" customWidth="1"/>
    <col min="1033" max="1033" width="8.28515625" bestFit="1" customWidth="1"/>
    <col min="1034" max="1034" width="9.140625" bestFit="1" customWidth="1"/>
    <col min="1035" max="1035" width="7" bestFit="1" customWidth="1"/>
    <col min="1036" max="1036" width="9.140625" bestFit="1" customWidth="1"/>
    <col min="1037" max="1037" width="6.140625" bestFit="1" customWidth="1"/>
    <col min="1038" max="1038" width="11.28515625" bestFit="1" customWidth="1"/>
    <col min="1039" max="1039" width="9.140625" bestFit="1" customWidth="1"/>
    <col min="1040" max="1040" width="7" bestFit="1" customWidth="1"/>
    <col min="1041" max="1041" width="9.140625" customWidth="1"/>
    <col min="1042" max="1042" width="9.140625" bestFit="1" customWidth="1"/>
    <col min="1043" max="1043" width="7" customWidth="1"/>
    <col min="1044" max="1044" width="8.28515625" bestFit="1" customWidth="1"/>
    <col min="1045" max="1045" width="8.85546875" customWidth="1"/>
    <col min="1046" max="1046" width="7" bestFit="1" customWidth="1"/>
    <col min="1047" max="1047" width="9.140625" bestFit="1" customWidth="1"/>
    <col min="1281" max="1281" width="2.42578125" customWidth="1"/>
    <col min="1282" max="1282" width="5" customWidth="1"/>
    <col min="1283" max="1283" width="16.7109375" bestFit="1" customWidth="1"/>
    <col min="1284" max="1284" width="11.7109375" customWidth="1"/>
    <col min="1285" max="1285" width="4.28515625" bestFit="1" customWidth="1"/>
    <col min="1286" max="1286" width="14.7109375" customWidth="1"/>
    <col min="1287" max="1287" width="11.7109375" customWidth="1"/>
    <col min="1288" max="1288" width="8" customWidth="1"/>
    <col min="1289" max="1289" width="8.28515625" bestFit="1" customWidth="1"/>
    <col min="1290" max="1290" width="9.140625" bestFit="1" customWidth="1"/>
    <col min="1291" max="1291" width="7" bestFit="1" customWidth="1"/>
    <col min="1292" max="1292" width="9.140625" bestFit="1" customWidth="1"/>
    <col min="1293" max="1293" width="6.140625" bestFit="1" customWidth="1"/>
    <col min="1294" max="1294" width="11.28515625" bestFit="1" customWidth="1"/>
    <col min="1295" max="1295" width="9.140625" bestFit="1" customWidth="1"/>
    <col min="1296" max="1296" width="7" bestFit="1" customWidth="1"/>
    <col min="1297" max="1297" width="9.140625" customWidth="1"/>
    <col min="1298" max="1298" width="9.140625" bestFit="1" customWidth="1"/>
    <col min="1299" max="1299" width="7" customWidth="1"/>
    <col min="1300" max="1300" width="8.28515625" bestFit="1" customWidth="1"/>
    <col min="1301" max="1301" width="8.85546875" customWidth="1"/>
    <col min="1302" max="1302" width="7" bestFit="1" customWidth="1"/>
    <col min="1303" max="1303" width="9.140625" bestFit="1" customWidth="1"/>
    <col min="1537" max="1537" width="2.42578125" customWidth="1"/>
    <col min="1538" max="1538" width="5" customWidth="1"/>
    <col min="1539" max="1539" width="16.7109375" bestFit="1" customWidth="1"/>
    <col min="1540" max="1540" width="11.7109375" customWidth="1"/>
    <col min="1541" max="1541" width="4.28515625" bestFit="1" customWidth="1"/>
    <col min="1542" max="1542" width="14.7109375" customWidth="1"/>
    <col min="1543" max="1543" width="11.7109375" customWidth="1"/>
    <col min="1544" max="1544" width="8" customWidth="1"/>
    <col min="1545" max="1545" width="8.28515625" bestFit="1" customWidth="1"/>
    <col min="1546" max="1546" width="9.140625" bestFit="1" customWidth="1"/>
    <col min="1547" max="1547" width="7" bestFit="1" customWidth="1"/>
    <col min="1548" max="1548" width="9.140625" bestFit="1" customWidth="1"/>
    <col min="1549" max="1549" width="6.140625" bestFit="1" customWidth="1"/>
    <col min="1550" max="1550" width="11.28515625" bestFit="1" customWidth="1"/>
    <col min="1551" max="1551" width="9.140625" bestFit="1" customWidth="1"/>
    <col min="1552" max="1552" width="7" bestFit="1" customWidth="1"/>
    <col min="1553" max="1553" width="9.140625" customWidth="1"/>
    <col min="1554" max="1554" width="9.140625" bestFit="1" customWidth="1"/>
    <col min="1555" max="1555" width="7" customWidth="1"/>
    <col min="1556" max="1556" width="8.28515625" bestFit="1" customWidth="1"/>
    <col min="1557" max="1557" width="8.85546875" customWidth="1"/>
    <col min="1558" max="1558" width="7" bestFit="1" customWidth="1"/>
    <col min="1559" max="1559" width="9.140625" bestFit="1" customWidth="1"/>
    <col min="1793" max="1793" width="2.42578125" customWidth="1"/>
    <col min="1794" max="1794" width="5" customWidth="1"/>
    <col min="1795" max="1795" width="16.7109375" bestFit="1" customWidth="1"/>
    <col min="1796" max="1796" width="11.7109375" customWidth="1"/>
    <col min="1797" max="1797" width="4.28515625" bestFit="1" customWidth="1"/>
    <col min="1798" max="1798" width="14.7109375" customWidth="1"/>
    <col min="1799" max="1799" width="11.7109375" customWidth="1"/>
    <col min="1800" max="1800" width="8" customWidth="1"/>
    <col min="1801" max="1801" width="8.28515625" bestFit="1" customWidth="1"/>
    <col min="1802" max="1802" width="9.140625" bestFit="1" customWidth="1"/>
    <col min="1803" max="1803" width="7" bestFit="1" customWidth="1"/>
    <col min="1804" max="1804" width="9.140625" bestFit="1" customWidth="1"/>
    <col min="1805" max="1805" width="6.140625" bestFit="1" customWidth="1"/>
    <col min="1806" max="1806" width="11.28515625" bestFit="1" customWidth="1"/>
    <col min="1807" max="1807" width="9.140625" bestFit="1" customWidth="1"/>
    <col min="1808" max="1808" width="7" bestFit="1" customWidth="1"/>
    <col min="1809" max="1809" width="9.140625" customWidth="1"/>
    <col min="1810" max="1810" width="9.140625" bestFit="1" customWidth="1"/>
    <col min="1811" max="1811" width="7" customWidth="1"/>
    <col min="1812" max="1812" width="8.28515625" bestFit="1" customWidth="1"/>
    <col min="1813" max="1813" width="8.85546875" customWidth="1"/>
    <col min="1814" max="1814" width="7" bestFit="1" customWidth="1"/>
    <col min="1815" max="1815" width="9.140625" bestFit="1" customWidth="1"/>
    <col min="2049" max="2049" width="2.42578125" customWidth="1"/>
    <col min="2050" max="2050" width="5" customWidth="1"/>
    <col min="2051" max="2051" width="16.7109375" bestFit="1" customWidth="1"/>
    <col min="2052" max="2052" width="11.7109375" customWidth="1"/>
    <col min="2053" max="2053" width="4.28515625" bestFit="1" customWidth="1"/>
    <col min="2054" max="2054" width="14.7109375" customWidth="1"/>
    <col min="2055" max="2055" width="11.7109375" customWidth="1"/>
    <col min="2056" max="2056" width="8" customWidth="1"/>
    <col min="2057" max="2057" width="8.28515625" bestFit="1" customWidth="1"/>
    <col min="2058" max="2058" width="9.140625" bestFit="1" customWidth="1"/>
    <col min="2059" max="2059" width="7" bestFit="1" customWidth="1"/>
    <col min="2060" max="2060" width="9.140625" bestFit="1" customWidth="1"/>
    <col min="2061" max="2061" width="6.140625" bestFit="1" customWidth="1"/>
    <col min="2062" max="2062" width="11.28515625" bestFit="1" customWidth="1"/>
    <col min="2063" max="2063" width="9.140625" bestFit="1" customWidth="1"/>
    <col min="2064" max="2064" width="7" bestFit="1" customWidth="1"/>
    <col min="2065" max="2065" width="9.140625" customWidth="1"/>
    <col min="2066" max="2066" width="9.140625" bestFit="1" customWidth="1"/>
    <col min="2067" max="2067" width="7" customWidth="1"/>
    <col min="2068" max="2068" width="8.28515625" bestFit="1" customWidth="1"/>
    <col min="2069" max="2069" width="8.85546875" customWidth="1"/>
    <col min="2070" max="2070" width="7" bestFit="1" customWidth="1"/>
    <col min="2071" max="2071" width="9.140625" bestFit="1" customWidth="1"/>
    <col min="2305" max="2305" width="2.42578125" customWidth="1"/>
    <col min="2306" max="2306" width="5" customWidth="1"/>
    <col min="2307" max="2307" width="16.7109375" bestFit="1" customWidth="1"/>
    <col min="2308" max="2308" width="11.7109375" customWidth="1"/>
    <col min="2309" max="2309" width="4.28515625" bestFit="1" customWidth="1"/>
    <col min="2310" max="2310" width="14.7109375" customWidth="1"/>
    <col min="2311" max="2311" width="11.7109375" customWidth="1"/>
    <col min="2312" max="2312" width="8" customWidth="1"/>
    <col min="2313" max="2313" width="8.28515625" bestFit="1" customWidth="1"/>
    <col min="2314" max="2314" width="9.140625" bestFit="1" customWidth="1"/>
    <col min="2315" max="2315" width="7" bestFit="1" customWidth="1"/>
    <col min="2316" max="2316" width="9.140625" bestFit="1" customWidth="1"/>
    <col min="2317" max="2317" width="6.140625" bestFit="1" customWidth="1"/>
    <col min="2318" max="2318" width="11.28515625" bestFit="1" customWidth="1"/>
    <col min="2319" max="2319" width="9.140625" bestFit="1" customWidth="1"/>
    <col min="2320" max="2320" width="7" bestFit="1" customWidth="1"/>
    <col min="2321" max="2321" width="9.140625" customWidth="1"/>
    <col min="2322" max="2322" width="9.140625" bestFit="1" customWidth="1"/>
    <col min="2323" max="2323" width="7" customWidth="1"/>
    <col min="2324" max="2324" width="8.28515625" bestFit="1" customWidth="1"/>
    <col min="2325" max="2325" width="8.85546875" customWidth="1"/>
    <col min="2326" max="2326" width="7" bestFit="1" customWidth="1"/>
    <col min="2327" max="2327" width="9.140625" bestFit="1" customWidth="1"/>
    <col min="2561" max="2561" width="2.42578125" customWidth="1"/>
    <col min="2562" max="2562" width="5" customWidth="1"/>
    <col min="2563" max="2563" width="16.7109375" bestFit="1" customWidth="1"/>
    <col min="2564" max="2564" width="11.7109375" customWidth="1"/>
    <col min="2565" max="2565" width="4.28515625" bestFit="1" customWidth="1"/>
    <col min="2566" max="2566" width="14.7109375" customWidth="1"/>
    <col min="2567" max="2567" width="11.7109375" customWidth="1"/>
    <col min="2568" max="2568" width="8" customWidth="1"/>
    <col min="2569" max="2569" width="8.28515625" bestFit="1" customWidth="1"/>
    <col min="2570" max="2570" width="9.140625" bestFit="1" customWidth="1"/>
    <col min="2571" max="2571" width="7" bestFit="1" customWidth="1"/>
    <col min="2572" max="2572" width="9.140625" bestFit="1" customWidth="1"/>
    <col min="2573" max="2573" width="6.140625" bestFit="1" customWidth="1"/>
    <col min="2574" max="2574" width="11.28515625" bestFit="1" customWidth="1"/>
    <col min="2575" max="2575" width="9.140625" bestFit="1" customWidth="1"/>
    <col min="2576" max="2576" width="7" bestFit="1" customWidth="1"/>
    <col min="2577" max="2577" width="9.140625" customWidth="1"/>
    <col min="2578" max="2578" width="9.140625" bestFit="1" customWidth="1"/>
    <col min="2579" max="2579" width="7" customWidth="1"/>
    <col min="2580" max="2580" width="8.28515625" bestFit="1" customWidth="1"/>
    <col min="2581" max="2581" width="8.85546875" customWidth="1"/>
    <col min="2582" max="2582" width="7" bestFit="1" customWidth="1"/>
    <col min="2583" max="2583" width="9.140625" bestFit="1" customWidth="1"/>
    <col min="2817" max="2817" width="2.42578125" customWidth="1"/>
    <col min="2818" max="2818" width="5" customWidth="1"/>
    <col min="2819" max="2819" width="16.7109375" bestFit="1" customWidth="1"/>
    <col min="2820" max="2820" width="11.7109375" customWidth="1"/>
    <col min="2821" max="2821" width="4.28515625" bestFit="1" customWidth="1"/>
    <col min="2822" max="2822" width="14.7109375" customWidth="1"/>
    <col min="2823" max="2823" width="11.7109375" customWidth="1"/>
    <col min="2824" max="2824" width="8" customWidth="1"/>
    <col min="2825" max="2825" width="8.28515625" bestFit="1" customWidth="1"/>
    <col min="2826" max="2826" width="9.140625" bestFit="1" customWidth="1"/>
    <col min="2827" max="2827" width="7" bestFit="1" customWidth="1"/>
    <col min="2828" max="2828" width="9.140625" bestFit="1" customWidth="1"/>
    <col min="2829" max="2829" width="6.140625" bestFit="1" customWidth="1"/>
    <col min="2830" max="2830" width="11.28515625" bestFit="1" customWidth="1"/>
    <col min="2831" max="2831" width="9.140625" bestFit="1" customWidth="1"/>
    <col min="2832" max="2832" width="7" bestFit="1" customWidth="1"/>
    <col min="2833" max="2833" width="9.140625" customWidth="1"/>
    <col min="2834" max="2834" width="9.140625" bestFit="1" customWidth="1"/>
    <col min="2835" max="2835" width="7" customWidth="1"/>
    <col min="2836" max="2836" width="8.28515625" bestFit="1" customWidth="1"/>
    <col min="2837" max="2837" width="8.85546875" customWidth="1"/>
    <col min="2838" max="2838" width="7" bestFit="1" customWidth="1"/>
    <col min="2839" max="2839" width="9.140625" bestFit="1" customWidth="1"/>
    <col min="3073" max="3073" width="2.42578125" customWidth="1"/>
    <col min="3074" max="3074" width="5" customWidth="1"/>
    <col min="3075" max="3075" width="16.7109375" bestFit="1" customWidth="1"/>
    <col min="3076" max="3076" width="11.7109375" customWidth="1"/>
    <col min="3077" max="3077" width="4.28515625" bestFit="1" customWidth="1"/>
    <col min="3078" max="3078" width="14.7109375" customWidth="1"/>
    <col min="3079" max="3079" width="11.7109375" customWidth="1"/>
    <col min="3080" max="3080" width="8" customWidth="1"/>
    <col min="3081" max="3081" width="8.28515625" bestFit="1" customWidth="1"/>
    <col min="3082" max="3082" width="9.140625" bestFit="1" customWidth="1"/>
    <col min="3083" max="3083" width="7" bestFit="1" customWidth="1"/>
    <col min="3084" max="3084" width="9.140625" bestFit="1" customWidth="1"/>
    <col min="3085" max="3085" width="6.140625" bestFit="1" customWidth="1"/>
    <col min="3086" max="3086" width="11.28515625" bestFit="1" customWidth="1"/>
    <col min="3087" max="3087" width="9.140625" bestFit="1" customWidth="1"/>
    <col min="3088" max="3088" width="7" bestFit="1" customWidth="1"/>
    <col min="3089" max="3089" width="9.140625" customWidth="1"/>
    <col min="3090" max="3090" width="9.140625" bestFit="1" customWidth="1"/>
    <col min="3091" max="3091" width="7" customWidth="1"/>
    <col min="3092" max="3092" width="8.28515625" bestFit="1" customWidth="1"/>
    <col min="3093" max="3093" width="8.85546875" customWidth="1"/>
    <col min="3094" max="3094" width="7" bestFit="1" customWidth="1"/>
    <col min="3095" max="3095" width="9.140625" bestFit="1" customWidth="1"/>
    <col min="3329" max="3329" width="2.42578125" customWidth="1"/>
    <col min="3330" max="3330" width="5" customWidth="1"/>
    <col min="3331" max="3331" width="16.7109375" bestFit="1" customWidth="1"/>
    <col min="3332" max="3332" width="11.7109375" customWidth="1"/>
    <col min="3333" max="3333" width="4.28515625" bestFit="1" customWidth="1"/>
    <col min="3334" max="3334" width="14.7109375" customWidth="1"/>
    <col min="3335" max="3335" width="11.7109375" customWidth="1"/>
    <col min="3336" max="3336" width="8" customWidth="1"/>
    <col min="3337" max="3337" width="8.28515625" bestFit="1" customWidth="1"/>
    <col min="3338" max="3338" width="9.140625" bestFit="1" customWidth="1"/>
    <col min="3339" max="3339" width="7" bestFit="1" customWidth="1"/>
    <col min="3340" max="3340" width="9.140625" bestFit="1" customWidth="1"/>
    <col min="3341" max="3341" width="6.140625" bestFit="1" customWidth="1"/>
    <col min="3342" max="3342" width="11.28515625" bestFit="1" customWidth="1"/>
    <col min="3343" max="3343" width="9.140625" bestFit="1" customWidth="1"/>
    <col min="3344" max="3344" width="7" bestFit="1" customWidth="1"/>
    <col min="3345" max="3345" width="9.140625" customWidth="1"/>
    <col min="3346" max="3346" width="9.140625" bestFit="1" customWidth="1"/>
    <col min="3347" max="3347" width="7" customWidth="1"/>
    <col min="3348" max="3348" width="8.28515625" bestFit="1" customWidth="1"/>
    <col min="3349" max="3349" width="8.85546875" customWidth="1"/>
    <col min="3350" max="3350" width="7" bestFit="1" customWidth="1"/>
    <col min="3351" max="3351" width="9.140625" bestFit="1" customWidth="1"/>
    <col min="3585" max="3585" width="2.42578125" customWidth="1"/>
    <col min="3586" max="3586" width="5" customWidth="1"/>
    <col min="3587" max="3587" width="16.7109375" bestFit="1" customWidth="1"/>
    <col min="3588" max="3588" width="11.7109375" customWidth="1"/>
    <col min="3589" max="3589" width="4.28515625" bestFit="1" customWidth="1"/>
    <col min="3590" max="3590" width="14.7109375" customWidth="1"/>
    <col min="3591" max="3591" width="11.7109375" customWidth="1"/>
    <col min="3592" max="3592" width="8" customWidth="1"/>
    <col min="3593" max="3593" width="8.28515625" bestFit="1" customWidth="1"/>
    <col min="3594" max="3594" width="9.140625" bestFit="1" customWidth="1"/>
    <col min="3595" max="3595" width="7" bestFit="1" customWidth="1"/>
    <col min="3596" max="3596" width="9.140625" bestFit="1" customWidth="1"/>
    <col min="3597" max="3597" width="6.140625" bestFit="1" customWidth="1"/>
    <col min="3598" max="3598" width="11.28515625" bestFit="1" customWidth="1"/>
    <col min="3599" max="3599" width="9.140625" bestFit="1" customWidth="1"/>
    <col min="3600" max="3600" width="7" bestFit="1" customWidth="1"/>
    <col min="3601" max="3601" width="9.140625" customWidth="1"/>
    <col min="3602" max="3602" width="9.140625" bestFit="1" customWidth="1"/>
    <col min="3603" max="3603" width="7" customWidth="1"/>
    <col min="3604" max="3604" width="8.28515625" bestFit="1" customWidth="1"/>
    <col min="3605" max="3605" width="8.85546875" customWidth="1"/>
    <col min="3606" max="3606" width="7" bestFit="1" customWidth="1"/>
    <col min="3607" max="3607" width="9.140625" bestFit="1" customWidth="1"/>
    <col min="3841" max="3841" width="2.42578125" customWidth="1"/>
    <col min="3842" max="3842" width="5" customWidth="1"/>
    <col min="3843" max="3843" width="16.7109375" bestFit="1" customWidth="1"/>
    <col min="3844" max="3844" width="11.7109375" customWidth="1"/>
    <col min="3845" max="3845" width="4.28515625" bestFit="1" customWidth="1"/>
    <col min="3846" max="3846" width="14.7109375" customWidth="1"/>
    <col min="3847" max="3847" width="11.7109375" customWidth="1"/>
    <col min="3848" max="3848" width="8" customWidth="1"/>
    <col min="3849" max="3849" width="8.28515625" bestFit="1" customWidth="1"/>
    <col min="3850" max="3850" width="9.140625" bestFit="1" customWidth="1"/>
    <col min="3851" max="3851" width="7" bestFit="1" customWidth="1"/>
    <col min="3852" max="3852" width="9.140625" bestFit="1" customWidth="1"/>
    <col min="3853" max="3853" width="6.140625" bestFit="1" customWidth="1"/>
    <col min="3854" max="3854" width="11.28515625" bestFit="1" customWidth="1"/>
    <col min="3855" max="3855" width="9.140625" bestFit="1" customWidth="1"/>
    <col min="3856" max="3856" width="7" bestFit="1" customWidth="1"/>
    <col min="3857" max="3857" width="9.140625" customWidth="1"/>
    <col min="3858" max="3858" width="9.140625" bestFit="1" customWidth="1"/>
    <col min="3859" max="3859" width="7" customWidth="1"/>
    <col min="3860" max="3860" width="8.28515625" bestFit="1" customWidth="1"/>
    <col min="3861" max="3861" width="8.85546875" customWidth="1"/>
    <col min="3862" max="3862" width="7" bestFit="1" customWidth="1"/>
    <col min="3863" max="3863" width="9.140625" bestFit="1" customWidth="1"/>
    <col min="4097" max="4097" width="2.42578125" customWidth="1"/>
    <col min="4098" max="4098" width="5" customWidth="1"/>
    <col min="4099" max="4099" width="16.7109375" bestFit="1" customWidth="1"/>
    <col min="4100" max="4100" width="11.7109375" customWidth="1"/>
    <col min="4101" max="4101" width="4.28515625" bestFit="1" customWidth="1"/>
    <col min="4102" max="4102" width="14.7109375" customWidth="1"/>
    <col min="4103" max="4103" width="11.7109375" customWidth="1"/>
    <col min="4104" max="4104" width="8" customWidth="1"/>
    <col min="4105" max="4105" width="8.28515625" bestFit="1" customWidth="1"/>
    <col min="4106" max="4106" width="9.140625" bestFit="1" customWidth="1"/>
    <col min="4107" max="4107" width="7" bestFit="1" customWidth="1"/>
    <col min="4108" max="4108" width="9.140625" bestFit="1" customWidth="1"/>
    <col min="4109" max="4109" width="6.140625" bestFit="1" customWidth="1"/>
    <col min="4110" max="4110" width="11.28515625" bestFit="1" customWidth="1"/>
    <col min="4111" max="4111" width="9.140625" bestFit="1" customWidth="1"/>
    <col min="4112" max="4112" width="7" bestFit="1" customWidth="1"/>
    <col min="4113" max="4113" width="9.140625" customWidth="1"/>
    <col min="4114" max="4114" width="9.140625" bestFit="1" customWidth="1"/>
    <col min="4115" max="4115" width="7" customWidth="1"/>
    <col min="4116" max="4116" width="8.28515625" bestFit="1" customWidth="1"/>
    <col min="4117" max="4117" width="8.85546875" customWidth="1"/>
    <col min="4118" max="4118" width="7" bestFit="1" customWidth="1"/>
    <col min="4119" max="4119" width="9.140625" bestFit="1" customWidth="1"/>
    <col min="4353" max="4353" width="2.42578125" customWidth="1"/>
    <col min="4354" max="4354" width="5" customWidth="1"/>
    <col min="4355" max="4355" width="16.7109375" bestFit="1" customWidth="1"/>
    <col min="4356" max="4356" width="11.7109375" customWidth="1"/>
    <col min="4357" max="4357" width="4.28515625" bestFit="1" customWidth="1"/>
    <col min="4358" max="4358" width="14.7109375" customWidth="1"/>
    <col min="4359" max="4359" width="11.7109375" customWidth="1"/>
    <col min="4360" max="4360" width="8" customWidth="1"/>
    <col min="4361" max="4361" width="8.28515625" bestFit="1" customWidth="1"/>
    <col min="4362" max="4362" width="9.140625" bestFit="1" customWidth="1"/>
    <col min="4363" max="4363" width="7" bestFit="1" customWidth="1"/>
    <col min="4364" max="4364" width="9.140625" bestFit="1" customWidth="1"/>
    <col min="4365" max="4365" width="6.140625" bestFit="1" customWidth="1"/>
    <col min="4366" max="4366" width="11.28515625" bestFit="1" customWidth="1"/>
    <col min="4367" max="4367" width="9.140625" bestFit="1" customWidth="1"/>
    <col min="4368" max="4368" width="7" bestFit="1" customWidth="1"/>
    <col min="4369" max="4369" width="9.140625" customWidth="1"/>
    <col min="4370" max="4370" width="9.140625" bestFit="1" customWidth="1"/>
    <col min="4371" max="4371" width="7" customWidth="1"/>
    <col min="4372" max="4372" width="8.28515625" bestFit="1" customWidth="1"/>
    <col min="4373" max="4373" width="8.85546875" customWidth="1"/>
    <col min="4374" max="4374" width="7" bestFit="1" customWidth="1"/>
    <col min="4375" max="4375" width="9.140625" bestFit="1" customWidth="1"/>
    <col min="4609" max="4609" width="2.42578125" customWidth="1"/>
    <col min="4610" max="4610" width="5" customWidth="1"/>
    <col min="4611" max="4611" width="16.7109375" bestFit="1" customWidth="1"/>
    <col min="4612" max="4612" width="11.7109375" customWidth="1"/>
    <col min="4613" max="4613" width="4.28515625" bestFit="1" customWidth="1"/>
    <col min="4614" max="4614" width="14.7109375" customWidth="1"/>
    <col min="4615" max="4615" width="11.7109375" customWidth="1"/>
    <col min="4616" max="4616" width="8" customWidth="1"/>
    <col min="4617" max="4617" width="8.28515625" bestFit="1" customWidth="1"/>
    <col min="4618" max="4618" width="9.140625" bestFit="1" customWidth="1"/>
    <col min="4619" max="4619" width="7" bestFit="1" customWidth="1"/>
    <col min="4620" max="4620" width="9.140625" bestFit="1" customWidth="1"/>
    <col min="4621" max="4621" width="6.140625" bestFit="1" customWidth="1"/>
    <col min="4622" max="4622" width="11.28515625" bestFit="1" customWidth="1"/>
    <col min="4623" max="4623" width="9.140625" bestFit="1" customWidth="1"/>
    <col min="4624" max="4624" width="7" bestFit="1" customWidth="1"/>
    <col min="4625" max="4625" width="9.140625" customWidth="1"/>
    <col min="4626" max="4626" width="9.140625" bestFit="1" customWidth="1"/>
    <col min="4627" max="4627" width="7" customWidth="1"/>
    <col min="4628" max="4628" width="8.28515625" bestFit="1" customWidth="1"/>
    <col min="4629" max="4629" width="8.85546875" customWidth="1"/>
    <col min="4630" max="4630" width="7" bestFit="1" customWidth="1"/>
    <col min="4631" max="4631" width="9.140625" bestFit="1" customWidth="1"/>
    <col min="4865" max="4865" width="2.42578125" customWidth="1"/>
    <col min="4866" max="4866" width="5" customWidth="1"/>
    <col min="4867" max="4867" width="16.7109375" bestFit="1" customWidth="1"/>
    <col min="4868" max="4868" width="11.7109375" customWidth="1"/>
    <col min="4869" max="4869" width="4.28515625" bestFit="1" customWidth="1"/>
    <col min="4870" max="4870" width="14.7109375" customWidth="1"/>
    <col min="4871" max="4871" width="11.7109375" customWidth="1"/>
    <col min="4872" max="4872" width="8" customWidth="1"/>
    <col min="4873" max="4873" width="8.28515625" bestFit="1" customWidth="1"/>
    <col min="4874" max="4874" width="9.140625" bestFit="1" customWidth="1"/>
    <col min="4875" max="4875" width="7" bestFit="1" customWidth="1"/>
    <col min="4876" max="4876" width="9.140625" bestFit="1" customWidth="1"/>
    <col min="4877" max="4877" width="6.140625" bestFit="1" customWidth="1"/>
    <col min="4878" max="4878" width="11.28515625" bestFit="1" customWidth="1"/>
    <col min="4879" max="4879" width="9.140625" bestFit="1" customWidth="1"/>
    <col min="4880" max="4880" width="7" bestFit="1" customWidth="1"/>
    <col min="4881" max="4881" width="9.140625" customWidth="1"/>
    <col min="4882" max="4882" width="9.140625" bestFit="1" customWidth="1"/>
    <col min="4883" max="4883" width="7" customWidth="1"/>
    <col min="4884" max="4884" width="8.28515625" bestFit="1" customWidth="1"/>
    <col min="4885" max="4885" width="8.85546875" customWidth="1"/>
    <col min="4886" max="4886" width="7" bestFit="1" customWidth="1"/>
    <col min="4887" max="4887" width="9.140625" bestFit="1" customWidth="1"/>
    <col min="5121" max="5121" width="2.42578125" customWidth="1"/>
    <col min="5122" max="5122" width="5" customWidth="1"/>
    <col min="5123" max="5123" width="16.7109375" bestFit="1" customWidth="1"/>
    <col min="5124" max="5124" width="11.7109375" customWidth="1"/>
    <col min="5125" max="5125" width="4.28515625" bestFit="1" customWidth="1"/>
    <col min="5126" max="5126" width="14.7109375" customWidth="1"/>
    <col min="5127" max="5127" width="11.7109375" customWidth="1"/>
    <col min="5128" max="5128" width="8" customWidth="1"/>
    <col min="5129" max="5129" width="8.28515625" bestFit="1" customWidth="1"/>
    <col min="5130" max="5130" width="9.140625" bestFit="1" customWidth="1"/>
    <col min="5131" max="5131" width="7" bestFit="1" customWidth="1"/>
    <col min="5132" max="5132" width="9.140625" bestFit="1" customWidth="1"/>
    <col min="5133" max="5133" width="6.140625" bestFit="1" customWidth="1"/>
    <col min="5134" max="5134" width="11.28515625" bestFit="1" customWidth="1"/>
    <col min="5135" max="5135" width="9.140625" bestFit="1" customWidth="1"/>
    <col min="5136" max="5136" width="7" bestFit="1" customWidth="1"/>
    <col min="5137" max="5137" width="9.140625" customWidth="1"/>
    <col min="5138" max="5138" width="9.140625" bestFit="1" customWidth="1"/>
    <col min="5139" max="5139" width="7" customWidth="1"/>
    <col min="5140" max="5140" width="8.28515625" bestFit="1" customWidth="1"/>
    <col min="5141" max="5141" width="8.85546875" customWidth="1"/>
    <col min="5142" max="5142" width="7" bestFit="1" customWidth="1"/>
    <col min="5143" max="5143" width="9.140625" bestFit="1" customWidth="1"/>
    <col min="5377" max="5377" width="2.42578125" customWidth="1"/>
    <col min="5378" max="5378" width="5" customWidth="1"/>
    <col min="5379" max="5379" width="16.7109375" bestFit="1" customWidth="1"/>
    <col min="5380" max="5380" width="11.7109375" customWidth="1"/>
    <col min="5381" max="5381" width="4.28515625" bestFit="1" customWidth="1"/>
    <col min="5382" max="5382" width="14.7109375" customWidth="1"/>
    <col min="5383" max="5383" width="11.7109375" customWidth="1"/>
    <col min="5384" max="5384" width="8" customWidth="1"/>
    <col min="5385" max="5385" width="8.28515625" bestFit="1" customWidth="1"/>
    <col min="5386" max="5386" width="9.140625" bestFit="1" customWidth="1"/>
    <col min="5387" max="5387" width="7" bestFit="1" customWidth="1"/>
    <col min="5388" max="5388" width="9.140625" bestFit="1" customWidth="1"/>
    <col min="5389" max="5389" width="6.140625" bestFit="1" customWidth="1"/>
    <col min="5390" max="5390" width="11.28515625" bestFit="1" customWidth="1"/>
    <col min="5391" max="5391" width="9.140625" bestFit="1" customWidth="1"/>
    <col min="5392" max="5392" width="7" bestFit="1" customWidth="1"/>
    <col min="5393" max="5393" width="9.140625" customWidth="1"/>
    <col min="5394" max="5394" width="9.140625" bestFit="1" customWidth="1"/>
    <col min="5395" max="5395" width="7" customWidth="1"/>
    <col min="5396" max="5396" width="8.28515625" bestFit="1" customWidth="1"/>
    <col min="5397" max="5397" width="8.85546875" customWidth="1"/>
    <col min="5398" max="5398" width="7" bestFit="1" customWidth="1"/>
    <col min="5399" max="5399" width="9.140625" bestFit="1" customWidth="1"/>
    <col min="5633" max="5633" width="2.42578125" customWidth="1"/>
    <col min="5634" max="5634" width="5" customWidth="1"/>
    <col min="5635" max="5635" width="16.7109375" bestFit="1" customWidth="1"/>
    <col min="5636" max="5636" width="11.7109375" customWidth="1"/>
    <col min="5637" max="5637" width="4.28515625" bestFit="1" customWidth="1"/>
    <col min="5638" max="5638" width="14.7109375" customWidth="1"/>
    <col min="5639" max="5639" width="11.7109375" customWidth="1"/>
    <col min="5640" max="5640" width="8" customWidth="1"/>
    <col min="5641" max="5641" width="8.28515625" bestFit="1" customWidth="1"/>
    <col min="5642" max="5642" width="9.140625" bestFit="1" customWidth="1"/>
    <col min="5643" max="5643" width="7" bestFit="1" customWidth="1"/>
    <col min="5644" max="5644" width="9.140625" bestFit="1" customWidth="1"/>
    <col min="5645" max="5645" width="6.140625" bestFit="1" customWidth="1"/>
    <col min="5646" max="5646" width="11.28515625" bestFit="1" customWidth="1"/>
    <col min="5647" max="5647" width="9.140625" bestFit="1" customWidth="1"/>
    <col min="5648" max="5648" width="7" bestFit="1" customWidth="1"/>
    <col min="5649" max="5649" width="9.140625" customWidth="1"/>
    <col min="5650" max="5650" width="9.140625" bestFit="1" customWidth="1"/>
    <col min="5651" max="5651" width="7" customWidth="1"/>
    <col min="5652" max="5652" width="8.28515625" bestFit="1" customWidth="1"/>
    <col min="5653" max="5653" width="8.85546875" customWidth="1"/>
    <col min="5654" max="5654" width="7" bestFit="1" customWidth="1"/>
    <col min="5655" max="5655" width="9.140625" bestFit="1" customWidth="1"/>
    <col min="5889" max="5889" width="2.42578125" customWidth="1"/>
    <col min="5890" max="5890" width="5" customWidth="1"/>
    <col min="5891" max="5891" width="16.7109375" bestFit="1" customWidth="1"/>
    <col min="5892" max="5892" width="11.7109375" customWidth="1"/>
    <col min="5893" max="5893" width="4.28515625" bestFit="1" customWidth="1"/>
    <col min="5894" max="5894" width="14.7109375" customWidth="1"/>
    <col min="5895" max="5895" width="11.7109375" customWidth="1"/>
    <col min="5896" max="5896" width="8" customWidth="1"/>
    <col min="5897" max="5897" width="8.28515625" bestFit="1" customWidth="1"/>
    <col min="5898" max="5898" width="9.140625" bestFit="1" customWidth="1"/>
    <col min="5899" max="5899" width="7" bestFit="1" customWidth="1"/>
    <col min="5900" max="5900" width="9.140625" bestFit="1" customWidth="1"/>
    <col min="5901" max="5901" width="6.140625" bestFit="1" customWidth="1"/>
    <col min="5902" max="5902" width="11.28515625" bestFit="1" customWidth="1"/>
    <col min="5903" max="5903" width="9.140625" bestFit="1" customWidth="1"/>
    <col min="5904" max="5904" width="7" bestFit="1" customWidth="1"/>
    <col min="5905" max="5905" width="9.140625" customWidth="1"/>
    <col min="5906" max="5906" width="9.140625" bestFit="1" customWidth="1"/>
    <col min="5907" max="5907" width="7" customWidth="1"/>
    <col min="5908" max="5908" width="8.28515625" bestFit="1" customWidth="1"/>
    <col min="5909" max="5909" width="8.85546875" customWidth="1"/>
    <col min="5910" max="5910" width="7" bestFit="1" customWidth="1"/>
    <col min="5911" max="5911" width="9.140625" bestFit="1" customWidth="1"/>
    <col min="6145" max="6145" width="2.42578125" customWidth="1"/>
    <col min="6146" max="6146" width="5" customWidth="1"/>
    <col min="6147" max="6147" width="16.7109375" bestFit="1" customWidth="1"/>
    <col min="6148" max="6148" width="11.7109375" customWidth="1"/>
    <col min="6149" max="6149" width="4.28515625" bestFit="1" customWidth="1"/>
    <col min="6150" max="6150" width="14.7109375" customWidth="1"/>
    <col min="6151" max="6151" width="11.7109375" customWidth="1"/>
    <col min="6152" max="6152" width="8" customWidth="1"/>
    <col min="6153" max="6153" width="8.28515625" bestFit="1" customWidth="1"/>
    <col min="6154" max="6154" width="9.140625" bestFit="1" customWidth="1"/>
    <col min="6155" max="6155" width="7" bestFit="1" customWidth="1"/>
    <col min="6156" max="6156" width="9.140625" bestFit="1" customWidth="1"/>
    <col min="6157" max="6157" width="6.140625" bestFit="1" customWidth="1"/>
    <col min="6158" max="6158" width="11.28515625" bestFit="1" customWidth="1"/>
    <col min="6159" max="6159" width="9.140625" bestFit="1" customWidth="1"/>
    <col min="6160" max="6160" width="7" bestFit="1" customWidth="1"/>
    <col min="6161" max="6161" width="9.140625" customWidth="1"/>
    <col min="6162" max="6162" width="9.140625" bestFit="1" customWidth="1"/>
    <col min="6163" max="6163" width="7" customWidth="1"/>
    <col min="6164" max="6164" width="8.28515625" bestFit="1" customWidth="1"/>
    <col min="6165" max="6165" width="8.85546875" customWidth="1"/>
    <col min="6166" max="6166" width="7" bestFit="1" customWidth="1"/>
    <col min="6167" max="6167" width="9.140625" bestFit="1" customWidth="1"/>
    <col min="6401" max="6401" width="2.42578125" customWidth="1"/>
    <col min="6402" max="6402" width="5" customWidth="1"/>
    <col min="6403" max="6403" width="16.7109375" bestFit="1" customWidth="1"/>
    <col min="6404" max="6404" width="11.7109375" customWidth="1"/>
    <col min="6405" max="6405" width="4.28515625" bestFit="1" customWidth="1"/>
    <col min="6406" max="6406" width="14.7109375" customWidth="1"/>
    <col min="6407" max="6407" width="11.7109375" customWidth="1"/>
    <col min="6408" max="6408" width="8" customWidth="1"/>
    <col min="6409" max="6409" width="8.28515625" bestFit="1" customWidth="1"/>
    <col min="6410" max="6410" width="9.140625" bestFit="1" customWidth="1"/>
    <col min="6411" max="6411" width="7" bestFit="1" customWidth="1"/>
    <col min="6412" max="6412" width="9.140625" bestFit="1" customWidth="1"/>
    <col min="6413" max="6413" width="6.140625" bestFit="1" customWidth="1"/>
    <col min="6414" max="6414" width="11.28515625" bestFit="1" customWidth="1"/>
    <col min="6415" max="6415" width="9.140625" bestFit="1" customWidth="1"/>
    <col min="6416" max="6416" width="7" bestFit="1" customWidth="1"/>
    <col min="6417" max="6417" width="9.140625" customWidth="1"/>
    <col min="6418" max="6418" width="9.140625" bestFit="1" customWidth="1"/>
    <col min="6419" max="6419" width="7" customWidth="1"/>
    <col min="6420" max="6420" width="8.28515625" bestFit="1" customWidth="1"/>
    <col min="6421" max="6421" width="8.85546875" customWidth="1"/>
    <col min="6422" max="6422" width="7" bestFit="1" customWidth="1"/>
    <col min="6423" max="6423" width="9.140625" bestFit="1" customWidth="1"/>
    <col min="6657" max="6657" width="2.42578125" customWidth="1"/>
    <col min="6658" max="6658" width="5" customWidth="1"/>
    <col min="6659" max="6659" width="16.7109375" bestFit="1" customWidth="1"/>
    <col min="6660" max="6660" width="11.7109375" customWidth="1"/>
    <col min="6661" max="6661" width="4.28515625" bestFit="1" customWidth="1"/>
    <col min="6662" max="6662" width="14.7109375" customWidth="1"/>
    <col min="6663" max="6663" width="11.7109375" customWidth="1"/>
    <col min="6664" max="6664" width="8" customWidth="1"/>
    <col min="6665" max="6665" width="8.28515625" bestFit="1" customWidth="1"/>
    <col min="6666" max="6666" width="9.140625" bestFit="1" customWidth="1"/>
    <col min="6667" max="6667" width="7" bestFit="1" customWidth="1"/>
    <col min="6668" max="6668" width="9.140625" bestFit="1" customWidth="1"/>
    <col min="6669" max="6669" width="6.140625" bestFit="1" customWidth="1"/>
    <col min="6670" max="6670" width="11.28515625" bestFit="1" customWidth="1"/>
    <col min="6671" max="6671" width="9.140625" bestFit="1" customWidth="1"/>
    <col min="6672" max="6672" width="7" bestFit="1" customWidth="1"/>
    <col min="6673" max="6673" width="9.140625" customWidth="1"/>
    <col min="6674" max="6674" width="9.140625" bestFit="1" customWidth="1"/>
    <col min="6675" max="6675" width="7" customWidth="1"/>
    <col min="6676" max="6676" width="8.28515625" bestFit="1" customWidth="1"/>
    <col min="6677" max="6677" width="8.85546875" customWidth="1"/>
    <col min="6678" max="6678" width="7" bestFit="1" customWidth="1"/>
    <col min="6679" max="6679" width="9.140625" bestFit="1" customWidth="1"/>
    <col min="6913" max="6913" width="2.42578125" customWidth="1"/>
    <col min="6914" max="6914" width="5" customWidth="1"/>
    <col min="6915" max="6915" width="16.7109375" bestFit="1" customWidth="1"/>
    <col min="6916" max="6916" width="11.7109375" customWidth="1"/>
    <col min="6917" max="6917" width="4.28515625" bestFit="1" customWidth="1"/>
    <col min="6918" max="6918" width="14.7109375" customWidth="1"/>
    <col min="6919" max="6919" width="11.7109375" customWidth="1"/>
    <col min="6920" max="6920" width="8" customWidth="1"/>
    <col min="6921" max="6921" width="8.28515625" bestFit="1" customWidth="1"/>
    <col min="6922" max="6922" width="9.140625" bestFit="1" customWidth="1"/>
    <col min="6923" max="6923" width="7" bestFit="1" customWidth="1"/>
    <col min="6924" max="6924" width="9.140625" bestFit="1" customWidth="1"/>
    <col min="6925" max="6925" width="6.140625" bestFit="1" customWidth="1"/>
    <col min="6926" max="6926" width="11.28515625" bestFit="1" customWidth="1"/>
    <col min="6927" max="6927" width="9.140625" bestFit="1" customWidth="1"/>
    <col min="6928" max="6928" width="7" bestFit="1" customWidth="1"/>
    <col min="6929" max="6929" width="9.140625" customWidth="1"/>
    <col min="6930" max="6930" width="9.140625" bestFit="1" customWidth="1"/>
    <col min="6931" max="6931" width="7" customWidth="1"/>
    <col min="6932" max="6932" width="8.28515625" bestFit="1" customWidth="1"/>
    <col min="6933" max="6933" width="8.85546875" customWidth="1"/>
    <col min="6934" max="6934" width="7" bestFit="1" customWidth="1"/>
    <col min="6935" max="6935" width="9.140625" bestFit="1" customWidth="1"/>
    <col min="7169" max="7169" width="2.42578125" customWidth="1"/>
    <col min="7170" max="7170" width="5" customWidth="1"/>
    <col min="7171" max="7171" width="16.7109375" bestFit="1" customWidth="1"/>
    <col min="7172" max="7172" width="11.7109375" customWidth="1"/>
    <col min="7173" max="7173" width="4.28515625" bestFit="1" customWidth="1"/>
    <col min="7174" max="7174" width="14.7109375" customWidth="1"/>
    <col min="7175" max="7175" width="11.7109375" customWidth="1"/>
    <col min="7176" max="7176" width="8" customWidth="1"/>
    <col min="7177" max="7177" width="8.28515625" bestFit="1" customWidth="1"/>
    <col min="7178" max="7178" width="9.140625" bestFit="1" customWidth="1"/>
    <col min="7179" max="7179" width="7" bestFit="1" customWidth="1"/>
    <col min="7180" max="7180" width="9.140625" bestFit="1" customWidth="1"/>
    <col min="7181" max="7181" width="6.140625" bestFit="1" customWidth="1"/>
    <col min="7182" max="7182" width="11.28515625" bestFit="1" customWidth="1"/>
    <col min="7183" max="7183" width="9.140625" bestFit="1" customWidth="1"/>
    <col min="7184" max="7184" width="7" bestFit="1" customWidth="1"/>
    <col min="7185" max="7185" width="9.140625" customWidth="1"/>
    <col min="7186" max="7186" width="9.140625" bestFit="1" customWidth="1"/>
    <col min="7187" max="7187" width="7" customWidth="1"/>
    <col min="7188" max="7188" width="8.28515625" bestFit="1" customWidth="1"/>
    <col min="7189" max="7189" width="8.85546875" customWidth="1"/>
    <col min="7190" max="7190" width="7" bestFit="1" customWidth="1"/>
    <col min="7191" max="7191" width="9.140625" bestFit="1" customWidth="1"/>
    <col min="7425" max="7425" width="2.42578125" customWidth="1"/>
    <col min="7426" max="7426" width="5" customWidth="1"/>
    <col min="7427" max="7427" width="16.7109375" bestFit="1" customWidth="1"/>
    <col min="7428" max="7428" width="11.7109375" customWidth="1"/>
    <col min="7429" max="7429" width="4.28515625" bestFit="1" customWidth="1"/>
    <col min="7430" max="7430" width="14.7109375" customWidth="1"/>
    <col min="7431" max="7431" width="11.7109375" customWidth="1"/>
    <col min="7432" max="7432" width="8" customWidth="1"/>
    <col min="7433" max="7433" width="8.28515625" bestFit="1" customWidth="1"/>
    <col min="7434" max="7434" width="9.140625" bestFit="1" customWidth="1"/>
    <col min="7435" max="7435" width="7" bestFit="1" customWidth="1"/>
    <col min="7436" max="7436" width="9.140625" bestFit="1" customWidth="1"/>
    <col min="7437" max="7437" width="6.140625" bestFit="1" customWidth="1"/>
    <col min="7438" max="7438" width="11.28515625" bestFit="1" customWidth="1"/>
    <col min="7439" max="7439" width="9.140625" bestFit="1" customWidth="1"/>
    <col min="7440" max="7440" width="7" bestFit="1" customWidth="1"/>
    <col min="7441" max="7441" width="9.140625" customWidth="1"/>
    <col min="7442" max="7442" width="9.140625" bestFit="1" customWidth="1"/>
    <col min="7443" max="7443" width="7" customWidth="1"/>
    <col min="7444" max="7444" width="8.28515625" bestFit="1" customWidth="1"/>
    <col min="7445" max="7445" width="8.85546875" customWidth="1"/>
    <col min="7446" max="7446" width="7" bestFit="1" customWidth="1"/>
    <col min="7447" max="7447" width="9.140625" bestFit="1" customWidth="1"/>
    <col min="7681" max="7681" width="2.42578125" customWidth="1"/>
    <col min="7682" max="7682" width="5" customWidth="1"/>
    <col min="7683" max="7683" width="16.7109375" bestFit="1" customWidth="1"/>
    <col min="7684" max="7684" width="11.7109375" customWidth="1"/>
    <col min="7685" max="7685" width="4.28515625" bestFit="1" customWidth="1"/>
    <col min="7686" max="7686" width="14.7109375" customWidth="1"/>
    <col min="7687" max="7687" width="11.7109375" customWidth="1"/>
    <col min="7688" max="7688" width="8" customWidth="1"/>
    <col min="7689" max="7689" width="8.28515625" bestFit="1" customWidth="1"/>
    <col min="7690" max="7690" width="9.140625" bestFit="1" customWidth="1"/>
    <col min="7691" max="7691" width="7" bestFit="1" customWidth="1"/>
    <col min="7692" max="7692" width="9.140625" bestFit="1" customWidth="1"/>
    <col min="7693" max="7693" width="6.140625" bestFit="1" customWidth="1"/>
    <col min="7694" max="7694" width="11.28515625" bestFit="1" customWidth="1"/>
    <col min="7695" max="7695" width="9.140625" bestFit="1" customWidth="1"/>
    <col min="7696" max="7696" width="7" bestFit="1" customWidth="1"/>
    <col min="7697" max="7697" width="9.140625" customWidth="1"/>
    <col min="7698" max="7698" width="9.140625" bestFit="1" customWidth="1"/>
    <col min="7699" max="7699" width="7" customWidth="1"/>
    <col min="7700" max="7700" width="8.28515625" bestFit="1" customWidth="1"/>
    <col min="7701" max="7701" width="8.85546875" customWidth="1"/>
    <col min="7702" max="7702" width="7" bestFit="1" customWidth="1"/>
    <col min="7703" max="7703" width="9.140625" bestFit="1" customWidth="1"/>
    <col min="7937" max="7937" width="2.42578125" customWidth="1"/>
    <col min="7938" max="7938" width="5" customWidth="1"/>
    <col min="7939" max="7939" width="16.7109375" bestFit="1" customWidth="1"/>
    <col min="7940" max="7940" width="11.7109375" customWidth="1"/>
    <col min="7941" max="7941" width="4.28515625" bestFit="1" customWidth="1"/>
    <col min="7942" max="7942" width="14.7109375" customWidth="1"/>
    <col min="7943" max="7943" width="11.7109375" customWidth="1"/>
    <col min="7944" max="7944" width="8" customWidth="1"/>
    <col min="7945" max="7945" width="8.28515625" bestFit="1" customWidth="1"/>
    <col min="7946" max="7946" width="9.140625" bestFit="1" customWidth="1"/>
    <col min="7947" max="7947" width="7" bestFit="1" customWidth="1"/>
    <col min="7948" max="7948" width="9.140625" bestFit="1" customWidth="1"/>
    <col min="7949" max="7949" width="6.140625" bestFit="1" customWidth="1"/>
    <col min="7950" max="7950" width="11.28515625" bestFit="1" customWidth="1"/>
    <col min="7951" max="7951" width="9.140625" bestFit="1" customWidth="1"/>
    <col min="7952" max="7952" width="7" bestFit="1" customWidth="1"/>
    <col min="7953" max="7953" width="9.140625" customWidth="1"/>
    <col min="7954" max="7954" width="9.140625" bestFit="1" customWidth="1"/>
    <col min="7955" max="7955" width="7" customWidth="1"/>
    <col min="7956" max="7956" width="8.28515625" bestFit="1" customWidth="1"/>
    <col min="7957" max="7957" width="8.85546875" customWidth="1"/>
    <col min="7958" max="7958" width="7" bestFit="1" customWidth="1"/>
    <col min="7959" max="7959" width="9.140625" bestFit="1" customWidth="1"/>
    <col min="8193" max="8193" width="2.42578125" customWidth="1"/>
    <col min="8194" max="8194" width="5" customWidth="1"/>
    <col min="8195" max="8195" width="16.7109375" bestFit="1" customWidth="1"/>
    <col min="8196" max="8196" width="11.7109375" customWidth="1"/>
    <col min="8197" max="8197" width="4.28515625" bestFit="1" customWidth="1"/>
    <col min="8198" max="8198" width="14.7109375" customWidth="1"/>
    <col min="8199" max="8199" width="11.7109375" customWidth="1"/>
    <col min="8200" max="8200" width="8" customWidth="1"/>
    <col min="8201" max="8201" width="8.28515625" bestFit="1" customWidth="1"/>
    <col min="8202" max="8202" width="9.140625" bestFit="1" customWidth="1"/>
    <col min="8203" max="8203" width="7" bestFit="1" customWidth="1"/>
    <col min="8204" max="8204" width="9.140625" bestFit="1" customWidth="1"/>
    <col min="8205" max="8205" width="6.140625" bestFit="1" customWidth="1"/>
    <col min="8206" max="8206" width="11.28515625" bestFit="1" customWidth="1"/>
    <col min="8207" max="8207" width="9.140625" bestFit="1" customWidth="1"/>
    <col min="8208" max="8208" width="7" bestFit="1" customWidth="1"/>
    <col min="8209" max="8209" width="9.140625" customWidth="1"/>
    <col min="8210" max="8210" width="9.140625" bestFit="1" customWidth="1"/>
    <col min="8211" max="8211" width="7" customWidth="1"/>
    <col min="8212" max="8212" width="8.28515625" bestFit="1" customWidth="1"/>
    <col min="8213" max="8213" width="8.85546875" customWidth="1"/>
    <col min="8214" max="8214" width="7" bestFit="1" customWidth="1"/>
    <col min="8215" max="8215" width="9.140625" bestFit="1" customWidth="1"/>
    <col min="8449" max="8449" width="2.42578125" customWidth="1"/>
    <col min="8450" max="8450" width="5" customWidth="1"/>
    <col min="8451" max="8451" width="16.7109375" bestFit="1" customWidth="1"/>
    <col min="8452" max="8452" width="11.7109375" customWidth="1"/>
    <col min="8453" max="8453" width="4.28515625" bestFit="1" customWidth="1"/>
    <col min="8454" max="8454" width="14.7109375" customWidth="1"/>
    <col min="8455" max="8455" width="11.7109375" customWidth="1"/>
    <col min="8456" max="8456" width="8" customWidth="1"/>
    <col min="8457" max="8457" width="8.28515625" bestFit="1" customWidth="1"/>
    <col min="8458" max="8458" width="9.140625" bestFit="1" customWidth="1"/>
    <col min="8459" max="8459" width="7" bestFit="1" customWidth="1"/>
    <col min="8460" max="8460" width="9.140625" bestFit="1" customWidth="1"/>
    <col min="8461" max="8461" width="6.140625" bestFit="1" customWidth="1"/>
    <col min="8462" max="8462" width="11.28515625" bestFit="1" customWidth="1"/>
    <col min="8463" max="8463" width="9.140625" bestFit="1" customWidth="1"/>
    <col min="8464" max="8464" width="7" bestFit="1" customWidth="1"/>
    <col min="8465" max="8465" width="9.140625" customWidth="1"/>
    <col min="8466" max="8466" width="9.140625" bestFit="1" customWidth="1"/>
    <col min="8467" max="8467" width="7" customWidth="1"/>
    <col min="8468" max="8468" width="8.28515625" bestFit="1" customWidth="1"/>
    <col min="8469" max="8469" width="8.85546875" customWidth="1"/>
    <col min="8470" max="8470" width="7" bestFit="1" customWidth="1"/>
    <col min="8471" max="8471" width="9.140625" bestFit="1" customWidth="1"/>
    <col min="8705" max="8705" width="2.42578125" customWidth="1"/>
    <col min="8706" max="8706" width="5" customWidth="1"/>
    <col min="8707" max="8707" width="16.7109375" bestFit="1" customWidth="1"/>
    <col min="8708" max="8708" width="11.7109375" customWidth="1"/>
    <col min="8709" max="8709" width="4.28515625" bestFit="1" customWidth="1"/>
    <col min="8710" max="8710" width="14.7109375" customWidth="1"/>
    <col min="8711" max="8711" width="11.7109375" customWidth="1"/>
    <col min="8712" max="8712" width="8" customWidth="1"/>
    <col min="8713" max="8713" width="8.28515625" bestFit="1" customWidth="1"/>
    <col min="8714" max="8714" width="9.140625" bestFit="1" customWidth="1"/>
    <col min="8715" max="8715" width="7" bestFit="1" customWidth="1"/>
    <col min="8716" max="8716" width="9.140625" bestFit="1" customWidth="1"/>
    <col min="8717" max="8717" width="6.140625" bestFit="1" customWidth="1"/>
    <col min="8718" max="8718" width="11.28515625" bestFit="1" customWidth="1"/>
    <col min="8719" max="8719" width="9.140625" bestFit="1" customWidth="1"/>
    <col min="8720" max="8720" width="7" bestFit="1" customWidth="1"/>
    <col min="8721" max="8721" width="9.140625" customWidth="1"/>
    <col min="8722" max="8722" width="9.140625" bestFit="1" customWidth="1"/>
    <col min="8723" max="8723" width="7" customWidth="1"/>
    <col min="8724" max="8724" width="8.28515625" bestFit="1" customWidth="1"/>
    <col min="8725" max="8725" width="8.85546875" customWidth="1"/>
    <col min="8726" max="8726" width="7" bestFit="1" customWidth="1"/>
    <col min="8727" max="8727" width="9.140625" bestFit="1" customWidth="1"/>
    <col min="8961" max="8961" width="2.42578125" customWidth="1"/>
    <col min="8962" max="8962" width="5" customWidth="1"/>
    <col min="8963" max="8963" width="16.7109375" bestFit="1" customWidth="1"/>
    <col min="8964" max="8964" width="11.7109375" customWidth="1"/>
    <col min="8965" max="8965" width="4.28515625" bestFit="1" customWidth="1"/>
    <col min="8966" max="8966" width="14.7109375" customWidth="1"/>
    <col min="8967" max="8967" width="11.7109375" customWidth="1"/>
    <col min="8968" max="8968" width="8" customWidth="1"/>
    <col min="8969" max="8969" width="8.28515625" bestFit="1" customWidth="1"/>
    <col min="8970" max="8970" width="9.140625" bestFit="1" customWidth="1"/>
    <col min="8971" max="8971" width="7" bestFit="1" customWidth="1"/>
    <col min="8972" max="8972" width="9.140625" bestFit="1" customWidth="1"/>
    <col min="8973" max="8973" width="6.140625" bestFit="1" customWidth="1"/>
    <col min="8974" max="8974" width="11.28515625" bestFit="1" customWidth="1"/>
    <col min="8975" max="8975" width="9.140625" bestFit="1" customWidth="1"/>
    <col min="8976" max="8976" width="7" bestFit="1" customWidth="1"/>
    <col min="8977" max="8977" width="9.140625" customWidth="1"/>
    <col min="8978" max="8978" width="9.140625" bestFit="1" customWidth="1"/>
    <col min="8979" max="8979" width="7" customWidth="1"/>
    <col min="8980" max="8980" width="8.28515625" bestFit="1" customWidth="1"/>
    <col min="8981" max="8981" width="8.85546875" customWidth="1"/>
    <col min="8982" max="8982" width="7" bestFit="1" customWidth="1"/>
    <col min="8983" max="8983" width="9.140625" bestFit="1" customWidth="1"/>
    <col min="9217" max="9217" width="2.42578125" customWidth="1"/>
    <col min="9218" max="9218" width="5" customWidth="1"/>
    <col min="9219" max="9219" width="16.7109375" bestFit="1" customWidth="1"/>
    <col min="9220" max="9220" width="11.7109375" customWidth="1"/>
    <col min="9221" max="9221" width="4.28515625" bestFit="1" customWidth="1"/>
    <col min="9222" max="9222" width="14.7109375" customWidth="1"/>
    <col min="9223" max="9223" width="11.7109375" customWidth="1"/>
    <col min="9224" max="9224" width="8" customWidth="1"/>
    <col min="9225" max="9225" width="8.28515625" bestFit="1" customWidth="1"/>
    <col min="9226" max="9226" width="9.140625" bestFit="1" customWidth="1"/>
    <col min="9227" max="9227" width="7" bestFit="1" customWidth="1"/>
    <col min="9228" max="9228" width="9.140625" bestFit="1" customWidth="1"/>
    <col min="9229" max="9229" width="6.140625" bestFit="1" customWidth="1"/>
    <col min="9230" max="9230" width="11.28515625" bestFit="1" customWidth="1"/>
    <col min="9231" max="9231" width="9.140625" bestFit="1" customWidth="1"/>
    <col min="9232" max="9232" width="7" bestFit="1" customWidth="1"/>
    <col min="9233" max="9233" width="9.140625" customWidth="1"/>
    <col min="9234" max="9234" width="9.140625" bestFit="1" customWidth="1"/>
    <col min="9235" max="9235" width="7" customWidth="1"/>
    <col min="9236" max="9236" width="8.28515625" bestFit="1" customWidth="1"/>
    <col min="9237" max="9237" width="8.85546875" customWidth="1"/>
    <col min="9238" max="9238" width="7" bestFit="1" customWidth="1"/>
    <col min="9239" max="9239" width="9.140625" bestFit="1" customWidth="1"/>
    <col min="9473" max="9473" width="2.42578125" customWidth="1"/>
    <col min="9474" max="9474" width="5" customWidth="1"/>
    <col min="9475" max="9475" width="16.7109375" bestFit="1" customWidth="1"/>
    <col min="9476" max="9476" width="11.7109375" customWidth="1"/>
    <col min="9477" max="9477" width="4.28515625" bestFit="1" customWidth="1"/>
    <col min="9478" max="9478" width="14.7109375" customWidth="1"/>
    <col min="9479" max="9479" width="11.7109375" customWidth="1"/>
    <col min="9480" max="9480" width="8" customWidth="1"/>
    <col min="9481" max="9481" width="8.28515625" bestFit="1" customWidth="1"/>
    <col min="9482" max="9482" width="9.140625" bestFit="1" customWidth="1"/>
    <col min="9483" max="9483" width="7" bestFit="1" customWidth="1"/>
    <col min="9484" max="9484" width="9.140625" bestFit="1" customWidth="1"/>
    <col min="9485" max="9485" width="6.140625" bestFit="1" customWidth="1"/>
    <col min="9486" max="9486" width="11.28515625" bestFit="1" customWidth="1"/>
    <col min="9487" max="9487" width="9.140625" bestFit="1" customWidth="1"/>
    <col min="9488" max="9488" width="7" bestFit="1" customWidth="1"/>
    <col min="9489" max="9489" width="9.140625" customWidth="1"/>
    <col min="9490" max="9490" width="9.140625" bestFit="1" customWidth="1"/>
    <col min="9491" max="9491" width="7" customWidth="1"/>
    <col min="9492" max="9492" width="8.28515625" bestFit="1" customWidth="1"/>
    <col min="9493" max="9493" width="8.85546875" customWidth="1"/>
    <col min="9494" max="9494" width="7" bestFit="1" customWidth="1"/>
    <col min="9495" max="9495" width="9.140625" bestFit="1" customWidth="1"/>
    <col min="9729" max="9729" width="2.42578125" customWidth="1"/>
    <col min="9730" max="9730" width="5" customWidth="1"/>
    <col min="9731" max="9731" width="16.7109375" bestFit="1" customWidth="1"/>
    <col min="9732" max="9732" width="11.7109375" customWidth="1"/>
    <col min="9733" max="9733" width="4.28515625" bestFit="1" customWidth="1"/>
    <col min="9734" max="9734" width="14.7109375" customWidth="1"/>
    <col min="9735" max="9735" width="11.7109375" customWidth="1"/>
    <col min="9736" max="9736" width="8" customWidth="1"/>
    <col min="9737" max="9737" width="8.28515625" bestFit="1" customWidth="1"/>
    <col min="9738" max="9738" width="9.140625" bestFit="1" customWidth="1"/>
    <col min="9739" max="9739" width="7" bestFit="1" customWidth="1"/>
    <col min="9740" max="9740" width="9.140625" bestFit="1" customWidth="1"/>
    <col min="9741" max="9741" width="6.140625" bestFit="1" customWidth="1"/>
    <col min="9742" max="9742" width="11.28515625" bestFit="1" customWidth="1"/>
    <col min="9743" max="9743" width="9.140625" bestFit="1" customWidth="1"/>
    <col min="9744" max="9744" width="7" bestFit="1" customWidth="1"/>
    <col min="9745" max="9745" width="9.140625" customWidth="1"/>
    <col min="9746" max="9746" width="9.140625" bestFit="1" customWidth="1"/>
    <col min="9747" max="9747" width="7" customWidth="1"/>
    <col min="9748" max="9748" width="8.28515625" bestFit="1" customWidth="1"/>
    <col min="9749" max="9749" width="8.85546875" customWidth="1"/>
    <col min="9750" max="9750" width="7" bestFit="1" customWidth="1"/>
    <col min="9751" max="9751" width="9.140625" bestFit="1" customWidth="1"/>
    <col min="9985" max="9985" width="2.42578125" customWidth="1"/>
    <col min="9986" max="9986" width="5" customWidth="1"/>
    <col min="9987" max="9987" width="16.7109375" bestFit="1" customWidth="1"/>
    <col min="9988" max="9988" width="11.7109375" customWidth="1"/>
    <col min="9989" max="9989" width="4.28515625" bestFit="1" customWidth="1"/>
    <col min="9990" max="9990" width="14.7109375" customWidth="1"/>
    <col min="9991" max="9991" width="11.7109375" customWidth="1"/>
    <col min="9992" max="9992" width="8" customWidth="1"/>
    <col min="9993" max="9993" width="8.28515625" bestFit="1" customWidth="1"/>
    <col min="9994" max="9994" width="9.140625" bestFit="1" customWidth="1"/>
    <col min="9995" max="9995" width="7" bestFit="1" customWidth="1"/>
    <col min="9996" max="9996" width="9.140625" bestFit="1" customWidth="1"/>
    <col min="9997" max="9997" width="6.140625" bestFit="1" customWidth="1"/>
    <col min="9998" max="9998" width="11.28515625" bestFit="1" customWidth="1"/>
    <col min="9999" max="9999" width="9.140625" bestFit="1" customWidth="1"/>
    <col min="10000" max="10000" width="7" bestFit="1" customWidth="1"/>
    <col min="10001" max="10001" width="9.140625" customWidth="1"/>
    <col min="10002" max="10002" width="9.140625" bestFit="1" customWidth="1"/>
    <col min="10003" max="10003" width="7" customWidth="1"/>
    <col min="10004" max="10004" width="8.28515625" bestFit="1" customWidth="1"/>
    <col min="10005" max="10005" width="8.85546875" customWidth="1"/>
    <col min="10006" max="10006" width="7" bestFit="1" customWidth="1"/>
    <col min="10007" max="10007" width="9.140625" bestFit="1" customWidth="1"/>
    <col min="10241" max="10241" width="2.42578125" customWidth="1"/>
    <col min="10242" max="10242" width="5" customWidth="1"/>
    <col min="10243" max="10243" width="16.7109375" bestFit="1" customWidth="1"/>
    <col min="10244" max="10244" width="11.7109375" customWidth="1"/>
    <col min="10245" max="10245" width="4.28515625" bestFit="1" customWidth="1"/>
    <col min="10246" max="10246" width="14.7109375" customWidth="1"/>
    <col min="10247" max="10247" width="11.7109375" customWidth="1"/>
    <col min="10248" max="10248" width="8" customWidth="1"/>
    <col min="10249" max="10249" width="8.28515625" bestFit="1" customWidth="1"/>
    <col min="10250" max="10250" width="9.140625" bestFit="1" customWidth="1"/>
    <col min="10251" max="10251" width="7" bestFit="1" customWidth="1"/>
    <col min="10252" max="10252" width="9.140625" bestFit="1" customWidth="1"/>
    <col min="10253" max="10253" width="6.140625" bestFit="1" customWidth="1"/>
    <col min="10254" max="10254" width="11.28515625" bestFit="1" customWidth="1"/>
    <col min="10255" max="10255" width="9.140625" bestFit="1" customWidth="1"/>
    <col min="10256" max="10256" width="7" bestFit="1" customWidth="1"/>
    <col min="10257" max="10257" width="9.140625" customWidth="1"/>
    <col min="10258" max="10258" width="9.140625" bestFit="1" customWidth="1"/>
    <col min="10259" max="10259" width="7" customWidth="1"/>
    <col min="10260" max="10260" width="8.28515625" bestFit="1" customWidth="1"/>
    <col min="10261" max="10261" width="8.85546875" customWidth="1"/>
    <col min="10262" max="10262" width="7" bestFit="1" customWidth="1"/>
    <col min="10263" max="10263" width="9.140625" bestFit="1" customWidth="1"/>
    <col min="10497" max="10497" width="2.42578125" customWidth="1"/>
    <col min="10498" max="10498" width="5" customWidth="1"/>
    <col min="10499" max="10499" width="16.7109375" bestFit="1" customWidth="1"/>
    <col min="10500" max="10500" width="11.7109375" customWidth="1"/>
    <col min="10501" max="10501" width="4.28515625" bestFit="1" customWidth="1"/>
    <col min="10502" max="10502" width="14.7109375" customWidth="1"/>
    <col min="10503" max="10503" width="11.7109375" customWidth="1"/>
    <col min="10504" max="10504" width="8" customWidth="1"/>
    <col min="10505" max="10505" width="8.28515625" bestFit="1" customWidth="1"/>
    <col min="10506" max="10506" width="9.140625" bestFit="1" customWidth="1"/>
    <col min="10507" max="10507" width="7" bestFit="1" customWidth="1"/>
    <col min="10508" max="10508" width="9.140625" bestFit="1" customWidth="1"/>
    <col min="10509" max="10509" width="6.140625" bestFit="1" customWidth="1"/>
    <col min="10510" max="10510" width="11.28515625" bestFit="1" customWidth="1"/>
    <col min="10511" max="10511" width="9.140625" bestFit="1" customWidth="1"/>
    <col min="10512" max="10512" width="7" bestFit="1" customWidth="1"/>
    <col min="10513" max="10513" width="9.140625" customWidth="1"/>
    <col min="10514" max="10514" width="9.140625" bestFit="1" customWidth="1"/>
    <col min="10515" max="10515" width="7" customWidth="1"/>
    <col min="10516" max="10516" width="8.28515625" bestFit="1" customWidth="1"/>
    <col min="10517" max="10517" width="8.85546875" customWidth="1"/>
    <col min="10518" max="10518" width="7" bestFit="1" customWidth="1"/>
    <col min="10519" max="10519" width="9.140625" bestFit="1" customWidth="1"/>
    <col min="10753" max="10753" width="2.42578125" customWidth="1"/>
    <col min="10754" max="10754" width="5" customWidth="1"/>
    <col min="10755" max="10755" width="16.7109375" bestFit="1" customWidth="1"/>
    <col min="10756" max="10756" width="11.7109375" customWidth="1"/>
    <col min="10757" max="10757" width="4.28515625" bestFit="1" customWidth="1"/>
    <col min="10758" max="10758" width="14.7109375" customWidth="1"/>
    <col min="10759" max="10759" width="11.7109375" customWidth="1"/>
    <col min="10760" max="10760" width="8" customWidth="1"/>
    <col min="10761" max="10761" width="8.28515625" bestFit="1" customWidth="1"/>
    <col min="10762" max="10762" width="9.140625" bestFit="1" customWidth="1"/>
    <col min="10763" max="10763" width="7" bestFit="1" customWidth="1"/>
    <col min="10764" max="10764" width="9.140625" bestFit="1" customWidth="1"/>
    <col min="10765" max="10765" width="6.140625" bestFit="1" customWidth="1"/>
    <col min="10766" max="10766" width="11.28515625" bestFit="1" customWidth="1"/>
    <col min="10767" max="10767" width="9.140625" bestFit="1" customWidth="1"/>
    <col min="10768" max="10768" width="7" bestFit="1" customWidth="1"/>
    <col min="10769" max="10769" width="9.140625" customWidth="1"/>
    <col min="10770" max="10770" width="9.140625" bestFit="1" customWidth="1"/>
    <col min="10771" max="10771" width="7" customWidth="1"/>
    <col min="10772" max="10772" width="8.28515625" bestFit="1" customWidth="1"/>
    <col min="10773" max="10773" width="8.85546875" customWidth="1"/>
    <col min="10774" max="10774" width="7" bestFit="1" customWidth="1"/>
    <col min="10775" max="10775" width="9.140625" bestFit="1" customWidth="1"/>
    <col min="11009" max="11009" width="2.42578125" customWidth="1"/>
    <col min="11010" max="11010" width="5" customWidth="1"/>
    <col min="11011" max="11011" width="16.7109375" bestFit="1" customWidth="1"/>
    <col min="11012" max="11012" width="11.7109375" customWidth="1"/>
    <col min="11013" max="11013" width="4.28515625" bestFit="1" customWidth="1"/>
    <col min="11014" max="11014" width="14.7109375" customWidth="1"/>
    <col min="11015" max="11015" width="11.7109375" customWidth="1"/>
    <col min="11016" max="11016" width="8" customWidth="1"/>
    <col min="11017" max="11017" width="8.28515625" bestFit="1" customWidth="1"/>
    <col min="11018" max="11018" width="9.140625" bestFit="1" customWidth="1"/>
    <col min="11019" max="11019" width="7" bestFit="1" customWidth="1"/>
    <col min="11020" max="11020" width="9.140625" bestFit="1" customWidth="1"/>
    <col min="11021" max="11021" width="6.140625" bestFit="1" customWidth="1"/>
    <col min="11022" max="11022" width="11.28515625" bestFit="1" customWidth="1"/>
    <col min="11023" max="11023" width="9.140625" bestFit="1" customWidth="1"/>
    <col min="11024" max="11024" width="7" bestFit="1" customWidth="1"/>
    <col min="11025" max="11025" width="9.140625" customWidth="1"/>
    <col min="11026" max="11026" width="9.140625" bestFit="1" customWidth="1"/>
    <col min="11027" max="11027" width="7" customWidth="1"/>
    <col min="11028" max="11028" width="8.28515625" bestFit="1" customWidth="1"/>
    <col min="11029" max="11029" width="8.85546875" customWidth="1"/>
    <col min="11030" max="11030" width="7" bestFit="1" customWidth="1"/>
    <col min="11031" max="11031" width="9.140625" bestFit="1" customWidth="1"/>
    <col min="11265" max="11265" width="2.42578125" customWidth="1"/>
    <col min="11266" max="11266" width="5" customWidth="1"/>
    <col min="11267" max="11267" width="16.7109375" bestFit="1" customWidth="1"/>
    <col min="11268" max="11268" width="11.7109375" customWidth="1"/>
    <col min="11269" max="11269" width="4.28515625" bestFit="1" customWidth="1"/>
    <col min="11270" max="11270" width="14.7109375" customWidth="1"/>
    <col min="11271" max="11271" width="11.7109375" customWidth="1"/>
    <col min="11272" max="11272" width="8" customWidth="1"/>
    <col min="11273" max="11273" width="8.28515625" bestFit="1" customWidth="1"/>
    <col min="11274" max="11274" width="9.140625" bestFit="1" customWidth="1"/>
    <col min="11275" max="11275" width="7" bestFit="1" customWidth="1"/>
    <col min="11276" max="11276" width="9.140625" bestFit="1" customWidth="1"/>
    <col min="11277" max="11277" width="6.140625" bestFit="1" customWidth="1"/>
    <col min="11278" max="11278" width="11.28515625" bestFit="1" customWidth="1"/>
    <col min="11279" max="11279" width="9.140625" bestFit="1" customWidth="1"/>
    <col min="11280" max="11280" width="7" bestFit="1" customWidth="1"/>
    <col min="11281" max="11281" width="9.140625" customWidth="1"/>
    <col min="11282" max="11282" width="9.140625" bestFit="1" customWidth="1"/>
    <col min="11283" max="11283" width="7" customWidth="1"/>
    <col min="11284" max="11284" width="8.28515625" bestFit="1" customWidth="1"/>
    <col min="11285" max="11285" width="8.85546875" customWidth="1"/>
    <col min="11286" max="11286" width="7" bestFit="1" customWidth="1"/>
    <col min="11287" max="11287" width="9.140625" bestFit="1" customWidth="1"/>
    <col min="11521" max="11521" width="2.42578125" customWidth="1"/>
    <col min="11522" max="11522" width="5" customWidth="1"/>
    <col min="11523" max="11523" width="16.7109375" bestFit="1" customWidth="1"/>
    <col min="11524" max="11524" width="11.7109375" customWidth="1"/>
    <col min="11525" max="11525" width="4.28515625" bestFit="1" customWidth="1"/>
    <col min="11526" max="11526" width="14.7109375" customWidth="1"/>
    <col min="11527" max="11527" width="11.7109375" customWidth="1"/>
    <col min="11528" max="11528" width="8" customWidth="1"/>
    <col min="11529" max="11529" width="8.28515625" bestFit="1" customWidth="1"/>
    <col min="11530" max="11530" width="9.140625" bestFit="1" customWidth="1"/>
    <col min="11531" max="11531" width="7" bestFit="1" customWidth="1"/>
    <col min="11532" max="11532" width="9.140625" bestFit="1" customWidth="1"/>
    <col min="11533" max="11533" width="6.140625" bestFit="1" customWidth="1"/>
    <col min="11534" max="11534" width="11.28515625" bestFit="1" customWidth="1"/>
    <col min="11535" max="11535" width="9.140625" bestFit="1" customWidth="1"/>
    <col min="11536" max="11536" width="7" bestFit="1" customWidth="1"/>
    <col min="11537" max="11537" width="9.140625" customWidth="1"/>
    <col min="11538" max="11538" width="9.140625" bestFit="1" customWidth="1"/>
    <col min="11539" max="11539" width="7" customWidth="1"/>
    <col min="11540" max="11540" width="8.28515625" bestFit="1" customWidth="1"/>
    <col min="11541" max="11541" width="8.85546875" customWidth="1"/>
    <col min="11542" max="11542" width="7" bestFit="1" customWidth="1"/>
    <col min="11543" max="11543" width="9.140625" bestFit="1" customWidth="1"/>
    <col min="11777" max="11777" width="2.42578125" customWidth="1"/>
    <col min="11778" max="11778" width="5" customWidth="1"/>
    <col min="11779" max="11779" width="16.7109375" bestFit="1" customWidth="1"/>
    <col min="11780" max="11780" width="11.7109375" customWidth="1"/>
    <col min="11781" max="11781" width="4.28515625" bestFit="1" customWidth="1"/>
    <col min="11782" max="11782" width="14.7109375" customWidth="1"/>
    <col min="11783" max="11783" width="11.7109375" customWidth="1"/>
    <col min="11784" max="11784" width="8" customWidth="1"/>
    <col min="11785" max="11785" width="8.28515625" bestFit="1" customWidth="1"/>
    <col min="11786" max="11786" width="9.140625" bestFit="1" customWidth="1"/>
    <col min="11787" max="11787" width="7" bestFit="1" customWidth="1"/>
    <col min="11788" max="11788" width="9.140625" bestFit="1" customWidth="1"/>
    <col min="11789" max="11789" width="6.140625" bestFit="1" customWidth="1"/>
    <col min="11790" max="11790" width="11.28515625" bestFit="1" customWidth="1"/>
    <col min="11791" max="11791" width="9.140625" bestFit="1" customWidth="1"/>
    <col min="11792" max="11792" width="7" bestFit="1" customWidth="1"/>
    <col min="11793" max="11793" width="9.140625" customWidth="1"/>
    <col min="11794" max="11794" width="9.140625" bestFit="1" customWidth="1"/>
    <col min="11795" max="11795" width="7" customWidth="1"/>
    <col min="11796" max="11796" width="8.28515625" bestFit="1" customWidth="1"/>
    <col min="11797" max="11797" width="8.85546875" customWidth="1"/>
    <col min="11798" max="11798" width="7" bestFit="1" customWidth="1"/>
    <col min="11799" max="11799" width="9.140625" bestFit="1" customWidth="1"/>
    <col min="12033" max="12033" width="2.42578125" customWidth="1"/>
    <col min="12034" max="12034" width="5" customWidth="1"/>
    <col min="12035" max="12035" width="16.7109375" bestFit="1" customWidth="1"/>
    <col min="12036" max="12036" width="11.7109375" customWidth="1"/>
    <col min="12037" max="12037" width="4.28515625" bestFit="1" customWidth="1"/>
    <col min="12038" max="12038" width="14.7109375" customWidth="1"/>
    <col min="12039" max="12039" width="11.7109375" customWidth="1"/>
    <col min="12040" max="12040" width="8" customWidth="1"/>
    <col min="12041" max="12041" width="8.28515625" bestFit="1" customWidth="1"/>
    <col min="12042" max="12042" width="9.140625" bestFit="1" customWidth="1"/>
    <col min="12043" max="12043" width="7" bestFit="1" customWidth="1"/>
    <col min="12044" max="12044" width="9.140625" bestFit="1" customWidth="1"/>
    <col min="12045" max="12045" width="6.140625" bestFit="1" customWidth="1"/>
    <col min="12046" max="12046" width="11.28515625" bestFit="1" customWidth="1"/>
    <col min="12047" max="12047" width="9.140625" bestFit="1" customWidth="1"/>
    <col min="12048" max="12048" width="7" bestFit="1" customWidth="1"/>
    <col min="12049" max="12049" width="9.140625" customWidth="1"/>
    <col min="12050" max="12050" width="9.140625" bestFit="1" customWidth="1"/>
    <col min="12051" max="12051" width="7" customWidth="1"/>
    <col min="12052" max="12052" width="8.28515625" bestFit="1" customWidth="1"/>
    <col min="12053" max="12053" width="8.85546875" customWidth="1"/>
    <col min="12054" max="12054" width="7" bestFit="1" customWidth="1"/>
    <col min="12055" max="12055" width="9.140625" bestFit="1" customWidth="1"/>
    <col min="12289" max="12289" width="2.42578125" customWidth="1"/>
    <col min="12290" max="12290" width="5" customWidth="1"/>
    <col min="12291" max="12291" width="16.7109375" bestFit="1" customWidth="1"/>
    <col min="12292" max="12292" width="11.7109375" customWidth="1"/>
    <col min="12293" max="12293" width="4.28515625" bestFit="1" customWidth="1"/>
    <col min="12294" max="12294" width="14.7109375" customWidth="1"/>
    <col min="12295" max="12295" width="11.7109375" customWidth="1"/>
    <col min="12296" max="12296" width="8" customWidth="1"/>
    <col min="12297" max="12297" width="8.28515625" bestFit="1" customWidth="1"/>
    <col min="12298" max="12298" width="9.140625" bestFit="1" customWidth="1"/>
    <col min="12299" max="12299" width="7" bestFit="1" customWidth="1"/>
    <col min="12300" max="12300" width="9.140625" bestFit="1" customWidth="1"/>
    <col min="12301" max="12301" width="6.140625" bestFit="1" customWidth="1"/>
    <col min="12302" max="12302" width="11.28515625" bestFit="1" customWidth="1"/>
    <col min="12303" max="12303" width="9.140625" bestFit="1" customWidth="1"/>
    <col min="12304" max="12304" width="7" bestFit="1" customWidth="1"/>
    <col min="12305" max="12305" width="9.140625" customWidth="1"/>
    <col min="12306" max="12306" width="9.140625" bestFit="1" customWidth="1"/>
    <col min="12307" max="12307" width="7" customWidth="1"/>
    <col min="12308" max="12308" width="8.28515625" bestFit="1" customWidth="1"/>
    <col min="12309" max="12309" width="8.85546875" customWidth="1"/>
    <col min="12310" max="12310" width="7" bestFit="1" customWidth="1"/>
    <col min="12311" max="12311" width="9.140625" bestFit="1" customWidth="1"/>
    <col min="12545" max="12545" width="2.42578125" customWidth="1"/>
    <col min="12546" max="12546" width="5" customWidth="1"/>
    <col min="12547" max="12547" width="16.7109375" bestFit="1" customWidth="1"/>
    <col min="12548" max="12548" width="11.7109375" customWidth="1"/>
    <col min="12549" max="12549" width="4.28515625" bestFit="1" customWidth="1"/>
    <col min="12550" max="12550" width="14.7109375" customWidth="1"/>
    <col min="12551" max="12551" width="11.7109375" customWidth="1"/>
    <col min="12552" max="12552" width="8" customWidth="1"/>
    <col min="12553" max="12553" width="8.28515625" bestFit="1" customWidth="1"/>
    <col min="12554" max="12554" width="9.140625" bestFit="1" customWidth="1"/>
    <col min="12555" max="12555" width="7" bestFit="1" customWidth="1"/>
    <col min="12556" max="12556" width="9.140625" bestFit="1" customWidth="1"/>
    <col min="12557" max="12557" width="6.140625" bestFit="1" customWidth="1"/>
    <col min="12558" max="12558" width="11.28515625" bestFit="1" customWidth="1"/>
    <col min="12559" max="12559" width="9.140625" bestFit="1" customWidth="1"/>
    <col min="12560" max="12560" width="7" bestFit="1" customWidth="1"/>
    <col min="12561" max="12561" width="9.140625" customWidth="1"/>
    <col min="12562" max="12562" width="9.140625" bestFit="1" customWidth="1"/>
    <col min="12563" max="12563" width="7" customWidth="1"/>
    <col min="12564" max="12564" width="8.28515625" bestFit="1" customWidth="1"/>
    <col min="12565" max="12565" width="8.85546875" customWidth="1"/>
    <col min="12566" max="12566" width="7" bestFit="1" customWidth="1"/>
    <col min="12567" max="12567" width="9.140625" bestFit="1" customWidth="1"/>
    <col min="12801" max="12801" width="2.42578125" customWidth="1"/>
    <col min="12802" max="12802" width="5" customWidth="1"/>
    <col min="12803" max="12803" width="16.7109375" bestFit="1" customWidth="1"/>
    <col min="12804" max="12804" width="11.7109375" customWidth="1"/>
    <col min="12805" max="12805" width="4.28515625" bestFit="1" customWidth="1"/>
    <col min="12806" max="12806" width="14.7109375" customWidth="1"/>
    <col min="12807" max="12807" width="11.7109375" customWidth="1"/>
    <col min="12808" max="12808" width="8" customWidth="1"/>
    <col min="12809" max="12809" width="8.28515625" bestFit="1" customWidth="1"/>
    <col min="12810" max="12810" width="9.140625" bestFit="1" customWidth="1"/>
    <col min="12811" max="12811" width="7" bestFit="1" customWidth="1"/>
    <col min="12812" max="12812" width="9.140625" bestFit="1" customWidth="1"/>
    <col min="12813" max="12813" width="6.140625" bestFit="1" customWidth="1"/>
    <col min="12814" max="12814" width="11.28515625" bestFit="1" customWidth="1"/>
    <col min="12815" max="12815" width="9.140625" bestFit="1" customWidth="1"/>
    <col min="12816" max="12816" width="7" bestFit="1" customWidth="1"/>
    <col min="12817" max="12817" width="9.140625" customWidth="1"/>
    <col min="12818" max="12818" width="9.140625" bestFit="1" customWidth="1"/>
    <col min="12819" max="12819" width="7" customWidth="1"/>
    <col min="12820" max="12820" width="8.28515625" bestFit="1" customWidth="1"/>
    <col min="12821" max="12821" width="8.85546875" customWidth="1"/>
    <col min="12822" max="12822" width="7" bestFit="1" customWidth="1"/>
    <col min="12823" max="12823" width="9.140625" bestFit="1" customWidth="1"/>
    <col min="13057" max="13057" width="2.42578125" customWidth="1"/>
    <col min="13058" max="13058" width="5" customWidth="1"/>
    <col min="13059" max="13059" width="16.7109375" bestFit="1" customWidth="1"/>
    <col min="13060" max="13060" width="11.7109375" customWidth="1"/>
    <col min="13061" max="13061" width="4.28515625" bestFit="1" customWidth="1"/>
    <col min="13062" max="13062" width="14.7109375" customWidth="1"/>
    <col min="13063" max="13063" width="11.7109375" customWidth="1"/>
    <col min="13064" max="13064" width="8" customWidth="1"/>
    <col min="13065" max="13065" width="8.28515625" bestFit="1" customWidth="1"/>
    <col min="13066" max="13066" width="9.140625" bestFit="1" customWidth="1"/>
    <col min="13067" max="13067" width="7" bestFit="1" customWidth="1"/>
    <col min="13068" max="13068" width="9.140625" bestFit="1" customWidth="1"/>
    <col min="13069" max="13069" width="6.140625" bestFit="1" customWidth="1"/>
    <col min="13070" max="13070" width="11.28515625" bestFit="1" customWidth="1"/>
    <col min="13071" max="13071" width="9.140625" bestFit="1" customWidth="1"/>
    <col min="13072" max="13072" width="7" bestFit="1" customWidth="1"/>
    <col min="13073" max="13073" width="9.140625" customWidth="1"/>
    <col min="13074" max="13074" width="9.140625" bestFit="1" customWidth="1"/>
    <col min="13075" max="13075" width="7" customWidth="1"/>
    <col min="13076" max="13076" width="8.28515625" bestFit="1" customWidth="1"/>
    <col min="13077" max="13077" width="8.85546875" customWidth="1"/>
    <col min="13078" max="13078" width="7" bestFit="1" customWidth="1"/>
    <col min="13079" max="13079" width="9.140625" bestFit="1" customWidth="1"/>
    <col min="13313" max="13313" width="2.42578125" customWidth="1"/>
    <col min="13314" max="13314" width="5" customWidth="1"/>
    <col min="13315" max="13315" width="16.7109375" bestFit="1" customWidth="1"/>
    <col min="13316" max="13316" width="11.7109375" customWidth="1"/>
    <col min="13317" max="13317" width="4.28515625" bestFit="1" customWidth="1"/>
    <col min="13318" max="13318" width="14.7109375" customWidth="1"/>
    <col min="13319" max="13319" width="11.7109375" customWidth="1"/>
    <col min="13320" max="13320" width="8" customWidth="1"/>
    <col min="13321" max="13321" width="8.28515625" bestFit="1" customWidth="1"/>
    <col min="13322" max="13322" width="9.140625" bestFit="1" customWidth="1"/>
    <col min="13323" max="13323" width="7" bestFit="1" customWidth="1"/>
    <col min="13324" max="13324" width="9.140625" bestFit="1" customWidth="1"/>
    <col min="13325" max="13325" width="6.140625" bestFit="1" customWidth="1"/>
    <col min="13326" max="13326" width="11.28515625" bestFit="1" customWidth="1"/>
    <col min="13327" max="13327" width="9.140625" bestFit="1" customWidth="1"/>
    <col min="13328" max="13328" width="7" bestFit="1" customWidth="1"/>
    <col min="13329" max="13329" width="9.140625" customWidth="1"/>
    <col min="13330" max="13330" width="9.140625" bestFit="1" customWidth="1"/>
    <col min="13331" max="13331" width="7" customWidth="1"/>
    <col min="13332" max="13332" width="8.28515625" bestFit="1" customWidth="1"/>
    <col min="13333" max="13333" width="8.85546875" customWidth="1"/>
    <col min="13334" max="13334" width="7" bestFit="1" customWidth="1"/>
    <col min="13335" max="13335" width="9.140625" bestFit="1" customWidth="1"/>
    <col min="13569" max="13569" width="2.42578125" customWidth="1"/>
    <col min="13570" max="13570" width="5" customWidth="1"/>
    <col min="13571" max="13571" width="16.7109375" bestFit="1" customWidth="1"/>
    <col min="13572" max="13572" width="11.7109375" customWidth="1"/>
    <col min="13573" max="13573" width="4.28515625" bestFit="1" customWidth="1"/>
    <col min="13574" max="13574" width="14.7109375" customWidth="1"/>
    <col min="13575" max="13575" width="11.7109375" customWidth="1"/>
    <col min="13576" max="13576" width="8" customWidth="1"/>
    <col min="13577" max="13577" width="8.28515625" bestFit="1" customWidth="1"/>
    <col min="13578" max="13578" width="9.140625" bestFit="1" customWidth="1"/>
    <col min="13579" max="13579" width="7" bestFit="1" customWidth="1"/>
    <col min="13580" max="13580" width="9.140625" bestFit="1" customWidth="1"/>
    <col min="13581" max="13581" width="6.140625" bestFit="1" customWidth="1"/>
    <col min="13582" max="13582" width="11.28515625" bestFit="1" customWidth="1"/>
    <col min="13583" max="13583" width="9.140625" bestFit="1" customWidth="1"/>
    <col min="13584" max="13584" width="7" bestFit="1" customWidth="1"/>
    <col min="13585" max="13585" width="9.140625" customWidth="1"/>
    <col min="13586" max="13586" width="9.140625" bestFit="1" customWidth="1"/>
    <col min="13587" max="13587" width="7" customWidth="1"/>
    <col min="13588" max="13588" width="8.28515625" bestFit="1" customWidth="1"/>
    <col min="13589" max="13589" width="8.85546875" customWidth="1"/>
    <col min="13590" max="13590" width="7" bestFit="1" customWidth="1"/>
    <col min="13591" max="13591" width="9.140625" bestFit="1" customWidth="1"/>
    <col min="13825" max="13825" width="2.42578125" customWidth="1"/>
    <col min="13826" max="13826" width="5" customWidth="1"/>
    <col min="13827" max="13827" width="16.7109375" bestFit="1" customWidth="1"/>
    <col min="13828" max="13828" width="11.7109375" customWidth="1"/>
    <col min="13829" max="13829" width="4.28515625" bestFit="1" customWidth="1"/>
    <col min="13830" max="13830" width="14.7109375" customWidth="1"/>
    <col min="13831" max="13831" width="11.7109375" customWidth="1"/>
    <col min="13832" max="13832" width="8" customWidth="1"/>
    <col min="13833" max="13833" width="8.28515625" bestFit="1" customWidth="1"/>
    <col min="13834" max="13834" width="9.140625" bestFit="1" customWidth="1"/>
    <col min="13835" max="13835" width="7" bestFit="1" customWidth="1"/>
    <col min="13836" max="13836" width="9.140625" bestFit="1" customWidth="1"/>
    <col min="13837" max="13837" width="6.140625" bestFit="1" customWidth="1"/>
    <col min="13838" max="13838" width="11.28515625" bestFit="1" customWidth="1"/>
    <col min="13839" max="13839" width="9.140625" bestFit="1" customWidth="1"/>
    <col min="13840" max="13840" width="7" bestFit="1" customWidth="1"/>
    <col min="13841" max="13841" width="9.140625" customWidth="1"/>
    <col min="13842" max="13842" width="9.140625" bestFit="1" customWidth="1"/>
    <col min="13843" max="13843" width="7" customWidth="1"/>
    <col min="13844" max="13844" width="8.28515625" bestFit="1" customWidth="1"/>
    <col min="13845" max="13845" width="8.85546875" customWidth="1"/>
    <col min="13846" max="13846" width="7" bestFit="1" customWidth="1"/>
    <col min="13847" max="13847" width="9.140625" bestFit="1" customWidth="1"/>
    <col min="14081" max="14081" width="2.42578125" customWidth="1"/>
    <col min="14082" max="14082" width="5" customWidth="1"/>
    <col min="14083" max="14083" width="16.7109375" bestFit="1" customWidth="1"/>
    <col min="14084" max="14084" width="11.7109375" customWidth="1"/>
    <col min="14085" max="14085" width="4.28515625" bestFit="1" customWidth="1"/>
    <col min="14086" max="14086" width="14.7109375" customWidth="1"/>
    <col min="14087" max="14087" width="11.7109375" customWidth="1"/>
    <col min="14088" max="14088" width="8" customWidth="1"/>
    <col min="14089" max="14089" width="8.28515625" bestFit="1" customWidth="1"/>
    <col min="14090" max="14090" width="9.140625" bestFit="1" customWidth="1"/>
    <col min="14091" max="14091" width="7" bestFit="1" customWidth="1"/>
    <col min="14092" max="14092" width="9.140625" bestFit="1" customWidth="1"/>
    <col min="14093" max="14093" width="6.140625" bestFit="1" customWidth="1"/>
    <col min="14094" max="14094" width="11.28515625" bestFit="1" customWidth="1"/>
    <col min="14095" max="14095" width="9.140625" bestFit="1" customWidth="1"/>
    <col min="14096" max="14096" width="7" bestFit="1" customWidth="1"/>
    <col min="14097" max="14097" width="9.140625" customWidth="1"/>
    <col min="14098" max="14098" width="9.140625" bestFit="1" customWidth="1"/>
    <col min="14099" max="14099" width="7" customWidth="1"/>
    <col min="14100" max="14100" width="8.28515625" bestFit="1" customWidth="1"/>
    <col min="14101" max="14101" width="8.85546875" customWidth="1"/>
    <col min="14102" max="14102" width="7" bestFit="1" customWidth="1"/>
    <col min="14103" max="14103" width="9.140625" bestFit="1" customWidth="1"/>
    <col min="14337" max="14337" width="2.42578125" customWidth="1"/>
    <col min="14338" max="14338" width="5" customWidth="1"/>
    <col min="14339" max="14339" width="16.7109375" bestFit="1" customWidth="1"/>
    <col min="14340" max="14340" width="11.7109375" customWidth="1"/>
    <col min="14341" max="14341" width="4.28515625" bestFit="1" customWidth="1"/>
    <col min="14342" max="14342" width="14.7109375" customWidth="1"/>
    <col min="14343" max="14343" width="11.7109375" customWidth="1"/>
    <col min="14344" max="14344" width="8" customWidth="1"/>
    <col min="14345" max="14345" width="8.28515625" bestFit="1" customWidth="1"/>
    <col min="14346" max="14346" width="9.140625" bestFit="1" customWidth="1"/>
    <col min="14347" max="14347" width="7" bestFit="1" customWidth="1"/>
    <col min="14348" max="14348" width="9.140625" bestFit="1" customWidth="1"/>
    <col min="14349" max="14349" width="6.140625" bestFit="1" customWidth="1"/>
    <col min="14350" max="14350" width="11.28515625" bestFit="1" customWidth="1"/>
    <col min="14351" max="14351" width="9.140625" bestFit="1" customWidth="1"/>
    <col min="14352" max="14352" width="7" bestFit="1" customWidth="1"/>
    <col min="14353" max="14353" width="9.140625" customWidth="1"/>
    <col min="14354" max="14354" width="9.140625" bestFit="1" customWidth="1"/>
    <col min="14355" max="14355" width="7" customWidth="1"/>
    <col min="14356" max="14356" width="8.28515625" bestFit="1" customWidth="1"/>
    <col min="14357" max="14357" width="8.85546875" customWidth="1"/>
    <col min="14358" max="14358" width="7" bestFit="1" customWidth="1"/>
    <col min="14359" max="14359" width="9.140625" bestFit="1" customWidth="1"/>
    <col min="14593" max="14593" width="2.42578125" customWidth="1"/>
    <col min="14594" max="14594" width="5" customWidth="1"/>
    <col min="14595" max="14595" width="16.7109375" bestFit="1" customWidth="1"/>
    <col min="14596" max="14596" width="11.7109375" customWidth="1"/>
    <col min="14597" max="14597" width="4.28515625" bestFit="1" customWidth="1"/>
    <col min="14598" max="14598" width="14.7109375" customWidth="1"/>
    <col min="14599" max="14599" width="11.7109375" customWidth="1"/>
    <col min="14600" max="14600" width="8" customWidth="1"/>
    <col min="14601" max="14601" width="8.28515625" bestFit="1" customWidth="1"/>
    <col min="14602" max="14602" width="9.140625" bestFit="1" customWidth="1"/>
    <col min="14603" max="14603" width="7" bestFit="1" customWidth="1"/>
    <col min="14604" max="14604" width="9.140625" bestFit="1" customWidth="1"/>
    <col min="14605" max="14605" width="6.140625" bestFit="1" customWidth="1"/>
    <col min="14606" max="14606" width="11.28515625" bestFit="1" customWidth="1"/>
    <col min="14607" max="14607" width="9.140625" bestFit="1" customWidth="1"/>
    <col min="14608" max="14608" width="7" bestFit="1" customWidth="1"/>
    <col min="14609" max="14609" width="9.140625" customWidth="1"/>
    <col min="14610" max="14610" width="9.140625" bestFit="1" customWidth="1"/>
    <col min="14611" max="14611" width="7" customWidth="1"/>
    <col min="14612" max="14612" width="8.28515625" bestFit="1" customWidth="1"/>
    <col min="14613" max="14613" width="8.85546875" customWidth="1"/>
    <col min="14614" max="14614" width="7" bestFit="1" customWidth="1"/>
    <col min="14615" max="14615" width="9.140625" bestFit="1" customWidth="1"/>
    <col min="14849" max="14849" width="2.42578125" customWidth="1"/>
    <col min="14850" max="14850" width="5" customWidth="1"/>
    <col min="14851" max="14851" width="16.7109375" bestFit="1" customWidth="1"/>
    <col min="14852" max="14852" width="11.7109375" customWidth="1"/>
    <col min="14853" max="14853" width="4.28515625" bestFit="1" customWidth="1"/>
    <col min="14854" max="14854" width="14.7109375" customWidth="1"/>
    <col min="14855" max="14855" width="11.7109375" customWidth="1"/>
    <col min="14856" max="14856" width="8" customWidth="1"/>
    <col min="14857" max="14857" width="8.28515625" bestFit="1" customWidth="1"/>
    <col min="14858" max="14858" width="9.140625" bestFit="1" customWidth="1"/>
    <col min="14859" max="14859" width="7" bestFit="1" customWidth="1"/>
    <col min="14860" max="14860" width="9.140625" bestFit="1" customWidth="1"/>
    <col min="14861" max="14861" width="6.140625" bestFit="1" customWidth="1"/>
    <col min="14862" max="14862" width="11.28515625" bestFit="1" customWidth="1"/>
    <col min="14863" max="14863" width="9.140625" bestFit="1" customWidth="1"/>
    <col min="14864" max="14864" width="7" bestFit="1" customWidth="1"/>
    <col min="14865" max="14865" width="9.140625" customWidth="1"/>
    <col min="14866" max="14866" width="9.140625" bestFit="1" customWidth="1"/>
    <col min="14867" max="14867" width="7" customWidth="1"/>
    <col min="14868" max="14868" width="8.28515625" bestFit="1" customWidth="1"/>
    <col min="14869" max="14869" width="8.85546875" customWidth="1"/>
    <col min="14870" max="14870" width="7" bestFit="1" customWidth="1"/>
    <col min="14871" max="14871" width="9.140625" bestFit="1" customWidth="1"/>
    <col min="15105" max="15105" width="2.42578125" customWidth="1"/>
    <col min="15106" max="15106" width="5" customWidth="1"/>
    <col min="15107" max="15107" width="16.7109375" bestFit="1" customWidth="1"/>
    <col min="15108" max="15108" width="11.7109375" customWidth="1"/>
    <col min="15109" max="15109" width="4.28515625" bestFit="1" customWidth="1"/>
    <col min="15110" max="15110" width="14.7109375" customWidth="1"/>
    <col min="15111" max="15111" width="11.7109375" customWidth="1"/>
    <col min="15112" max="15112" width="8" customWidth="1"/>
    <col min="15113" max="15113" width="8.28515625" bestFit="1" customWidth="1"/>
    <col min="15114" max="15114" width="9.140625" bestFit="1" customWidth="1"/>
    <col min="15115" max="15115" width="7" bestFit="1" customWidth="1"/>
    <col min="15116" max="15116" width="9.140625" bestFit="1" customWidth="1"/>
    <col min="15117" max="15117" width="6.140625" bestFit="1" customWidth="1"/>
    <col min="15118" max="15118" width="11.28515625" bestFit="1" customWidth="1"/>
    <col min="15119" max="15119" width="9.140625" bestFit="1" customWidth="1"/>
    <col min="15120" max="15120" width="7" bestFit="1" customWidth="1"/>
    <col min="15121" max="15121" width="9.140625" customWidth="1"/>
    <col min="15122" max="15122" width="9.140625" bestFit="1" customWidth="1"/>
    <col min="15123" max="15123" width="7" customWidth="1"/>
    <col min="15124" max="15124" width="8.28515625" bestFit="1" customWidth="1"/>
    <col min="15125" max="15125" width="8.85546875" customWidth="1"/>
    <col min="15126" max="15126" width="7" bestFit="1" customWidth="1"/>
    <col min="15127" max="15127" width="9.140625" bestFit="1" customWidth="1"/>
    <col min="15361" max="15361" width="2.42578125" customWidth="1"/>
    <col min="15362" max="15362" width="5" customWidth="1"/>
    <col min="15363" max="15363" width="16.7109375" bestFit="1" customWidth="1"/>
    <col min="15364" max="15364" width="11.7109375" customWidth="1"/>
    <col min="15365" max="15365" width="4.28515625" bestFit="1" customWidth="1"/>
    <col min="15366" max="15366" width="14.7109375" customWidth="1"/>
    <col min="15367" max="15367" width="11.7109375" customWidth="1"/>
    <col min="15368" max="15368" width="8" customWidth="1"/>
    <col min="15369" max="15369" width="8.28515625" bestFit="1" customWidth="1"/>
    <col min="15370" max="15370" width="9.140625" bestFit="1" customWidth="1"/>
    <col min="15371" max="15371" width="7" bestFit="1" customWidth="1"/>
    <col min="15372" max="15372" width="9.140625" bestFit="1" customWidth="1"/>
    <col min="15373" max="15373" width="6.140625" bestFit="1" customWidth="1"/>
    <col min="15374" max="15374" width="11.28515625" bestFit="1" customWidth="1"/>
    <col min="15375" max="15375" width="9.140625" bestFit="1" customWidth="1"/>
    <col min="15376" max="15376" width="7" bestFit="1" customWidth="1"/>
    <col min="15377" max="15377" width="9.140625" customWidth="1"/>
    <col min="15378" max="15378" width="9.140625" bestFit="1" customWidth="1"/>
    <col min="15379" max="15379" width="7" customWidth="1"/>
    <col min="15380" max="15380" width="8.28515625" bestFit="1" customWidth="1"/>
    <col min="15381" max="15381" width="8.85546875" customWidth="1"/>
    <col min="15382" max="15382" width="7" bestFit="1" customWidth="1"/>
    <col min="15383" max="15383" width="9.140625" bestFit="1" customWidth="1"/>
    <col min="15617" max="15617" width="2.42578125" customWidth="1"/>
    <col min="15618" max="15618" width="5" customWidth="1"/>
    <col min="15619" max="15619" width="16.7109375" bestFit="1" customWidth="1"/>
    <col min="15620" max="15620" width="11.7109375" customWidth="1"/>
    <col min="15621" max="15621" width="4.28515625" bestFit="1" customWidth="1"/>
    <col min="15622" max="15622" width="14.7109375" customWidth="1"/>
    <col min="15623" max="15623" width="11.7109375" customWidth="1"/>
    <col min="15624" max="15624" width="8" customWidth="1"/>
    <col min="15625" max="15625" width="8.28515625" bestFit="1" customWidth="1"/>
    <col min="15626" max="15626" width="9.140625" bestFit="1" customWidth="1"/>
    <col min="15627" max="15627" width="7" bestFit="1" customWidth="1"/>
    <col min="15628" max="15628" width="9.140625" bestFit="1" customWidth="1"/>
    <col min="15629" max="15629" width="6.140625" bestFit="1" customWidth="1"/>
    <col min="15630" max="15630" width="11.28515625" bestFit="1" customWidth="1"/>
    <col min="15631" max="15631" width="9.140625" bestFit="1" customWidth="1"/>
    <col min="15632" max="15632" width="7" bestFit="1" customWidth="1"/>
    <col min="15633" max="15633" width="9.140625" customWidth="1"/>
    <col min="15634" max="15634" width="9.140625" bestFit="1" customWidth="1"/>
    <col min="15635" max="15635" width="7" customWidth="1"/>
    <col min="15636" max="15636" width="8.28515625" bestFit="1" customWidth="1"/>
    <col min="15637" max="15637" width="8.85546875" customWidth="1"/>
    <col min="15638" max="15638" width="7" bestFit="1" customWidth="1"/>
    <col min="15639" max="15639" width="9.140625" bestFit="1" customWidth="1"/>
    <col min="15873" max="15873" width="2.42578125" customWidth="1"/>
    <col min="15874" max="15874" width="5" customWidth="1"/>
    <col min="15875" max="15875" width="16.7109375" bestFit="1" customWidth="1"/>
    <col min="15876" max="15876" width="11.7109375" customWidth="1"/>
    <col min="15877" max="15877" width="4.28515625" bestFit="1" customWidth="1"/>
    <col min="15878" max="15878" width="14.7109375" customWidth="1"/>
    <col min="15879" max="15879" width="11.7109375" customWidth="1"/>
    <col min="15880" max="15880" width="8" customWidth="1"/>
    <col min="15881" max="15881" width="8.28515625" bestFit="1" customWidth="1"/>
    <col min="15882" max="15882" width="9.140625" bestFit="1" customWidth="1"/>
    <col min="15883" max="15883" width="7" bestFit="1" customWidth="1"/>
    <col min="15884" max="15884" width="9.140625" bestFit="1" customWidth="1"/>
    <col min="15885" max="15885" width="6.140625" bestFit="1" customWidth="1"/>
    <col min="15886" max="15886" width="11.28515625" bestFit="1" customWidth="1"/>
    <col min="15887" max="15887" width="9.140625" bestFit="1" customWidth="1"/>
    <col min="15888" max="15888" width="7" bestFit="1" customWidth="1"/>
    <col min="15889" max="15889" width="9.140625" customWidth="1"/>
    <col min="15890" max="15890" width="9.140625" bestFit="1" customWidth="1"/>
    <col min="15891" max="15891" width="7" customWidth="1"/>
    <col min="15892" max="15892" width="8.28515625" bestFit="1" customWidth="1"/>
    <col min="15893" max="15893" width="8.85546875" customWidth="1"/>
    <col min="15894" max="15894" width="7" bestFit="1" customWidth="1"/>
    <col min="15895" max="15895" width="9.140625" bestFit="1" customWidth="1"/>
    <col min="16129" max="16129" width="2.42578125" customWidth="1"/>
    <col min="16130" max="16130" width="5" customWidth="1"/>
    <col min="16131" max="16131" width="16.7109375" bestFit="1" customWidth="1"/>
    <col min="16132" max="16132" width="11.7109375" customWidth="1"/>
    <col min="16133" max="16133" width="4.28515625" bestFit="1" customWidth="1"/>
    <col min="16134" max="16134" width="14.7109375" customWidth="1"/>
    <col min="16135" max="16135" width="11.7109375" customWidth="1"/>
    <col min="16136" max="16136" width="8" customWidth="1"/>
    <col min="16137" max="16137" width="8.28515625" bestFit="1" customWidth="1"/>
    <col min="16138" max="16138" width="9.140625" bestFit="1" customWidth="1"/>
    <col min="16139" max="16139" width="7" bestFit="1" customWidth="1"/>
    <col min="16140" max="16140" width="9.140625" bestFit="1" customWidth="1"/>
    <col min="16141" max="16141" width="6.140625" bestFit="1" customWidth="1"/>
    <col min="16142" max="16142" width="11.28515625" bestFit="1" customWidth="1"/>
    <col min="16143" max="16143" width="9.140625" bestFit="1" customWidth="1"/>
    <col min="16144" max="16144" width="7" bestFit="1" customWidth="1"/>
    <col min="16145" max="16145" width="9.140625" customWidth="1"/>
    <col min="16146" max="16146" width="9.140625" bestFit="1" customWidth="1"/>
    <col min="16147" max="16147" width="7" customWidth="1"/>
    <col min="16148" max="16148" width="8.28515625" bestFit="1" customWidth="1"/>
    <col min="16149" max="16149" width="8.85546875" customWidth="1"/>
    <col min="16150" max="16150" width="7" bestFit="1" customWidth="1"/>
    <col min="16151" max="16151" width="9.140625" bestFit="1" customWidth="1"/>
  </cols>
  <sheetData>
    <row r="1" spans="2:20" ht="25.5" customHeight="1">
      <c r="B1" s="182" t="s">
        <v>818</v>
      </c>
      <c r="D1" s="284"/>
      <c r="E1" s="284"/>
      <c r="F1" s="285"/>
      <c r="G1" s="284"/>
      <c r="I1" s="286"/>
      <c r="J1" s="286"/>
      <c r="K1" s="286"/>
      <c r="L1" s="286"/>
      <c r="M1" s="286"/>
      <c r="N1" s="182"/>
    </row>
    <row r="2" spans="2:20" ht="16.5">
      <c r="B2" s="188" t="s">
        <v>819</v>
      </c>
      <c r="D2" s="284"/>
      <c r="E2" s="284"/>
      <c r="F2" s="285"/>
      <c r="G2" s="284"/>
      <c r="H2" s="284"/>
      <c r="I2" s="286"/>
      <c r="J2" s="286"/>
      <c r="K2" s="286"/>
      <c r="L2" s="286"/>
      <c r="M2" s="286"/>
      <c r="N2" s="182"/>
    </row>
    <row r="3" spans="2:20" ht="16.5">
      <c r="B3" s="353"/>
      <c r="D3" s="284"/>
      <c r="E3" s="284"/>
      <c r="F3" s="285"/>
      <c r="G3" s="284"/>
      <c r="H3" s="284"/>
      <c r="I3" s="286"/>
      <c r="J3" s="286"/>
      <c r="K3" s="286"/>
      <c r="L3" s="286"/>
      <c r="M3" s="286"/>
      <c r="N3" s="182"/>
    </row>
    <row r="4" spans="2:20" ht="14.25" customHeight="1">
      <c r="G4" s="222"/>
      <c r="O4" s="233"/>
      <c r="P4" s="233"/>
      <c r="Q4" s="317"/>
    </row>
    <row r="5" spans="2:20" ht="14.25" customHeight="1">
      <c r="O5" s="316"/>
      <c r="P5" s="316"/>
      <c r="Q5" s="317"/>
    </row>
    <row r="6" spans="2:20" ht="14.25" customHeight="1">
      <c r="N6" s="233"/>
    </row>
    <row r="7" spans="2:20" ht="14.25" customHeight="1">
      <c r="N7" s="233"/>
    </row>
    <row r="8" spans="2:20" ht="14.25" customHeight="1">
      <c r="D8" s="350"/>
      <c r="E8" s="350"/>
      <c r="I8" s="233"/>
      <c r="J8" s="350"/>
      <c r="K8" s="350"/>
      <c r="N8" s="233"/>
    </row>
    <row r="9" spans="2:20">
      <c r="D9" s="352"/>
      <c r="E9" s="352"/>
      <c r="F9" s="222"/>
      <c r="I9" s="352"/>
      <c r="J9" s="352"/>
    </row>
    <row r="10" spans="2:20">
      <c r="D10" s="351"/>
      <c r="E10" s="351"/>
      <c r="I10" s="351"/>
      <c r="J10" s="351"/>
      <c r="O10" s="222"/>
      <c r="S10" s="233"/>
      <c r="T10" s="233"/>
    </row>
    <row r="11" spans="2:20">
      <c r="O11" s="222"/>
      <c r="S11" s="352"/>
      <c r="T11" s="352"/>
    </row>
    <row r="34" spans="2:14">
      <c r="B34" s="594"/>
    </row>
    <row r="37" spans="2:14">
      <c r="M37" s="642"/>
      <c r="N37" s="642"/>
    </row>
    <row r="43" spans="2:14">
      <c r="B43" s="888" t="s">
        <v>820</v>
      </c>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dimension ref="B1:I36"/>
  <sheetViews>
    <sheetView showGridLines="0" workbookViewId="0">
      <selection activeCell="R34" sqref="R34"/>
    </sheetView>
  </sheetViews>
  <sheetFormatPr baseColWidth="10" defaultRowHeight="15"/>
  <cols>
    <col min="1" max="1" width="2.85546875" customWidth="1"/>
    <col min="2" max="2" width="11" customWidth="1"/>
    <col min="4" max="4" width="11.5703125" customWidth="1"/>
    <col min="5" max="5" width="9.28515625" bestFit="1" customWidth="1"/>
    <col min="6" max="6" width="10.7109375" customWidth="1"/>
    <col min="9" max="9" width="7.140625" bestFit="1" customWidth="1"/>
    <col min="257" max="257" width="2.85546875" customWidth="1"/>
    <col min="258" max="258" width="11" customWidth="1"/>
    <col min="260" max="260" width="11.5703125" customWidth="1"/>
    <col min="261" max="261" width="9.28515625" bestFit="1" customWidth="1"/>
    <col min="262" max="262" width="10.7109375" customWidth="1"/>
    <col min="265" max="265" width="7.140625" bestFit="1" customWidth="1"/>
    <col min="513" max="513" width="2.85546875" customWidth="1"/>
    <col min="514" max="514" width="11" customWidth="1"/>
    <col min="516" max="516" width="11.5703125" customWidth="1"/>
    <col min="517" max="517" width="9.28515625" bestFit="1" customWidth="1"/>
    <col min="518" max="518" width="10.7109375" customWidth="1"/>
    <col min="521" max="521" width="7.140625" bestFit="1" customWidth="1"/>
    <col min="769" max="769" width="2.85546875" customWidth="1"/>
    <col min="770" max="770" width="11" customWidth="1"/>
    <col min="772" max="772" width="11.5703125" customWidth="1"/>
    <col min="773" max="773" width="9.28515625" bestFit="1" customWidth="1"/>
    <col min="774" max="774" width="10.7109375" customWidth="1"/>
    <col min="777" max="777" width="7.140625" bestFit="1" customWidth="1"/>
    <col min="1025" max="1025" width="2.85546875" customWidth="1"/>
    <col min="1026" max="1026" width="11" customWidth="1"/>
    <col min="1028" max="1028" width="11.5703125" customWidth="1"/>
    <col min="1029" max="1029" width="9.28515625" bestFit="1" customWidth="1"/>
    <col min="1030" max="1030" width="10.7109375" customWidth="1"/>
    <col min="1033" max="1033" width="7.140625" bestFit="1" customWidth="1"/>
    <col min="1281" max="1281" width="2.85546875" customWidth="1"/>
    <col min="1282" max="1282" width="11" customWidth="1"/>
    <col min="1284" max="1284" width="11.5703125" customWidth="1"/>
    <col min="1285" max="1285" width="9.28515625" bestFit="1" customWidth="1"/>
    <col min="1286" max="1286" width="10.7109375" customWidth="1"/>
    <col min="1289" max="1289" width="7.140625" bestFit="1" customWidth="1"/>
    <col min="1537" max="1537" width="2.85546875" customWidth="1"/>
    <col min="1538" max="1538" width="11" customWidth="1"/>
    <col min="1540" max="1540" width="11.5703125" customWidth="1"/>
    <col min="1541" max="1541" width="9.28515625" bestFit="1" customWidth="1"/>
    <col min="1542" max="1542" width="10.7109375" customWidth="1"/>
    <col min="1545" max="1545" width="7.140625" bestFit="1" customWidth="1"/>
    <col min="1793" max="1793" width="2.85546875" customWidth="1"/>
    <col min="1794" max="1794" width="11" customWidth="1"/>
    <col min="1796" max="1796" width="11.5703125" customWidth="1"/>
    <col min="1797" max="1797" width="9.28515625" bestFit="1" customWidth="1"/>
    <col min="1798" max="1798" width="10.7109375" customWidth="1"/>
    <col min="1801" max="1801" width="7.140625" bestFit="1" customWidth="1"/>
    <col min="2049" max="2049" width="2.85546875" customWidth="1"/>
    <col min="2050" max="2050" width="11" customWidth="1"/>
    <col min="2052" max="2052" width="11.5703125" customWidth="1"/>
    <col min="2053" max="2053" width="9.28515625" bestFit="1" customWidth="1"/>
    <col min="2054" max="2054" width="10.7109375" customWidth="1"/>
    <col min="2057" max="2057" width="7.140625" bestFit="1" customWidth="1"/>
    <col min="2305" max="2305" width="2.85546875" customWidth="1"/>
    <col min="2306" max="2306" width="11" customWidth="1"/>
    <col min="2308" max="2308" width="11.5703125" customWidth="1"/>
    <col min="2309" max="2309" width="9.28515625" bestFit="1" customWidth="1"/>
    <col min="2310" max="2310" width="10.7109375" customWidth="1"/>
    <col min="2313" max="2313" width="7.140625" bestFit="1" customWidth="1"/>
    <col min="2561" max="2561" width="2.85546875" customWidth="1"/>
    <col min="2562" max="2562" width="11" customWidth="1"/>
    <col min="2564" max="2564" width="11.5703125" customWidth="1"/>
    <col min="2565" max="2565" width="9.28515625" bestFit="1" customWidth="1"/>
    <col min="2566" max="2566" width="10.7109375" customWidth="1"/>
    <col min="2569" max="2569" width="7.140625" bestFit="1" customWidth="1"/>
    <col min="2817" max="2817" width="2.85546875" customWidth="1"/>
    <col min="2818" max="2818" width="11" customWidth="1"/>
    <col min="2820" max="2820" width="11.5703125" customWidth="1"/>
    <col min="2821" max="2821" width="9.28515625" bestFit="1" customWidth="1"/>
    <col min="2822" max="2822" width="10.7109375" customWidth="1"/>
    <col min="2825" max="2825" width="7.140625" bestFit="1" customWidth="1"/>
    <col min="3073" max="3073" width="2.85546875" customWidth="1"/>
    <col min="3074" max="3074" width="11" customWidth="1"/>
    <col min="3076" max="3076" width="11.5703125" customWidth="1"/>
    <col min="3077" max="3077" width="9.28515625" bestFit="1" customWidth="1"/>
    <col min="3078" max="3078" width="10.7109375" customWidth="1"/>
    <col min="3081" max="3081" width="7.140625" bestFit="1" customWidth="1"/>
    <col min="3329" max="3329" width="2.85546875" customWidth="1"/>
    <col min="3330" max="3330" width="11" customWidth="1"/>
    <col min="3332" max="3332" width="11.5703125" customWidth="1"/>
    <col min="3333" max="3333" width="9.28515625" bestFit="1" customWidth="1"/>
    <col min="3334" max="3334" width="10.7109375" customWidth="1"/>
    <col min="3337" max="3337" width="7.140625" bestFit="1" customWidth="1"/>
    <col min="3585" max="3585" width="2.85546875" customWidth="1"/>
    <col min="3586" max="3586" width="11" customWidth="1"/>
    <col min="3588" max="3588" width="11.5703125" customWidth="1"/>
    <col min="3589" max="3589" width="9.28515625" bestFit="1" customWidth="1"/>
    <col min="3590" max="3590" width="10.7109375" customWidth="1"/>
    <col min="3593" max="3593" width="7.140625" bestFit="1" customWidth="1"/>
    <col min="3841" max="3841" width="2.85546875" customWidth="1"/>
    <col min="3842" max="3842" width="11" customWidth="1"/>
    <col min="3844" max="3844" width="11.5703125" customWidth="1"/>
    <col min="3845" max="3845" width="9.28515625" bestFit="1" customWidth="1"/>
    <col min="3846" max="3846" width="10.7109375" customWidth="1"/>
    <col min="3849" max="3849" width="7.140625" bestFit="1" customWidth="1"/>
    <col min="4097" max="4097" width="2.85546875" customWidth="1"/>
    <col min="4098" max="4098" width="11" customWidth="1"/>
    <col min="4100" max="4100" width="11.5703125" customWidth="1"/>
    <col min="4101" max="4101" width="9.28515625" bestFit="1" customWidth="1"/>
    <col min="4102" max="4102" width="10.7109375" customWidth="1"/>
    <col min="4105" max="4105" width="7.140625" bestFit="1" customWidth="1"/>
    <col min="4353" max="4353" width="2.85546875" customWidth="1"/>
    <col min="4354" max="4354" width="11" customWidth="1"/>
    <col min="4356" max="4356" width="11.5703125" customWidth="1"/>
    <col min="4357" max="4357" width="9.28515625" bestFit="1" customWidth="1"/>
    <col min="4358" max="4358" width="10.7109375" customWidth="1"/>
    <col min="4361" max="4361" width="7.140625" bestFit="1" customWidth="1"/>
    <col min="4609" max="4609" width="2.85546875" customWidth="1"/>
    <col min="4610" max="4610" width="11" customWidth="1"/>
    <col min="4612" max="4612" width="11.5703125" customWidth="1"/>
    <col min="4613" max="4613" width="9.28515625" bestFit="1" customWidth="1"/>
    <col min="4614" max="4614" width="10.7109375" customWidth="1"/>
    <col min="4617" max="4617" width="7.140625" bestFit="1" customWidth="1"/>
    <col min="4865" max="4865" width="2.85546875" customWidth="1"/>
    <col min="4866" max="4866" width="11" customWidth="1"/>
    <col min="4868" max="4868" width="11.5703125" customWidth="1"/>
    <col min="4869" max="4869" width="9.28515625" bestFit="1" customWidth="1"/>
    <col min="4870" max="4870" width="10.7109375" customWidth="1"/>
    <col min="4873" max="4873" width="7.140625" bestFit="1" customWidth="1"/>
    <col min="5121" max="5121" width="2.85546875" customWidth="1"/>
    <col min="5122" max="5122" width="11" customWidth="1"/>
    <col min="5124" max="5124" width="11.5703125" customWidth="1"/>
    <col min="5125" max="5125" width="9.28515625" bestFit="1" customWidth="1"/>
    <col min="5126" max="5126" width="10.7109375" customWidth="1"/>
    <col min="5129" max="5129" width="7.140625" bestFit="1" customWidth="1"/>
    <col min="5377" max="5377" width="2.85546875" customWidth="1"/>
    <col min="5378" max="5378" width="11" customWidth="1"/>
    <col min="5380" max="5380" width="11.5703125" customWidth="1"/>
    <col min="5381" max="5381" width="9.28515625" bestFit="1" customWidth="1"/>
    <col min="5382" max="5382" width="10.7109375" customWidth="1"/>
    <col min="5385" max="5385" width="7.140625" bestFit="1" customWidth="1"/>
    <col min="5633" max="5633" width="2.85546875" customWidth="1"/>
    <col min="5634" max="5634" width="11" customWidth="1"/>
    <col min="5636" max="5636" width="11.5703125" customWidth="1"/>
    <col min="5637" max="5637" width="9.28515625" bestFit="1" customWidth="1"/>
    <col min="5638" max="5638" width="10.7109375" customWidth="1"/>
    <col min="5641" max="5641" width="7.140625" bestFit="1" customWidth="1"/>
    <col min="5889" max="5889" width="2.85546875" customWidth="1"/>
    <col min="5890" max="5890" width="11" customWidth="1"/>
    <col min="5892" max="5892" width="11.5703125" customWidth="1"/>
    <col min="5893" max="5893" width="9.28515625" bestFit="1" customWidth="1"/>
    <col min="5894" max="5894" width="10.7109375" customWidth="1"/>
    <col min="5897" max="5897" width="7.140625" bestFit="1" customWidth="1"/>
    <col min="6145" max="6145" width="2.85546875" customWidth="1"/>
    <col min="6146" max="6146" width="11" customWidth="1"/>
    <col min="6148" max="6148" width="11.5703125" customWidth="1"/>
    <col min="6149" max="6149" width="9.28515625" bestFit="1" customWidth="1"/>
    <col min="6150" max="6150" width="10.7109375" customWidth="1"/>
    <col min="6153" max="6153" width="7.140625" bestFit="1" customWidth="1"/>
    <col min="6401" max="6401" width="2.85546875" customWidth="1"/>
    <col min="6402" max="6402" width="11" customWidth="1"/>
    <col min="6404" max="6404" width="11.5703125" customWidth="1"/>
    <col min="6405" max="6405" width="9.28515625" bestFit="1" customWidth="1"/>
    <col min="6406" max="6406" width="10.7109375" customWidth="1"/>
    <col min="6409" max="6409" width="7.140625" bestFit="1" customWidth="1"/>
    <col min="6657" max="6657" width="2.85546875" customWidth="1"/>
    <col min="6658" max="6658" width="11" customWidth="1"/>
    <col min="6660" max="6660" width="11.5703125" customWidth="1"/>
    <col min="6661" max="6661" width="9.28515625" bestFit="1" customWidth="1"/>
    <col min="6662" max="6662" width="10.7109375" customWidth="1"/>
    <col min="6665" max="6665" width="7.140625" bestFit="1" customWidth="1"/>
    <col min="6913" max="6913" width="2.85546875" customWidth="1"/>
    <col min="6914" max="6914" width="11" customWidth="1"/>
    <col min="6916" max="6916" width="11.5703125" customWidth="1"/>
    <col min="6917" max="6917" width="9.28515625" bestFit="1" customWidth="1"/>
    <col min="6918" max="6918" width="10.7109375" customWidth="1"/>
    <col min="6921" max="6921" width="7.140625" bestFit="1" customWidth="1"/>
    <col min="7169" max="7169" width="2.85546875" customWidth="1"/>
    <col min="7170" max="7170" width="11" customWidth="1"/>
    <col min="7172" max="7172" width="11.5703125" customWidth="1"/>
    <col min="7173" max="7173" width="9.28515625" bestFit="1" customWidth="1"/>
    <col min="7174" max="7174" width="10.7109375" customWidth="1"/>
    <col min="7177" max="7177" width="7.140625" bestFit="1" customWidth="1"/>
    <col min="7425" max="7425" width="2.85546875" customWidth="1"/>
    <col min="7426" max="7426" width="11" customWidth="1"/>
    <col min="7428" max="7428" width="11.5703125" customWidth="1"/>
    <col min="7429" max="7429" width="9.28515625" bestFit="1" customWidth="1"/>
    <col min="7430" max="7430" width="10.7109375" customWidth="1"/>
    <col min="7433" max="7433" width="7.140625" bestFit="1" customWidth="1"/>
    <col min="7681" max="7681" width="2.85546875" customWidth="1"/>
    <col min="7682" max="7682" width="11" customWidth="1"/>
    <col min="7684" max="7684" width="11.5703125" customWidth="1"/>
    <col min="7685" max="7685" width="9.28515625" bestFit="1" customWidth="1"/>
    <col min="7686" max="7686" width="10.7109375" customWidth="1"/>
    <col min="7689" max="7689" width="7.140625" bestFit="1" customWidth="1"/>
    <col min="7937" max="7937" width="2.85546875" customWidth="1"/>
    <col min="7938" max="7938" width="11" customWidth="1"/>
    <col min="7940" max="7940" width="11.5703125" customWidth="1"/>
    <col min="7941" max="7941" width="9.28515625" bestFit="1" customWidth="1"/>
    <col min="7942" max="7942" width="10.7109375" customWidth="1"/>
    <col min="7945" max="7945" width="7.140625" bestFit="1" customWidth="1"/>
    <col min="8193" max="8193" width="2.85546875" customWidth="1"/>
    <col min="8194" max="8194" width="11" customWidth="1"/>
    <col min="8196" max="8196" width="11.5703125" customWidth="1"/>
    <col min="8197" max="8197" width="9.28515625" bestFit="1" customWidth="1"/>
    <col min="8198" max="8198" width="10.7109375" customWidth="1"/>
    <col min="8201" max="8201" width="7.140625" bestFit="1" customWidth="1"/>
    <col min="8449" max="8449" width="2.85546875" customWidth="1"/>
    <col min="8450" max="8450" width="11" customWidth="1"/>
    <col min="8452" max="8452" width="11.5703125" customWidth="1"/>
    <col min="8453" max="8453" width="9.28515625" bestFit="1" customWidth="1"/>
    <col min="8454" max="8454" width="10.7109375" customWidth="1"/>
    <col min="8457" max="8457" width="7.140625" bestFit="1" customWidth="1"/>
    <col min="8705" max="8705" width="2.85546875" customWidth="1"/>
    <col min="8706" max="8706" width="11" customWidth="1"/>
    <col min="8708" max="8708" width="11.5703125" customWidth="1"/>
    <col min="8709" max="8709" width="9.28515625" bestFit="1" customWidth="1"/>
    <col min="8710" max="8710" width="10.7109375" customWidth="1"/>
    <col min="8713" max="8713" width="7.140625" bestFit="1" customWidth="1"/>
    <col min="8961" max="8961" width="2.85546875" customWidth="1"/>
    <col min="8962" max="8962" width="11" customWidth="1"/>
    <col min="8964" max="8964" width="11.5703125" customWidth="1"/>
    <col min="8965" max="8965" width="9.28515625" bestFit="1" customWidth="1"/>
    <col min="8966" max="8966" width="10.7109375" customWidth="1"/>
    <col min="8969" max="8969" width="7.140625" bestFit="1" customWidth="1"/>
    <col min="9217" max="9217" width="2.85546875" customWidth="1"/>
    <col min="9218" max="9218" width="11" customWidth="1"/>
    <col min="9220" max="9220" width="11.5703125" customWidth="1"/>
    <col min="9221" max="9221" width="9.28515625" bestFit="1" customWidth="1"/>
    <col min="9222" max="9222" width="10.7109375" customWidth="1"/>
    <col min="9225" max="9225" width="7.140625" bestFit="1" customWidth="1"/>
    <col min="9473" max="9473" width="2.85546875" customWidth="1"/>
    <col min="9474" max="9474" width="11" customWidth="1"/>
    <col min="9476" max="9476" width="11.5703125" customWidth="1"/>
    <col min="9477" max="9477" width="9.28515625" bestFit="1" customWidth="1"/>
    <col min="9478" max="9478" width="10.7109375" customWidth="1"/>
    <col min="9481" max="9481" width="7.140625" bestFit="1" customWidth="1"/>
    <col min="9729" max="9729" width="2.85546875" customWidth="1"/>
    <col min="9730" max="9730" width="11" customWidth="1"/>
    <col min="9732" max="9732" width="11.5703125" customWidth="1"/>
    <col min="9733" max="9733" width="9.28515625" bestFit="1" customWidth="1"/>
    <col min="9734" max="9734" width="10.7109375" customWidth="1"/>
    <col min="9737" max="9737" width="7.140625" bestFit="1" customWidth="1"/>
    <col min="9985" max="9985" width="2.85546875" customWidth="1"/>
    <col min="9986" max="9986" width="11" customWidth="1"/>
    <col min="9988" max="9988" width="11.5703125" customWidth="1"/>
    <col min="9989" max="9989" width="9.28515625" bestFit="1" customWidth="1"/>
    <col min="9990" max="9990" width="10.7109375" customWidth="1"/>
    <col min="9993" max="9993" width="7.140625" bestFit="1" customWidth="1"/>
    <col min="10241" max="10241" width="2.85546875" customWidth="1"/>
    <col min="10242" max="10242" width="11" customWidth="1"/>
    <col min="10244" max="10244" width="11.5703125" customWidth="1"/>
    <col min="10245" max="10245" width="9.28515625" bestFit="1" customWidth="1"/>
    <col min="10246" max="10246" width="10.7109375" customWidth="1"/>
    <col min="10249" max="10249" width="7.140625" bestFit="1" customWidth="1"/>
    <col min="10497" max="10497" width="2.85546875" customWidth="1"/>
    <col min="10498" max="10498" width="11" customWidth="1"/>
    <col min="10500" max="10500" width="11.5703125" customWidth="1"/>
    <col min="10501" max="10501" width="9.28515625" bestFit="1" customWidth="1"/>
    <col min="10502" max="10502" width="10.7109375" customWidth="1"/>
    <col min="10505" max="10505" width="7.140625" bestFit="1" customWidth="1"/>
    <col min="10753" max="10753" width="2.85546875" customWidth="1"/>
    <col min="10754" max="10754" width="11" customWidth="1"/>
    <col min="10756" max="10756" width="11.5703125" customWidth="1"/>
    <col min="10757" max="10757" width="9.28515625" bestFit="1" customWidth="1"/>
    <col min="10758" max="10758" width="10.7109375" customWidth="1"/>
    <col min="10761" max="10761" width="7.140625" bestFit="1" customWidth="1"/>
    <col min="11009" max="11009" width="2.85546875" customWidth="1"/>
    <col min="11010" max="11010" width="11" customWidth="1"/>
    <col min="11012" max="11012" width="11.5703125" customWidth="1"/>
    <col min="11013" max="11013" width="9.28515625" bestFit="1" customWidth="1"/>
    <col min="11014" max="11014" width="10.7109375" customWidth="1"/>
    <col min="11017" max="11017" width="7.140625" bestFit="1" customWidth="1"/>
    <col min="11265" max="11265" width="2.85546875" customWidth="1"/>
    <col min="11266" max="11266" width="11" customWidth="1"/>
    <col min="11268" max="11268" width="11.5703125" customWidth="1"/>
    <col min="11269" max="11269" width="9.28515625" bestFit="1" customWidth="1"/>
    <col min="11270" max="11270" width="10.7109375" customWidth="1"/>
    <col min="11273" max="11273" width="7.140625" bestFit="1" customWidth="1"/>
    <col min="11521" max="11521" width="2.85546875" customWidth="1"/>
    <col min="11522" max="11522" width="11" customWidth="1"/>
    <col min="11524" max="11524" width="11.5703125" customWidth="1"/>
    <col min="11525" max="11525" width="9.28515625" bestFit="1" customWidth="1"/>
    <col min="11526" max="11526" width="10.7109375" customWidth="1"/>
    <col min="11529" max="11529" width="7.140625" bestFit="1" customWidth="1"/>
    <col min="11777" max="11777" width="2.85546875" customWidth="1"/>
    <col min="11778" max="11778" width="11" customWidth="1"/>
    <col min="11780" max="11780" width="11.5703125" customWidth="1"/>
    <col min="11781" max="11781" width="9.28515625" bestFit="1" customWidth="1"/>
    <col min="11782" max="11782" width="10.7109375" customWidth="1"/>
    <col min="11785" max="11785" width="7.140625" bestFit="1" customWidth="1"/>
    <col min="12033" max="12033" width="2.85546875" customWidth="1"/>
    <col min="12034" max="12034" width="11" customWidth="1"/>
    <col min="12036" max="12036" width="11.5703125" customWidth="1"/>
    <col min="12037" max="12037" width="9.28515625" bestFit="1" customWidth="1"/>
    <col min="12038" max="12038" width="10.7109375" customWidth="1"/>
    <col min="12041" max="12041" width="7.140625" bestFit="1" customWidth="1"/>
    <col min="12289" max="12289" width="2.85546875" customWidth="1"/>
    <col min="12290" max="12290" width="11" customWidth="1"/>
    <col min="12292" max="12292" width="11.5703125" customWidth="1"/>
    <col min="12293" max="12293" width="9.28515625" bestFit="1" customWidth="1"/>
    <col min="12294" max="12294" width="10.7109375" customWidth="1"/>
    <col min="12297" max="12297" width="7.140625" bestFit="1" customWidth="1"/>
    <col min="12545" max="12545" width="2.85546875" customWidth="1"/>
    <col min="12546" max="12546" width="11" customWidth="1"/>
    <col min="12548" max="12548" width="11.5703125" customWidth="1"/>
    <col min="12549" max="12549" width="9.28515625" bestFit="1" customWidth="1"/>
    <col min="12550" max="12550" width="10.7109375" customWidth="1"/>
    <col min="12553" max="12553" width="7.140625" bestFit="1" customWidth="1"/>
    <col min="12801" max="12801" width="2.85546875" customWidth="1"/>
    <col min="12802" max="12802" width="11" customWidth="1"/>
    <col min="12804" max="12804" width="11.5703125" customWidth="1"/>
    <col min="12805" max="12805" width="9.28515625" bestFit="1" customWidth="1"/>
    <col min="12806" max="12806" width="10.7109375" customWidth="1"/>
    <col min="12809" max="12809" width="7.140625" bestFit="1" customWidth="1"/>
    <col min="13057" max="13057" width="2.85546875" customWidth="1"/>
    <col min="13058" max="13058" width="11" customWidth="1"/>
    <col min="13060" max="13060" width="11.5703125" customWidth="1"/>
    <col min="13061" max="13061" width="9.28515625" bestFit="1" customWidth="1"/>
    <col min="13062" max="13062" width="10.7109375" customWidth="1"/>
    <col min="13065" max="13065" width="7.140625" bestFit="1" customWidth="1"/>
    <col min="13313" max="13313" width="2.85546875" customWidth="1"/>
    <col min="13314" max="13314" width="11" customWidth="1"/>
    <col min="13316" max="13316" width="11.5703125" customWidth="1"/>
    <col min="13317" max="13317" width="9.28515625" bestFit="1" customWidth="1"/>
    <col min="13318" max="13318" width="10.7109375" customWidth="1"/>
    <col min="13321" max="13321" width="7.140625" bestFit="1" customWidth="1"/>
    <col min="13569" max="13569" width="2.85546875" customWidth="1"/>
    <col min="13570" max="13570" width="11" customWidth="1"/>
    <col min="13572" max="13572" width="11.5703125" customWidth="1"/>
    <col min="13573" max="13573" width="9.28515625" bestFit="1" customWidth="1"/>
    <col min="13574" max="13574" width="10.7109375" customWidth="1"/>
    <col min="13577" max="13577" width="7.140625" bestFit="1" customWidth="1"/>
    <col min="13825" max="13825" width="2.85546875" customWidth="1"/>
    <col min="13826" max="13826" width="11" customWidth="1"/>
    <col min="13828" max="13828" width="11.5703125" customWidth="1"/>
    <col min="13829" max="13829" width="9.28515625" bestFit="1" customWidth="1"/>
    <col min="13830" max="13830" width="10.7109375" customWidth="1"/>
    <col min="13833" max="13833" width="7.140625" bestFit="1" customWidth="1"/>
    <col min="14081" max="14081" width="2.85546875" customWidth="1"/>
    <col min="14082" max="14082" width="11" customWidth="1"/>
    <col min="14084" max="14084" width="11.5703125" customWidth="1"/>
    <col min="14085" max="14085" width="9.28515625" bestFit="1" customWidth="1"/>
    <col min="14086" max="14086" width="10.7109375" customWidth="1"/>
    <col min="14089" max="14089" width="7.140625" bestFit="1" customWidth="1"/>
    <col min="14337" max="14337" width="2.85546875" customWidth="1"/>
    <col min="14338" max="14338" width="11" customWidth="1"/>
    <col min="14340" max="14340" width="11.5703125" customWidth="1"/>
    <col min="14341" max="14341" width="9.28515625" bestFit="1" customWidth="1"/>
    <col min="14342" max="14342" width="10.7109375" customWidth="1"/>
    <col min="14345" max="14345" width="7.140625" bestFit="1" customWidth="1"/>
    <col min="14593" max="14593" width="2.85546875" customWidth="1"/>
    <col min="14594" max="14594" width="11" customWidth="1"/>
    <col min="14596" max="14596" width="11.5703125" customWidth="1"/>
    <col min="14597" max="14597" width="9.28515625" bestFit="1" customWidth="1"/>
    <col min="14598" max="14598" width="10.7109375" customWidth="1"/>
    <col min="14601" max="14601" width="7.140625" bestFit="1" customWidth="1"/>
    <col min="14849" max="14849" width="2.85546875" customWidth="1"/>
    <col min="14850" max="14850" width="11" customWidth="1"/>
    <col min="14852" max="14852" width="11.5703125" customWidth="1"/>
    <col min="14853" max="14853" width="9.28515625" bestFit="1" customWidth="1"/>
    <col min="14854" max="14854" width="10.7109375" customWidth="1"/>
    <col min="14857" max="14857" width="7.140625" bestFit="1" customWidth="1"/>
    <col min="15105" max="15105" width="2.85546875" customWidth="1"/>
    <col min="15106" max="15106" width="11" customWidth="1"/>
    <col min="15108" max="15108" width="11.5703125" customWidth="1"/>
    <col min="15109" max="15109" width="9.28515625" bestFit="1" customWidth="1"/>
    <col min="15110" max="15110" width="10.7109375" customWidth="1"/>
    <col min="15113" max="15113" width="7.140625" bestFit="1" customWidth="1"/>
    <col min="15361" max="15361" width="2.85546875" customWidth="1"/>
    <col min="15362" max="15362" width="11" customWidth="1"/>
    <col min="15364" max="15364" width="11.5703125" customWidth="1"/>
    <col min="15365" max="15365" width="9.28515625" bestFit="1" customWidth="1"/>
    <col min="15366" max="15366" width="10.7109375" customWidth="1"/>
    <col min="15369" max="15369" width="7.140625" bestFit="1" customWidth="1"/>
    <col min="15617" max="15617" width="2.85546875" customWidth="1"/>
    <col min="15618" max="15618" width="11" customWidth="1"/>
    <col min="15620" max="15620" width="11.5703125" customWidth="1"/>
    <col min="15621" max="15621" width="9.28515625" bestFit="1" customWidth="1"/>
    <col min="15622" max="15622" width="10.7109375" customWidth="1"/>
    <col min="15625" max="15625" width="7.140625" bestFit="1" customWidth="1"/>
    <col min="15873" max="15873" width="2.85546875" customWidth="1"/>
    <col min="15874" max="15874" width="11" customWidth="1"/>
    <col min="15876" max="15876" width="11.5703125" customWidth="1"/>
    <col min="15877" max="15877" width="9.28515625" bestFit="1" customWidth="1"/>
    <col min="15878" max="15878" width="10.7109375" customWidth="1"/>
    <col min="15881" max="15881" width="7.140625" bestFit="1" customWidth="1"/>
    <col min="16129" max="16129" width="2.85546875" customWidth="1"/>
    <col min="16130" max="16130" width="11" customWidth="1"/>
    <col min="16132" max="16132" width="11.5703125" customWidth="1"/>
    <col min="16133" max="16133" width="9.28515625" bestFit="1" customWidth="1"/>
    <col min="16134" max="16134" width="10.7109375" customWidth="1"/>
    <col min="16137" max="16137" width="7.140625" bestFit="1" customWidth="1"/>
  </cols>
  <sheetData>
    <row r="1" spans="2:9" ht="16.5">
      <c r="B1" s="182" t="s">
        <v>818</v>
      </c>
    </row>
    <row r="2" spans="2:9">
      <c r="B2" t="s">
        <v>821</v>
      </c>
    </row>
    <row r="3" spans="2:9" ht="10.5" customHeight="1"/>
    <row r="4" spans="2:9">
      <c r="B4" s="1098" t="s">
        <v>822</v>
      </c>
      <c r="C4" s="1283" t="s">
        <v>823</v>
      </c>
      <c r="D4" s="1284"/>
      <c r="E4" s="1285"/>
      <c r="F4" s="1100" t="s">
        <v>824</v>
      </c>
      <c r="G4" s="1283" t="s">
        <v>823</v>
      </c>
      <c r="H4" s="1284"/>
      <c r="I4" s="1285"/>
    </row>
    <row r="5" spans="2:9" ht="25.5">
      <c r="B5" s="1099"/>
      <c r="C5" s="186" t="s">
        <v>825</v>
      </c>
      <c r="D5" s="186" t="s">
        <v>826</v>
      </c>
      <c r="E5" s="186" t="s">
        <v>827</v>
      </c>
      <c r="F5" s="1101"/>
      <c r="G5" s="186" t="s">
        <v>825</v>
      </c>
      <c r="H5" s="186" t="s">
        <v>826</v>
      </c>
      <c r="I5" s="186" t="s">
        <v>827</v>
      </c>
    </row>
    <row r="6" spans="2:9">
      <c r="B6" s="889" t="s">
        <v>425</v>
      </c>
      <c r="C6" s="890">
        <v>877510</v>
      </c>
      <c r="D6" s="890">
        <v>405304</v>
      </c>
      <c r="E6" s="891">
        <f t="shared" ref="E6:E21" si="0">C6-D6</f>
        <v>472206</v>
      </c>
      <c r="F6" s="892" t="s">
        <v>439</v>
      </c>
      <c r="G6" s="893">
        <v>534</v>
      </c>
      <c r="H6" s="893">
        <v>1987</v>
      </c>
      <c r="I6" s="894">
        <f t="shared" ref="I6:I19" si="1">G6-H6</f>
        <v>-1453</v>
      </c>
    </row>
    <row r="7" spans="2:9">
      <c r="B7" s="889" t="s">
        <v>426</v>
      </c>
      <c r="C7" s="890">
        <v>223293</v>
      </c>
      <c r="D7" s="890">
        <v>54572</v>
      </c>
      <c r="E7" s="891">
        <f t="shared" si="0"/>
        <v>168721</v>
      </c>
      <c r="F7" s="895" t="s">
        <v>108</v>
      </c>
      <c r="G7" s="896">
        <v>452</v>
      </c>
      <c r="H7" s="896">
        <v>2745</v>
      </c>
      <c r="I7" s="897">
        <f t="shared" si="1"/>
        <v>-2293</v>
      </c>
    </row>
    <row r="8" spans="2:9">
      <c r="B8" s="889" t="s">
        <v>442</v>
      </c>
      <c r="C8" s="890">
        <v>100776</v>
      </c>
      <c r="D8" s="890">
        <v>11982</v>
      </c>
      <c r="E8" s="891">
        <f t="shared" si="0"/>
        <v>88794</v>
      </c>
      <c r="F8" s="895" t="s">
        <v>438</v>
      </c>
      <c r="G8" s="896">
        <v>824</v>
      </c>
      <c r="H8" s="896">
        <v>6330</v>
      </c>
      <c r="I8" s="897">
        <f t="shared" si="1"/>
        <v>-5506</v>
      </c>
    </row>
    <row r="9" spans="2:9">
      <c r="B9" s="889" t="s">
        <v>430</v>
      </c>
      <c r="C9" s="890">
        <v>78443</v>
      </c>
      <c r="D9" s="890">
        <v>14469</v>
      </c>
      <c r="E9" s="891">
        <f t="shared" si="0"/>
        <v>63974</v>
      </c>
      <c r="F9" s="895" t="s">
        <v>107</v>
      </c>
      <c r="G9" s="896">
        <v>977</v>
      </c>
      <c r="H9" s="896">
        <v>19483</v>
      </c>
      <c r="I9" s="897">
        <f t="shared" si="1"/>
        <v>-18506</v>
      </c>
    </row>
    <row r="10" spans="2:9">
      <c r="B10" s="889" t="s">
        <v>433</v>
      </c>
      <c r="C10" s="896">
        <v>54563</v>
      </c>
      <c r="D10" s="896">
        <v>11899</v>
      </c>
      <c r="E10" s="891">
        <f t="shared" si="0"/>
        <v>42664</v>
      </c>
      <c r="F10" s="895" t="s">
        <v>35</v>
      </c>
      <c r="G10" s="896">
        <v>17503</v>
      </c>
      <c r="H10" s="896">
        <v>36510</v>
      </c>
      <c r="I10" s="897">
        <f t="shared" si="1"/>
        <v>-19007</v>
      </c>
    </row>
    <row r="11" spans="2:9">
      <c r="B11" s="889" t="s">
        <v>423</v>
      </c>
      <c r="C11" s="896">
        <v>114473</v>
      </c>
      <c r="D11" s="896">
        <v>76743</v>
      </c>
      <c r="E11" s="891">
        <f t="shared" si="0"/>
        <v>37730</v>
      </c>
      <c r="F11" s="895" t="s">
        <v>441</v>
      </c>
      <c r="G11" s="896">
        <v>3623</v>
      </c>
      <c r="H11" s="896">
        <v>23824</v>
      </c>
      <c r="I11" s="897">
        <f t="shared" si="1"/>
        <v>-20201</v>
      </c>
    </row>
    <row r="12" spans="2:9">
      <c r="B12" s="889" t="s">
        <v>440</v>
      </c>
      <c r="C12" s="896">
        <v>32757</v>
      </c>
      <c r="D12" s="896">
        <v>7284</v>
      </c>
      <c r="E12" s="891">
        <f t="shared" si="0"/>
        <v>25473</v>
      </c>
      <c r="F12" s="895" t="s">
        <v>443</v>
      </c>
      <c r="G12" s="896">
        <v>7038</v>
      </c>
      <c r="H12" s="896">
        <v>30525</v>
      </c>
      <c r="I12" s="897">
        <f t="shared" si="1"/>
        <v>-23487</v>
      </c>
    </row>
    <row r="13" spans="2:9">
      <c r="B13" s="889" t="s">
        <v>422</v>
      </c>
      <c r="C13" s="890">
        <v>57443</v>
      </c>
      <c r="D13" s="890">
        <v>35175</v>
      </c>
      <c r="E13" s="891">
        <f t="shared" si="0"/>
        <v>22268</v>
      </c>
      <c r="F13" s="895" t="s">
        <v>436</v>
      </c>
      <c r="G13" s="896">
        <v>7941</v>
      </c>
      <c r="H13" s="896">
        <v>53746</v>
      </c>
      <c r="I13" s="897">
        <f t="shared" si="1"/>
        <v>-45805</v>
      </c>
    </row>
    <row r="14" spans="2:9">
      <c r="B14" s="889" t="s">
        <v>428</v>
      </c>
      <c r="C14" s="896">
        <v>31208</v>
      </c>
      <c r="D14" s="896">
        <v>16910</v>
      </c>
      <c r="E14" s="891">
        <f t="shared" si="0"/>
        <v>14298</v>
      </c>
      <c r="F14" s="895" t="s">
        <v>110</v>
      </c>
      <c r="G14" s="896">
        <v>55049</v>
      </c>
      <c r="H14" s="890">
        <v>109454</v>
      </c>
      <c r="I14" s="897">
        <f t="shared" si="1"/>
        <v>-54405</v>
      </c>
    </row>
    <row r="15" spans="2:9">
      <c r="B15" s="889" t="s">
        <v>429</v>
      </c>
      <c r="C15" s="896">
        <v>54323</v>
      </c>
      <c r="D15" s="896">
        <v>44006</v>
      </c>
      <c r="E15" s="891">
        <f t="shared" si="0"/>
        <v>10317</v>
      </c>
      <c r="F15" s="895" t="s">
        <v>437</v>
      </c>
      <c r="G15" s="896">
        <v>1395</v>
      </c>
      <c r="H15" s="890">
        <v>57373</v>
      </c>
      <c r="I15" s="897">
        <f t="shared" si="1"/>
        <v>-55978</v>
      </c>
    </row>
    <row r="16" spans="2:9">
      <c r="B16" s="889" t="s">
        <v>432</v>
      </c>
      <c r="C16" s="896">
        <v>10911</v>
      </c>
      <c r="D16" s="896">
        <v>6185</v>
      </c>
      <c r="E16" s="891">
        <f t="shared" si="0"/>
        <v>4726</v>
      </c>
      <c r="F16" s="898" t="s">
        <v>434</v>
      </c>
      <c r="G16" s="890">
        <v>44885</v>
      </c>
      <c r="H16" s="890">
        <v>147086</v>
      </c>
      <c r="I16" s="899">
        <f t="shared" si="1"/>
        <v>-102201</v>
      </c>
    </row>
    <row r="17" spans="2:9">
      <c r="B17" s="889" t="s">
        <v>431</v>
      </c>
      <c r="C17" s="896">
        <v>41017</v>
      </c>
      <c r="D17" s="896">
        <v>36619</v>
      </c>
      <c r="E17" s="891">
        <f t="shared" si="0"/>
        <v>4398</v>
      </c>
      <c r="F17" s="889" t="s">
        <v>421</v>
      </c>
      <c r="G17" s="896">
        <v>66004</v>
      </c>
      <c r="H17" s="896">
        <v>169038</v>
      </c>
      <c r="I17" s="897">
        <f t="shared" si="1"/>
        <v>-103034</v>
      </c>
    </row>
    <row r="18" spans="2:9">
      <c r="B18" s="889" t="s">
        <v>623</v>
      </c>
      <c r="C18" s="896">
        <v>5890</v>
      </c>
      <c r="D18" s="896">
        <v>2945</v>
      </c>
      <c r="E18" s="891">
        <f t="shared" si="0"/>
        <v>2945</v>
      </c>
      <c r="F18" s="895" t="s">
        <v>14</v>
      </c>
      <c r="G18" s="896">
        <v>99089</v>
      </c>
      <c r="H18" s="896">
        <v>257338</v>
      </c>
      <c r="I18" s="897">
        <f t="shared" si="1"/>
        <v>-158249</v>
      </c>
    </row>
    <row r="19" spans="2:9">
      <c r="B19" s="889" t="s">
        <v>579</v>
      </c>
      <c r="C19" s="896">
        <v>4166</v>
      </c>
      <c r="D19" s="896">
        <v>2587</v>
      </c>
      <c r="E19" s="891">
        <f t="shared" si="0"/>
        <v>1579</v>
      </c>
      <c r="F19" s="895" t="s">
        <v>435</v>
      </c>
      <c r="G19" s="896">
        <v>41095</v>
      </c>
      <c r="H19" s="890">
        <v>209175</v>
      </c>
      <c r="I19" s="897">
        <f t="shared" si="1"/>
        <v>-168080</v>
      </c>
    </row>
    <row r="20" spans="2:9">
      <c r="B20" s="889" t="s">
        <v>106</v>
      </c>
      <c r="C20" s="896">
        <v>108</v>
      </c>
      <c r="D20" s="896">
        <v>1023</v>
      </c>
      <c r="E20" s="897">
        <f t="shared" si="0"/>
        <v>-915</v>
      </c>
      <c r="F20" s="895" t="s">
        <v>427</v>
      </c>
      <c r="G20" s="900" t="s">
        <v>828</v>
      </c>
      <c r="H20" s="896">
        <v>11229</v>
      </c>
      <c r="I20" s="901" t="s">
        <v>117</v>
      </c>
    </row>
    <row r="21" spans="2:9">
      <c r="B21" s="1286" t="s">
        <v>625</v>
      </c>
      <c r="C21" s="1287">
        <v>79</v>
      </c>
      <c r="D21" s="1288">
        <v>1492</v>
      </c>
      <c r="E21" s="1289">
        <f t="shared" si="0"/>
        <v>-1413</v>
      </c>
      <c r="F21" s="895" t="s">
        <v>424</v>
      </c>
      <c r="G21" s="900" t="s">
        <v>828</v>
      </c>
      <c r="H21" s="896">
        <v>108763</v>
      </c>
      <c r="I21" s="901" t="s">
        <v>117</v>
      </c>
    </row>
    <row r="22" spans="2:9">
      <c r="B22" s="1168"/>
      <c r="C22" s="1168"/>
      <c r="D22" s="1168"/>
      <c r="E22" s="1290"/>
      <c r="F22" s="895" t="s">
        <v>829</v>
      </c>
      <c r="G22" s="896" t="s">
        <v>117</v>
      </c>
      <c r="H22" s="896">
        <v>59568</v>
      </c>
      <c r="I22" s="896" t="s">
        <v>117</v>
      </c>
    </row>
    <row r="23" spans="2:9">
      <c r="B23" s="1106" t="str">
        <f>"Total 2021"</f>
        <v>Total 2021</v>
      </c>
      <c r="C23" s="1186"/>
      <c r="D23" s="1186"/>
      <c r="E23" s="1186"/>
      <c r="F23" s="1186"/>
      <c r="G23" s="1280">
        <f>SUM(C6:C22)+SUM(G6:G22)</f>
        <v>2033369</v>
      </c>
      <c r="H23" s="1177"/>
      <c r="I23" s="902"/>
    </row>
    <row r="24" spans="2:9">
      <c r="B24" s="1106" t="str">
        <f>"Total 2020"</f>
        <v>Total 2020</v>
      </c>
      <c r="C24" s="1186"/>
      <c r="D24" s="1186"/>
      <c r="E24" s="1186"/>
      <c r="F24" s="1186"/>
      <c r="G24" s="1280">
        <v>2250882</v>
      </c>
      <c r="H24" s="1177"/>
      <c r="I24" s="902"/>
    </row>
    <row r="25" spans="2:9">
      <c r="B25" s="1106" t="str">
        <f>"% d'évolution"</f>
        <v>% d'évolution</v>
      </c>
      <c r="C25" s="1186"/>
      <c r="D25" s="1186"/>
      <c r="E25" s="1186"/>
      <c r="F25" s="1186"/>
      <c r="G25" s="1281">
        <f>(G23-G24)/G24</f>
        <v>-9.6634563695475822E-2</v>
      </c>
      <c r="H25" s="1282"/>
      <c r="I25" s="902"/>
    </row>
    <row r="26" spans="2:9">
      <c r="B26" s="903" t="s">
        <v>830</v>
      </c>
    </row>
    <row r="27" spans="2:9">
      <c r="B27" s="903" t="s">
        <v>831</v>
      </c>
    </row>
    <row r="28" spans="2:9">
      <c r="B28" s="1279"/>
      <c r="C28" s="1279"/>
      <c r="D28" s="1134"/>
      <c r="E28" s="1279"/>
      <c r="F28" s="1279"/>
      <c r="G28" s="1134"/>
    </row>
    <row r="30" spans="2:9">
      <c r="B30" s="904"/>
      <c r="C30" s="648"/>
      <c r="D30" s="648"/>
      <c r="E30" s="905"/>
      <c r="F30" s="232"/>
    </row>
    <row r="31" spans="2:9">
      <c r="F31" s="232"/>
    </row>
    <row r="33" spans="3:6">
      <c r="C33" s="232"/>
    </row>
    <row r="34" spans="3:6">
      <c r="C34" s="232"/>
      <c r="F34" s="232"/>
    </row>
    <row r="36" spans="3:6">
      <c r="D36" s="222"/>
    </row>
  </sheetData>
  <mergeCells count="16">
    <mergeCell ref="B4:B5"/>
    <mergeCell ref="C4:E4"/>
    <mergeCell ref="F4:F5"/>
    <mergeCell ref="G4:I4"/>
    <mergeCell ref="B21:B22"/>
    <mergeCell ref="C21:C22"/>
    <mergeCell ref="D21:D22"/>
    <mergeCell ref="E21:E22"/>
    <mergeCell ref="B28:D28"/>
    <mergeCell ref="E28:G28"/>
    <mergeCell ref="B23:F23"/>
    <mergeCell ref="G23:H23"/>
    <mergeCell ref="B24:F24"/>
    <mergeCell ref="G24:H24"/>
    <mergeCell ref="B25:F25"/>
    <mergeCell ref="G25:H25"/>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dimension ref="B1:S552"/>
  <sheetViews>
    <sheetView showGridLines="0" workbookViewId="0">
      <selection activeCell="D34" sqref="D34"/>
    </sheetView>
  </sheetViews>
  <sheetFormatPr baseColWidth="10" defaultRowHeight="15"/>
  <cols>
    <col min="1" max="1" width="3.140625" customWidth="1"/>
    <col min="2" max="2" width="4.42578125" customWidth="1"/>
    <col min="3" max="3" width="11" customWidth="1"/>
    <col min="7" max="7" width="9.28515625" customWidth="1"/>
    <col min="8" max="8" width="4.7109375" customWidth="1"/>
    <col min="9" max="9" width="11" customWidth="1"/>
    <col min="13" max="13" width="8.85546875" customWidth="1"/>
    <col min="17" max="19" width="11.42578125" style="195"/>
    <col min="257" max="257" width="3.140625" customWidth="1"/>
    <col min="258" max="258" width="4.42578125" customWidth="1"/>
    <col min="259" max="259" width="11" customWidth="1"/>
    <col min="263" max="263" width="9.28515625" customWidth="1"/>
    <col min="264" max="264" width="4.7109375" customWidth="1"/>
    <col min="265" max="265" width="11" customWidth="1"/>
    <col min="269" max="269" width="8.85546875" customWidth="1"/>
    <col min="513" max="513" width="3.140625" customWidth="1"/>
    <col min="514" max="514" width="4.42578125" customWidth="1"/>
    <col min="515" max="515" width="11" customWidth="1"/>
    <col min="519" max="519" width="9.28515625" customWidth="1"/>
    <col min="520" max="520" width="4.7109375" customWidth="1"/>
    <col min="521" max="521" width="11" customWidth="1"/>
    <col min="525" max="525" width="8.85546875" customWidth="1"/>
    <col min="769" max="769" width="3.140625" customWidth="1"/>
    <col min="770" max="770" width="4.42578125" customWidth="1"/>
    <col min="771" max="771" width="11" customWidth="1"/>
    <col min="775" max="775" width="9.28515625" customWidth="1"/>
    <col min="776" max="776" width="4.7109375" customWidth="1"/>
    <col min="777" max="777" width="11" customWidth="1"/>
    <col min="781" max="781" width="8.85546875" customWidth="1"/>
    <col min="1025" max="1025" width="3.140625" customWidth="1"/>
    <col min="1026" max="1026" width="4.42578125" customWidth="1"/>
    <col min="1027" max="1027" width="11" customWidth="1"/>
    <col min="1031" max="1031" width="9.28515625" customWidth="1"/>
    <col min="1032" max="1032" width="4.7109375" customWidth="1"/>
    <col min="1033" max="1033" width="11" customWidth="1"/>
    <col min="1037" max="1037" width="8.85546875" customWidth="1"/>
    <col min="1281" max="1281" width="3.140625" customWidth="1"/>
    <col min="1282" max="1282" width="4.42578125" customWidth="1"/>
    <col min="1283" max="1283" width="11" customWidth="1"/>
    <col min="1287" max="1287" width="9.28515625" customWidth="1"/>
    <col min="1288" max="1288" width="4.7109375" customWidth="1"/>
    <col min="1289" max="1289" width="11" customWidth="1"/>
    <col min="1293" max="1293" width="8.85546875" customWidth="1"/>
    <col min="1537" max="1537" width="3.140625" customWidth="1"/>
    <col min="1538" max="1538" width="4.42578125" customWidth="1"/>
    <col min="1539" max="1539" width="11" customWidth="1"/>
    <col min="1543" max="1543" width="9.28515625" customWidth="1"/>
    <col min="1544" max="1544" width="4.7109375" customWidth="1"/>
    <col min="1545" max="1545" width="11" customWidth="1"/>
    <col min="1549" max="1549" width="8.85546875" customWidth="1"/>
    <col min="1793" max="1793" width="3.140625" customWidth="1"/>
    <col min="1794" max="1794" width="4.42578125" customWidth="1"/>
    <col min="1795" max="1795" width="11" customWidth="1"/>
    <col min="1799" max="1799" width="9.28515625" customWidth="1"/>
    <col min="1800" max="1800" width="4.7109375" customWidth="1"/>
    <col min="1801" max="1801" width="11" customWidth="1"/>
    <col min="1805" max="1805" width="8.85546875" customWidth="1"/>
    <col min="2049" max="2049" width="3.140625" customWidth="1"/>
    <col min="2050" max="2050" width="4.42578125" customWidth="1"/>
    <col min="2051" max="2051" width="11" customWidth="1"/>
    <col min="2055" max="2055" width="9.28515625" customWidth="1"/>
    <col min="2056" max="2056" width="4.7109375" customWidth="1"/>
    <col min="2057" max="2057" width="11" customWidth="1"/>
    <col min="2061" max="2061" width="8.85546875" customWidth="1"/>
    <col min="2305" max="2305" width="3.140625" customWidth="1"/>
    <col min="2306" max="2306" width="4.42578125" customWidth="1"/>
    <col min="2307" max="2307" width="11" customWidth="1"/>
    <col min="2311" max="2311" width="9.28515625" customWidth="1"/>
    <col min="2312" max="2312" width="4.7109375" customWidth="1"/>
    <col min="2313" max="2313" width="11" customWidth="1"/>
    <col min="2317" max="2317" width="8.85546875" customWidth="1"/>
    <col min="2561" max="2561" width="3.140625" customWidth="1"/>
    <col min="2562" max="2562" width="4.42578125" customWidth="1"/>
    <col min="2563" max="2563" width="11" customWidth="1"/>
    <col min="2567" max="2567" width="9.28515625" customWidth="1"/>
    <col min="2568" max="2568" width="4.7109375" customWidth="1"/>
    <col min="2569" max="2569" width="11" customWidth="1"/>
    <col min="2573" max="2573" width="8.85546875" customWidth="1"/>
    <col min="2817" max="2817" width="3.140625" customWidth="1"/>
    <col min="2818" max="2818" width="4.42578125" customWidth="1"/>
    <col min="2819" max="2819" width="11" customWidth="1"/>
    <col min="2823" max="2823" width="9.28515625" customWidth="1"/>
    <col min="2824" max="2824" width="4.7109375" customWidth="1"/>
    <col min="2825" max="2825" width="11" customWidth="1"/>
    <col min="2829" max="2829" width="8.85546875" customWidth="1"/>
    <col min="3073" max="3073" width="3.140625" customWidth="1"/>
    <col min="3074" max="3074" width="4.42578125" customWidth="1"/>
    <col min="3075" max="3075" width="11" customWidth="1"/>
    <col min="3079" max="3079" width="9.28515625" customWidth="1"/>
    <col min="3080" max="3080" width="4.7109375" customWidth="1"/>
    <col min="3081" max="3081" width="11" customWidth="1"/>
    <col min="3085" max="3085" width="8.85546875" customWidth="1"/>
    <col min="3329" max="3329" width="3.140625" customWidth="1"/>
    <col min="3330" max="3330" width="4.42578125" customWidth="1"/>
    <col min="3331" max="3331" width="11" customWidth="1"/>
    <col min="3335" max="3335" width="9.28515625" customWidth="1"/>
    <col min="3336" max="3336" width="4.7109375" customWidth="1"/>
    <col min="3337" max="3337" width="11" customWidth="1"/>
    <col min="3341" max="3341" width="8.85546875" customWidth="1"/>
    <col min="3585" max="3585" width="3.140625" customWidth="1"/>
    <col min="3586" max="3586" width="4.42578125" customWidth="1"/>
    <col min="3587" max="3587" width="11" customWidth="1"/>
    <col min="3591" max="3591" width="9.28515625" customWidth="1"/>
    <col min="3592" max="3592" width="4.7109375" customWidth="1"/>
    <col min="3593" max="3593" width="11" customWidth="1"/>
    <col min="3597" max="3597" width="8.85546875" customWidth="1"/>
    <col min="3841" max="3841" width="3.140625" customWidth="1"/>
    <col min="3842" max="3842" width="4.42578125" customWidth="1"/>
    <col min="3843" max="3843" width="11" customWidth="1"/>
    <col min="3847" max="3847" width="9.28515625" customWidth="1"/>
    <col min="3848" max="3848" width="4.7109375" customWidth="1"/>
    <col min="3849" max="3849" width="11" customWidth="1"/>
    <col min="3853" max="3853" width="8.85546875" customWidth="1"/>
    <col min="4097" max="4097" width="3.140625" customWidth="1"/>
    <col min="4098" max="4098" width="4.42578125" customWidth="1"/>
    <col min="4099" max="4099" width="11" customWidth="1"/>
    <col min="4103" max="4103" width="9.28515625" customWidth="1"/>
    <col min="4104" max="4104" width="4.7109375" customWidth="1"/>
    <col min="4105" max="4105" width="11" customWidth="1"/>
    <col min="4109" max="4109" width="8.85546875" customWidth="1"/>
    <col min="4353" max="4353" width="3.140625" customWidth="1"/>
    <col min="4354" max="4354" width="4.42578125" customWidth="1"/>
    <col min="4355" max="4355" width="11" customWidth="1"/>
    <col min="4359" max="4359" width="9.28515625" customWidth="1"/>
    <col min="4360" max="4360" width="4.7109375" customWidth="1"/>
    <col min="4361" max="4361" width="11" customWidth="1"/>
    <col min="4365" max="4365" width="8.85546875" customWidth="1"/>
    <col min="4609" max="4609" width="3.140625" customWidth="1"/>
    <col min="4610" max="4610" width="4.42578125" customWidth="1"/>
    <col min="4611" max="4611" width="11" customWidth="1"/>
    <col min="4615" max="4615" width="9.28515625" customWidth="1"/>
    <col min="4616" max="4616" width="4.7109375" customWidth="1"/>
    <col min="4617" max="4617" width="11" customWidth="1"/>
    <col min="4621" max="4621" width="8.85546875" customWidth="1"/>
    <col min="4865" max="4865" width="3.140625" customWidth="1"/>
    <col min="4866" max="4866" width="4.42578125" customWidth="1"/>
    <col min="4867" max="4867" width="11" customWidth="1"/>
    <col min="4871" max="4871" width="9.28515625" customWidth="1"/>
    <col min="4872" max="4872" width="4.7109375" customWidth="1"/>
    <col min="4873" max="4873" width="11" customWidth="1"/>
    <col min="4877" max="4877" width="8.85546875" customWidth="1"/>
    <col min="5121" max="5121" width="3.140625" customWidth="1"/>
    <col min="5122" max="5122" width="4.42578125" customWidth="1"/>
    <col min="5123" max="5123" width="11" customWidth="1"/>
    <col min="5127" max="5127" width="9.28515625" customWidth="1"/>
    <col min="5128" max="5128" width="4.7109375" customWidth="1"/>
    <col min="5129" max="5129" width="11" customWidth="1"/>
    <col min="5133" max="5133" width="8.85546875" customWidth="1"/>
    <col min="5377" max="5377" width="3.140625" customWidth="1"/>
    <col min="5378" max="5378" width="4.42578125" customWidth="1"/>
    <col min="5379" max="5379" width="11" customWidth="1"/>
    <col min="5383" max="5383" width="9.28515625" customWidth="1"/>
    <col min="5384" max="5384" width="4.7109375" customWidth="1"/>
    <col min="5385" max="5385" width="11" customWidth="1"/>
    <col min="5389" max="5389" width="8.85546875" customWidth="1"/>
    <col min="5633" max="5633" width="3.140625" customWidth="1"/>
    <col min="5634" max="5634" width="4.42578125" customWidth="1"/>
    <col min="5635" max="5635" width="11" customWidth="1"/>
    <col min="5639" max="5639" width="9.28515625" customWidth="1"/>
    <col min="5640" max="5640" width="4.7109375" customWidth="1"/>
    <col min="5641" max="5641" width="11" customWidth="1"/>
    <col min="5645" max="5645" width="8.85546875" customWidth="1"/>
    <col min="5889" max="5889" width="3.140625" customWidth="1"/>
    <col min="5890" max="5890" width="4.42578125" customWidth="1"/>
    <col min="5891" max="5891" width="11" customWidth="1"/>
    <col min="5895" max="5895" width="9.28515625" customWidth="1"/>
    <col min="5896" max="5896" width="4.7109375" customWidth="1"/>
    <col min="5897" max="5897" width="11" customWidth="1"/>
    <col min="5901" max="5901" width="8.85546875" customWidth="1"/>
    <col min="6145" max="6145" width="3.140625" customWidth="1"/>
    <col min="6146" max="6146" width="4.42578125" customWidth="1"/>
    <col min="6147" max="6147" width="11" customWidth="1"/>
    <col min="6151" max="6151" width="9.28515625" customWidth="1"/>
    <col min="6152" max="6152" width="4.7109375" customWidth="1"/>
    <col min="6153" max="6153" width="11" customWidth="1"/>
    <col min="6157" max="6157" width="8.85546875" customWidth="1"/>
    <col min="6401" max="6401" width="3.140625" customWidth="1"/>
    <col min="6402" max="6402" width="4.42578125" customWidth="1"/>
    <col min="6403" max="6403" width="11" customWidth="1"/>
    <col min="6407" max="6407" width="9.28515625" customWidth="1"/>
    <col min="6408" max="6408" width="4.7109375" customWidth="1"/>
    <col min="6409" max="6409" width="11" customWidth="1"/>
    <col min="6413" max="6413" width="8.85546875" customWidth="1"/>
    <col min="6657" max="6657" width="3.140625" customWidth="1"/>
    <col min="6658" max="6658" width="4.42578125" customWidth="1"/>
    <col min="6659" max="6659" width="11" customWidth="1"/>
    <col min="6663" max="6663" width="9.28515625" customWidth="1"/>
    <col min="6664" max="6664" width="4.7109375" customWidth="1"/>
    <col min="6665" max="6665" width="11" customWidth="1"/>
    <col min="6669" max="6669" width="8.85546875" customWidth="1"/>
    <col min="6913" max="6913" width="3.140625" customWidth="1"/>
    <col min="6914" max="6914" width="4.42578125" customWidth="1"/>
    <col min="6915" max="6915" width="11" customWidth="1"/>
    <col min="6919" max="6919" width="9.28515625" customWidth="1"/>
    <col min="6920" max="6920" width="4.7109375" customWidth="1"/>
    <col min="6921" max="6921" width="11" customWidth="1"/>
    <col min="6925" max="6925" width="8.85546875" customWidth="1"/>
    <col min="7169" max="7169" width="3.140625" customWidth="1"/>
    <col min="7170" max="7170" width="4.42578125" customWidth="1"/>
    <col min="7171" max="7171" width="11" customWidth="1"/>
    <col min="7175" max="7175" width="9.28515625" customWidth="1"/>
    <col min="7176" max="7176" width="4.7109375" customWidth="1"/>
    <col min="7177" max="7177" width="11" customWidth="1"/>
    <col min="7181" max="7181" width="8.85546875" customWidth="1"/>
    <col min="7425" max="7425" width="3.140625" customWidth="1"/>
    <col min="7426" max="7426" width="4.42578125" customWidth="1"/>
    <col min="7427" max="7427" width="11" customWidth="1"/>
    <col min="7431" max="7431" width="9.28515625" customWidth="1"/>
    <col min="7432" max="7432" width="4.7109375" customWidth="1"/>
    <col min="7433" max="7433" width="11" customWidth="1"/>
    <col min="7437" max="7437" width="8.85546875" customWidth="1"/>
    <col min="7681" max="7681" width="3.140625" customWidth="1"/>
    <col min="7682" max="7682" width="4.42578125" customWidth="1"/>
    <col min="7683" max="7683" width="11" customWidth="1"/>
    <col min="7687" max="7687" width="9.28515625" customWidth="1"/>
    <col min="7688" max="7688" width="4.7109375" customWidth="1"/>
    <col min="7689" max="7689" width="11" customWidth="1"/>
    <col min="7693" max="7693" width="8.85546875" customWidth="1"/>
    <col min="7937" max="7937" width="3.140625" customWidth="1"/>
    <col min="7938" max="7938" width="4.42578125" customWidth="1"/>
    <col min="7939" max="7939" width="11" customWidth="1"/>
    <col min="7943" max="7943" width="9.28515625" customWidth="1"/>
    <col min="7944" max="7944" width="4.7109375" customWidth="1"/>
    <col min="7945" max="7945" width="11" customWidth="1"/>
    <col min="7949" max="7949" width="8.85546875" customWidth="1"/>
    <col min="8193" max="8193" width="3.140625" customWidth="1"/>
    <col min="8194" max="8194" width="4.42578125" customWidth="1"/>
    <col min="8195" max="8195" width="11" customWidth="1"/>
    <col min="8199" max="8199" width="9.28515625" customWidth="1"/>
    <col min="8200" max="8200" width="4.7109375" customWidth="1"/>
    <col min="8201" max="8201" width="11" customWidth="1"/>
    <col min="8205" max="8205" width="8.85546875" customWidth="1"/>
    <col min="8449" max="8449" width="3.140625" customWidth="1"/>
    <col min="8450" max="8450" width="4.42578125" customWidth="1"/>
    <col min="8451" max="8451" width="11" customWidth="1"/>
    <col min="8455" max="8455" width="9.28515625" customWidth="1"/>
    <col min="8456" max="8456" width="4.7109375" customWidth="1"/>
    <col min="8457" max="8457" width="11" customWidth="1"/>
    <col min="8461" max="8461" width="8.85546875" customWidth="1"/>
    <col min="8705" max="8705" width="3.140625" customWidth="1"/>
    <col min="8706" max="8706" width="4.42578125" customWidth="1"/>
    <col min="8707" max="8707" width="11" customWidth="1"/>
    <col min="8711" max="8711" width="9.28515625" customWidth="1"/>
    <col min="8712" max="8712" width="4.7109375" customWidth="1"/>
    <col min="8713" max="8713" width="11" customWidth="1"/>
    <col min="8717" max="8717" width="8.85546875" customWidth="1"/>
    <col min="8961" max="8961" width="3.140625" customWidth="1"/>
    <col min="8962" max="8962" width="4.42578125" customWidth="1"/>
    <col min="8963" max="8963" width="11" customWidth="1"/>
    <col min="8967" max="8967" width="9.28515625" customWidth="1"/>
    <col min="8968" max="8968" width="4.7109375" customWidth="1"/>
    <col min="8969" max="8969" width="11" customWidth="1"/>
    <col min="8973" max="8973" width="8.85546875" customWidth="1"/>
    <col min="9217" max="9217" width="3.140625" customWidth="1"/>
    <col min="9218" max="9218" width="4.42578125" customWidth="1"/>
    <col min="9219" max="9219" width="11" customWidth="1"/>
    <col min="9223" max="9223" width="9.28515625" customWidth="1"/>
    <col min="9224" max="9224" width="4.7109375" customWidth="1"/>
    <col min="9225" max="9225" width="11" customWidth="1"/>
    <col min="9229" max="9229" width="8.85546875" customWidth="1"/>
    <col min="9473" max="9473" width="3.140625" customWidth="1"/>
    <col min="9474" max="9474" width="4.42578125" customWidth="1"/>
    <col min="9475" max="9475" width="11" customWidth="1"/>
    <col min="9479" max="9479" width="9.28515625" customWidth="1"/>
    <col min="9480" max="9480" width="4.7109375" customWidth="1"/>
    <col min="9481" max="9481" width="11" customWidth="1"/>
    <col min="9485" max="9485" width="8.85546875" customWidth="1"/>
    <col min="9729" max="9729" width="3.140625" customWidth="1"/>
    <col min="9730" max="9730" width="4.42578125" customWidth="1"/>
    <col min="9731" max="9731" width="11" customWidth="1"/>
    <col min="9735" max="9735" width="9.28515625" customWidth="1"/>
    <col min="9736" max="9736" width="4.7109375" customWidth="1"/>
    <col min="9737" max="9737" width="11" customWidth="1"/>
    <col min="9741" max="9741" width="8.85546875" customWidth="1"/>
    <col min="9985" max="9985" width="3.140625" customWidth="1"/>
    <col min="9986" max="9986" width="4.42578125" customWidth="1"/>
    <col min="9987" max="9987" width="11" customWidth="1"/>
    <col min="9991" max="9991" width="9.28515625" customWidth="1"/>
    <col min="9992" max="9992" width="4.7109375" customWidth="1"/>
    <col min="9993" max="9993" width="11" customWidth="1"/>
    <col min="9997" max="9997" width="8.85546875" customWidth="1"/>
    <col min="10241" max="10241" width="3.140625" customWidth="1"/>
    <col min="10242" max="10242" width="4.42578125" customWidth="1"/>
    <col min="10243" max="10243" width="11" customWidth="1"/>
    <col min="10247" max="10247" width="9.28515625" customWidth="1"/>
    <col min="10248" max="10248" width="4.7109375" customWidth="1"/>
    <col min="10249" max="10249" width="11" customWidth="1"/>
    <col min="10253" max="10253" width="8.85546875" customWidth="1"/>
    <col min="10497" max="10497" width="3.140625" customWidth="1"/>
    <col min="10498" max="10498" width="4.42578125" customWidth="1"/>
    <col min="10499" max="10499" width="11" customWidth="1"/>
    <col min="10503" max="10503" width="9.28515625" customWidth="1"/>
    <col min="10504" max="10504" width="4.7109375" customWidth="1"/>
    <col min="10505" max="10505" width="11" customWidth="1"/>
    <col min="10509" max="10509" width="8.85546875" customWidth="1"/>
    <col min="10753" max="10753" width="3.140625" customWidth="1"/>
    <col min="10754" max="10754" width="4.42578125" customWidth="1"/>
    <col min="10755" max="10755" width="11" customWidth="1"/>
    <col min="10759" max="10759" width="9.28515625" customWidth="1"/>
    <col min="10760" max="10760" width="4.7109375" customWidth="1"/>
    <col min="10761" max="10761" width="11" customWidth="1"/>
    <col min="10765" max="10765" width="8.85546875" customWidth="1"/>
    <col min="11009" max="11009" width="3.140625" customWidth="1"/>
    <col min="11010" max="11010" width="4.42578125" customWidth="1"/>
    <col min="11011" max="11011" width="11" customWidth="1"/>
    <col min="11015" max="11015" width="9.28515625" customWidth="1"/>
    <col min="11016" max="11016" width="4.7109375" customWidth="1"/>
    <col min="11017" max="11017" width="11" customWidth="1"/>
    <col min="11021" max="11021" width="8.85546875" customWidth="1"/>
    <col min="11265" max="11265" width="3.140625" customWidth="1"/>
    <col min="11266" max="11266" width="4.42578125" customWidth="1"/>
    <col min="11267" max="11267" width="11" customWidth="1"/>
    <col min="11271" max="11271" width="9.28515625" customWidth="1"/>
    <col min="11272" max="11272" width="4.7109375" customWidth="1"/>
    <col min="11273" max="11273" width="11" customWidth="1"/>
    <col min="11277" max="11277" width="8.85546875" customWidth="1"/>
    <col min="11521" max="11521" width="3.140625" customWidth="1"/>
    <col min="11522" max="11522" width="4.42578125" customWidth="1"/>
    <col min="11523" max="11523" width="11" customWidth="1"/>
    <col min="11527" max="11527" width="9.28515625" customWidth="1"/>
    <col min="11528" max="11528" width="4.7109375" customWidth="1"/>
    <col min="11529" max="11529" width="11" customWidth="1"/>
    <col min="11533" max="11533" width="8.85546875" customWidth="1"/>
    <col min="11777" max="11777" width="3.140625" customWidth="1"/>
    <col min="11778" max="11778" width="4.42578125" customWidth="1"/>
    <col min="11779" max="11779" width="11" customWidth="1"/>
    <col min="11783" max="11783" width="9.28515625" customWidth="1"/>
    <col min="11784" max="11784" width="4.7109375" customWidth="1"/>
    <col min="11785" max="11785" width="11" customWidth="1"/>
    <col min="11789" max="11789" width="8.85546875" customWidth="1"/>
    <col min="12033" max="12033" width="3.140625" customWidth="1"/>
    <col min="12034" max="12034" width="4.42578125" customWidth="1"/>
    <col min="12035" max="12035" width="11" customWidth="1"/>
    <col min="12039" max="12039" width="9.28515625" customWidth="1"/>
    <col min="12040" max="12040" width="4.7109375" customWidth="1"/>
    <col min="12041" max="12041" width="11" customWidth="1"/>
    <col min="12045" max="12045" width="8.85546875" customWidth="1"/>
    <col min="12289" max="12289" width="3.140625" customWidth="1"/>
    <col min="12290" max="12290" width="4.42578125" customWidth="1"/>
    <col min="12291" max="12291" width="11" customWidth="1"/>
    <col min="12295" max="12295" width="9.28515625" customWidth="1"/>
    <col min="12296" max="12296" width="4.7109375" customWidth="1"/>
    <col min="12297" max="12297" width="11" customWidth="1"/>
    <col min="12301" max="12301" width="8.85546875" customWidth="1"/>
    <col min="12545" max="12545" width="3.140625" customWidth="1"/>
    <col min="12546" max="12546" width="4.42578125" customWidth="1"/>
    <col min="12547" max="12547" width="11" customWidth="1"/>
    <col min="12551" max="12551" width="9.28515625" customWidth="1"/>
    <col min="12552" max="12552" width="4.7109375" customWidth="1"/>
    <col min="12553" max="12553" width="11" customWidth="1"/>
    <col min="12557" max="12557" width="8.85546875" customWidth="1"/>
    <col min="12801" max="12801" width="3.140625" customWidth="1"/>
    <col min="12802" max="12802" width="4.42578125" customWidth="1"/>
    <col min="12803" max="12803" width="11" customWidth="1"/>
    <col min="12807" max="12807" width="9.28515625" customWidth="1"/>
    <col min="12808" max="12808" width="4.7109375" customWidth="1"/>
    <col min="12809" max="12809" width="11" customWidth="1"/>
    <col min="12813" max="12813" width="8.85546875" customWidth="1"/>
    <col min="13057" max="13057" width="3.140625" customWidth="1"/>
    <col min="13058" max="13058" width="4.42578125" customWidth="1"/>
    <col min="13059" max="13059" width="11" customWidth="1"/>
    <col min="13063" max="13063" width="9.28515625" customWidth="1"/>
    <col min="13064" max="13064" width="4.7109375" customWidth="1"/>
    <col min="13065" max="13065" width="11" customWidth="1"/>
    <col min="13069" max="13069" width="8.85546875" customWidth="1"/>
    <col min="13313" max="13313" width="3.140625" customWidth="1"/>
    <col min="13314" max="13314" width="4.42578125" customWidth="1"/>
    <col min="13315" max="13315" width="11" customWidth="1"/>
    <col min="13319" max="13319" width="9.28515625" customWidth="1"/>
    <col min="13320" max="13320" width="4.7109375" customWidth="1"/>
    <col min="13321" max="13321" width="11" customWidth="1"/>
    <col min="13325" max="13325" width="8.85546875" customWidth="1"/>
    <col min="13569" max="13569" width="3.140625" customWidth="1"/>
    <col min="13570" max="13570" width="4.42578125" customWidth="1"/>
    <col min="13571" max="13571" width="11" customWidth="1"/>
    <col min="13575" max="13575" width="9.28515625" customWidth="1"/>
    <col min="13576" max="13576" width="4.7109375" customWidth="1"/>
    <col min="13577" max="13577" width="11" customWidth="1"/>
    <col min="13581" max="13581" width="8.85546875" customWidth="1"/>
    <col min="13825" max="13825" width="3.140625" customWidth="1"/>
    <col min="13826" max="13826" width="4.42578125" customWidth="1"/>
    <col min="13827" max="13827" width="11" customWidth="1"/>
    <col min="13831" max="13831" width="9.28515625" customWidth="1"/>
    <col min="13832" max="13832" width="4.7109375" customWidth="1"/>
    <col min="13833" max="13833" width="11" customWidth="1"/>
    <col min="13837" max="13837" width="8.85546875" customWidth="1"/>
    <col min="14081" max="14081" width="3.140625" customWidth="1"/>
    <col min="14082" max="14082" width="4.42578125" customWidth="1"/>
    <col min="14083" max="14083" width="11" customWidth="1"/>
    <col min="14087" max="14087" width="9.28515625" customWidth="1"/>
    <col min="14088" max="14088" width="4.7109375" customWidth="1"/>
    <col min="14089" max="14089" width="11" customWidth="1"/>
    <col min="14093" max="14093" width="8.85546875" customWidth="1"/>
    <col min="14337" max="14337" width="3.140625" customWidth="1"/>
    <col min="14338" max="14338" width="4.42578125" customWidth="1"/>
    <col min="14339" max="14339" width="11" customWidth="1"/>
    <col min="14343" max="14343" width="9.28515625" customWidth="1"/>
    <col min="14344" max="14344" width="4.7109375" customWidth="1"/>
    <col min="14345" max="14345" width="11" customWidth="1"/>
    <col min="14349" max="14349" width="8.85546875" customWidth="1"/>
    <col min="14593" max="14593" width="3.140625" customWidth="1"/>
    <col min="14594" max="14594" width="4.42578125" customWidth="1"/>
    <col min="14595" max="14595" width="11" customWidth="1"/>
    <col min="14599" max="14599" width="9.28515625" customWidth="1"/>
    <col min="14600" max="14600" width="4.7109375" customWidth="1"/>
    <col min="14601" max="14601" width="11" customWidth="1"/>
    <col min="14605" max="14605" width="8.85546875" customWidth="1"/>
    <col min="14849" max="14849" width="3.140625" customWidth="1"/>
    <col min="14850" max="14850" width="4.42578125" customWidth="1"/>
    <col min="14851" max="14851" width="11" customWidth="1"/>
    <col min="14855" max="14855" width="9.28515625" customWidth="1"/>
    <col min="14856" max="14856" width="4.7109375" customWidth="1"/>
    <col min="14857" max="14857" width="11" customWidth="1"/>
    <col min="14861" max="14861" width="8.85546875" customWidth="1"/>
    <col min="15105" max="15105" width="3.140625" customWidth="1"/>
    <col min="15106" max="15106" width="4.42578125" customWidth="1"/>
    <col min="15107" max="15107" width="11" customWidth="1"/>
    <col min="15111" max="15111" width="9.28515625" customWidth="1"/>
    <col min="15112" max="15112" width="4.7109375" customWidth="1"/>
    <col min="15113" max="15113" width="11" customWidth="1"/>
    <col min="15117" max="15117" width="8.85546875" customWidth="1"/>
    <col min="15361" max="15361" width="3.140625" customWidth="1"/>
    <col min="15362" max="15362" width="4.42578125" customWidth="1"/>
    <col min="15363" max="15363" width="11" customWidth="1"/>
    <col min="15367" max="15367" width="9.28515625" customWidth="1"/>
    <col min="15368" max="15368" width="4.7109375" customWidth="1"/>
    <col min="15369" max="15369" width="11" customWidth="1"/>
    <col min="15373" max="15373" width="8.85546875" customWidth="1"/>
    <col min="15617" max="15617" width="3.140625" customWidth="1"/>
    <col min="15618" max="15618" width="4.42578125" customWidth="1"/>
    <col min="15619" max="15619" width="11" customWidth="1"/>
    <col min="15623" max="15623" width="9.28515625" customWidth="1"/>
    <col min="15624" max="15624" width="4.7109375" customWidth="1"/>
    <col min="15625" max="15625" width="11" customWidth="1"/>
    <col min="15629" max="15629" width="8.85546875" customWidth="1"/>
    <col min="15873" max="15873" width="3.140625" customWidth="1"/>
    <col min="15874" max="15874" width="4.42578125" customWidth="1"/>
    <col min="15875" max="15875" width="11" customWidth="1"/>
    <col min="15879" max="15879" width="9.28515625" customWidth="1"/>
    <col min="15880" max="15880" width="4.7109375" customWidth="1"/>
    <col min="15881" max="15881" width="11" customWidth="1"/>
    <col min="15885" max="15885" width="8.85546875" customWidth="1"/>
    <col min="16129" max="16129" width="3.140625" customWidth="1"/>
    <col min="16130" max="16130" width="4.42578125" customWidth="1"/>
    <col min="16131" max="16131" width="11" customWidth="1"/>
    <col min="16135" max="16135" width="9.28515625" customWidth="1"/>
    <col min="16136" max="16136" width="4.7109375" customWidth="1"/>
    <col min="16137" max="16137" width="11" customWidth="1"/>
    <col min="16141" max="16141" width="8.85546875" customWidth="1"/>
  </cols>
  <sheetData>
    <row r="1" spans="2:17" ht="16.5">
      <c r="B1" s="182" t="s">
        <v>818</v>
      </c>
    </row>
    <row r="2" spans="2:17" ht="15.75">
      <c r="B2" s="906" t="s">
        <v>832</v>
      </c>
    </row>
    <row r="16" spans="2:17">
      <c r="Q16" s="621"/>
    </row>
    <row r="17" spans="2:18">
      <c r="Q17" s="621"/>
    </row>
    <row r="24" spans="2:18">
      <c r="B24" s="907" t="s">
        <v>833</v>
      </c>
    </row>
    <row r="25" spans="2:18">
      <c r="B25" s="907" t="s">
        <v>834</v>
      </c>
    </row>
    <row r="26" spans="2:18">
      <c r="B26" s="907" t="s">
        <v>835</v>
      </c>
    </row>
    <row r="27" spans="2:18">
      <c r="B27" s="907" t="s">
        <v>836</v>
      </c>
    </row>
    <row r="28" spans="2:18">
      <c r="B28" s="907" t="s">
        <v>837</v>
      </c>
    </row>
    <row r="29" spans="2:18">
      <c r="B29" s="907" t="s">
        <v>838</v>
      </c>
    </row>
    <row r="30" spans="2:18">
      <c r="B30" s="907" t="s">
        <v>839</v>
      </c>
      <c r="Q30" s="621"/>
      <c r="R30" s="621"/>
    </row>
    <row r="31" spans="2:18">
      <c r="B31" s="907" t="s">
        <v>840</v>
      </c>
    </row>
    <row r="552" spans="16:19">
      <c r="P552" t="s">
        <v>364</v>
      </c>
      <c r="Q552" s="195">
        <v>7.7252155450806869E-3</v>
      </c>
      <c r="R552" s="195">
        <v>0.61741599554700655</v>
      </c>
      <c r="S552" s="195">
        <v>0.37485878890791274</v>
      </c>
    </row>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A1:U579"/>
  <sheetViews>
    <sheetView showGridLines="0" workbookViewId="0">
      <selection activeCell="T34" sqref="T34"/>
    </sheetView>
  </sheetViews>
  <sheetFormatPr baseColWidth="10" defaultRowHeight="15"/>
  <cols>
    <col min="1" max="1" width="1.42578125" customWidth="1"/>
    <col min="2" max="2" width="4.42578125" customWidth="1"/>
    <col min="3" max="3" width="10.5703125" bestFit="1" customWidth="1"/>
    <col min="4" max="4" width="9.7109375" bestFit="1" customWidth="1"/>
    <col min="5" max="5" width="8" bestFit="1" customWidth="1"/>
    <col min="6" max="6" width="7.28515625" bestFit="1" customWidth="1"/>
    <col min="7" max="7" width="9.42578125" customWidth="1"/>
    <col min="8" max="8" width="4.140625" bestFit="1" customWidth="1"/>
    <col min="9" max="9" width="15.7109375" customWidth="1"/>
    <col min="10" max="10" width="9.7109375" bestFit="1" customWidth="1"/>
    <col min="11" max="11" width="8" bestFit="1" customWidth="1"/>
    <col min="12" max="12" width="7.28515625" bestFit="1" customWidth="1"/>
    <col min="13" max="13" width="10.42578125" customWidth="1"/>
    <col min="17" max="19" width="11.42578125" style="195"/>
    <col min="257" max="257" width="1.42578125" customWidth="1"/>
    <col min="258" max="258" width="4.42578125" customWidth="1"/>
    <col min="259" max="259" width="10.5703125" bestFit="1" customWidth="1"/>
    <col min="260" max="260" width="9.7109375" bestFit="1" customWidth="1"/>
    <col min="261" max="261" width="8" bestFit="1" customWidth="1"/>
    <col min="262" max="262" width="7.28515625" bestFit="1" customWidth="1"/>
    <col min="263" max="263" width="9.42578125" customWidth="1"/>
    <col min="264" max="264" width="4.140625" bestFit="1" customWidth="1"/>
    <col min="265" max="265" width="15.7109375" customWidth="1"/>
    <col min="266" max="266" width="9.7109375" bestFit="1" customWidth="1"/>
    <col min="267" max="267" width="8" bestFit="1" customWidth="1"/>
    <col min="268" max="268" width="7.28515625" bestFit="1" customWidth="1"/>
    <col min="269" max="269" width="10.42578125" customWidth="1"/>
    <col min="513" max="513" width="1.42578125" customWidth="1"/>
    <col min="514" max="514" width="4.42578125" customWidth="1"/>
    <col min="515" max="515" width="10.5703125" bestFit="1" customWidth="1"/>
    <col min="516" max="516" width="9.7109375" bestFit="1" customWidth="1"/>
    <col min="517" max="517" width="8" bestFit="1" customWidth="1"/>
    <col min="518" max="518" width="7.28515625" bestFit="1" customWidth="1"/>
    <col min="519" max="519" width="9.42578125" customWidth="1"/>
    <col min="520" max="520" width="4.140625" bestFit="1" customWidth="1"/>
    <col min="521" max="521" width="15.7109375" customWidth="1"/>
    <col min="522" max="522" width="9.7109375" bestFit="1" customWidth="1"/>
    <col min="523" max="523" width="8" bestFit="1" customWidth="1"/>
    <col min="524" max="524" width="7.28515625" bestFit="1" customWidth="1"/>
    <col min="525" max="525" width="10.42578125" customWidth="1"/>
    <col min="769" max="769" width="1.42578125" customWidth="1"/>
    <col min="770" max="770" width="4.42578125" customWidth="1"/>
    <col min="771" max="771" width="10.5703125" bestFit="1" customWidth="1"/>
    <col min="772" max="772" width="9.7109375" bestFit="1" customWidth="1"/>
    <col min="773" max="773" width="8" bestFit="1" customWidth="1"/>
    <col min="774" max="774" width="7.28515625" bestFit="1" customWidth="1"/>
    <col min="775" max="775" width="9.42578125" customWidth="1"/>
    <col min="776" max="776" width="4.140625" bestFit="1" customWidth="1"/>
    <col min="777" max="777" width="15.7109375" customWidth="1"/>
    <col min="778" max="778" width="9.7109375" bestFit="1" customWidth="1"/>
    <col min="779" max="779" width="8" bestFit="1" customWidth="1"/>
    <col min="780" max="780" width="7.28515625" bestFit="1" customWidth="1"/>
    <col min="781" max="781" width="10.42578125" customWidth="1"/>
    <col min="1025" max="1025" width="1.42578125" customWidth="1"/>
    <col min="1026" max="1026" width="4.42578125" customWidth="1"/>
    <col min="1027" max="1027" width="10.5703125" bestFit="1" customWidth="1"/>
    <col min="1028" max="1028" width="9.7109375" bestFit="1" customWidth="1"/>
    <col min="1029" max="1029" width="8" bestFit="1" customWidth="1"/>
    <col min="1030" max="1030" width="7.28515625" bestFit="1" customWidth="1"/>
    <col min="1031" max="1031" width="9.42578125" customWidth="1"/>
    <col min="1032" max="1032" width="4.140625" bestFit="1" customWidth="1"/>
    <col min="1033" max="1033" width="15.7109375" customWidth="1"/>
    <col min="1034" max="1034" width="9.7109375" bestFit="1" customWidth="1"/>
    <col min="1035" max="1035" width="8" bestFit="1" customWidth="1"/>
    <col min="1036" max="1036" width="7.28515625" bestFit="1" customWidth="1"/>
    <col min="1037" max="1037" width="10.42578125" customWidth="1"/>
    <col min="1281" max="1281" width="1.42578125" customWidth="1"/>
    <col min="1282" max="1282" width="4.42578125" customWidth="1"/>
    <col min="1283" max="1283" width="10.5703125" bestFit="1" customWidth="1"/>
    <col min="1284" max="1284" width="9.7109375" bestFit="1" customWidth="1"/>
    <col min="1285" max="1285" width="8" bestFit="1" customWidth="1"/>
    <col min="1286" max="1286" width="7.28515625" bestFit="1" customWidth="1"/>
    <col min="1287" max="1287" width="9.42578125" customWidth="1"/>
    <col min="1288" max="1288" width="4.140625" bestFit="1" customWidth="1"/>
    <col min="1289" max="1289" width="15.7109375" customWidth="1"/>
    <col min="1290" max="1290" width="9.7109375" bestFit="1" customWidth="1"/>
    <col min="1291" max="1291" width="8" bestFit="1" customWidth="1"/>
    <col min="1292" max="1292" width="7.28515625" bestFit="1" customWidth="1"/>
    <col min="1293" max="1293" width="10.42578125" customWidth="1"/>
    <col min="1537" max="1537" width="1.42578125" customWidth="1"/>
    <col min="1538" max="1538" width="4.42578125" customWidth="1"/>
    <col min="1539" max="1539" width="10.5703125" bestFit="1" customWidth="1"/>
    <col min="1540" max="1540" width="9.7109375" bestFit="1" customWidth="1"/>
    <col min="1541" max="1541" width="8" bestFit="1" customWidth="1"/>
    <col min="1542" max="1542" width="7.28515625" bestFit="1" customWidth="1"/>
    <col min="1543" max="1543" width="9.42578125" customWidth="1"/>
    <col min="1544" max="1544" width="4.140625" bestFit="1" customWidth="1"/>
    <col min="1545" max="1545" width="15.7109375" customWidth="1"/>
    <col min="1546" max="1546" width="9.7109375" bestFit="1" customWidth="1"/>
    <col min="1547" max="1547" width="8" bestFit="1" customWidth="1"/>
    <col min="1548" max="1548" width="7.28515625" bestFit="1" customWidth="1"/>
    <col min="1549" max="1549" width="10.42578125" customWidth="1"/>
    <col min="1793" max="1793" width="1.42578125" customWidth="1"/>
    <col min="1794" max="1794" width="4.42578125" customWidth="1"/>
    <col min="1795" max="1795" width="10.5703125" bestFit="1" customWidth="1"/>
    <col min="1796" max="1796" width="9.7109375" bestFit="1" customWidth="1"/>
    <col min="1797" max="1797" width="8" bestFit="1" customWidth="1"/>
    <col min="1798" max="1798" width="7.28515625" bestFit="1" customWidth="1"/>
    <col min="1799" max="1799" width="9.42578125" customWidth="1"/>
    <col min="1800" max="1800" width="4.140625" bestFit="1" customWidth="1"/>
    <col min="1801" max="1801" width="15.7109375" customWidth="1"/>
    <col min="1802" max="1802" width="9.7109375" bestFit="1" customWidth="1"/>
    <col min="1803" max="1803" width="8" bestFit="1" customWidth="1"/>
    <col min="1804" max="1804" width="7.28515625" bestFit="1" customWidth="1"/>
    <col min="1805" max="1805" width="10.42578125" customWidth="1"/>
    <col min="2049" max="2049" width="1.42578125" customWidth="1"/>
    <col min="2050" max="2050" width="4.42578125" customWidth="1"/>
    <col min="2051" max="2051" width="10.5703125" bestFit="1" customWidth="1"/>
    <col min="2052" max="2052" width="9.7109375" bestFit="1" customWidth="1"/>
    <col min="2053" max="2053" width="8" bestFit="1" customWidth="1"/>
    <col min="2054" max="2054" width="7.28515625" bestFit="1" customWidth="1"/>
    <col min="2055" max="2055" width="9.42578125" customWidth="1"/>
    <col min="2056" max="2056" width="4.140625" bestFit="1" customWidth="1"/>
    <col min="2057" max="2057" width="15.7109375" customWidth="1"/>
    <col min="2058" max="2058" width="9.7109375" bestFit="1" customWidth="1"/>
    <col min="2059" max="2059" width="8" bestFit="1" customWidth="1"/>
    <col min="2060" max="2060" width="7.28515625" bestFit="1" customWidth="1"/>
    <col min="2061" max="2061" width="10.42578125" customWidth="1"/>
    <col min="2305" max="2305" width="1.42578125" customWidth="1"/>
    <col min="2306" max="2306" width="4.42578125" customWidth="1"/>
    <col min="2307" max="2307" width="10.5703125" bestFit="1" customWidth="1"/>
    <col min="2308" max="2308" width="9.7109375" bestFit="1" customWidth="1"/>
    <col min="2309" max="2309" width="8" bestFit="1" customWidth="1"/>
    <col min="2310" max="2310" width="7.28515625" bestFit="1" customWidth="1"/>
    <col min="2311" max="2311" width="9.42578125" customWidth="1"/>
    <col min="2312" max="2312" width="4.140625" bestFit="1" customWidth="1"/>
    <col min="2313" max="2313" width="15.7109375" customWidth="1"/>
    <col min="2314" max="2314" width="9.7109375" bestFit="1" customWidth="1"/>
    <col min="2315" max="2315" width="8" bestFit="1" customWidth="1"/>
    <col min="2316" max="2316" width="7.28515625" bestFit="1" customWidth="1"/>
    <col min="2317" max="2317" width="10.42578125" customWidth="1"/>
    <col min="2561" max="2561" width="1.42578125" customWidth="1"/>
    <col min="2562" max="2562" width="4.42578125" customWidth="1"/>
    <col min="2563" max="2563" width="10.5703125" bestFit="1" customWidth="1"/>
    <col min="2564" max="2564" width="9.7109375" bestFit="1" customWidth="1"/>
    <col min="2565" max="2565" width="8" bestFit="1" customWidth="1"/>
    <col min="2566" max="2566" width="7.28515625" bestFit="1" customWidth="1"/>
    <col min="2567" max="2567" width="9.42578125" customWidth="1"/>
    <col min="2568" max="2568" width="4.140625" bestFit="1" customWidth="1"/>
    <col min="2569" max="2569" width="15.7109375" customWidth="1"/>
    <col min="2570" max="2570" width="9.7109375" bestFit="1" customWidth="1"/>
    <col min="2571" max="2571" width="8" bestFit="1" customWidth="1"/>
    <col min="2572" max="2572" width="7.28515625" bestFit="1" customWidth="1"/>
    <col min="2573" max="2573" width="10.42578125" customWidth="1"/>
    <col min="2817" max="2817" width="1.42578125" customWidth="1"/>
    <col min="2818" max="2818" width="4.42578125" customWidth="1"/>
    <col min="2819" max="2819" width="10.5703125" bestFit="1" customWidth="1"/>
    <col min="2820" max="2820" width="9.7109375" bestFit="1" customWidth="1"/>
    <col min="2821" max="2821" width="8" bestFit="1" customWidth="1"/>
    <col min="2822" max="2822" width="7.28515625" bestFit="1" customWidth="1"/>
    <col min="2823" max="2823" width="9.42578125" customWidth="1"/>
    <col min="2824" max="2824" width="4.140625" bestFit="1" customWidth="1"/>
    <col min="2825" max="2825" width="15.7109375" customWidth="1"/>
    <col min="2826" max="2826" width="9.7109375" bestFit="1" customWidth="1"/>
    <col min="2827" max="2827" width="8" bestFit="1" customWidth="1"/>
    <col min="2828" max="2828" width="7.28515625" bestFit="1" customWidth="1"/>
    <col min="2829" max="2829" width="10.42578125" customWidth="1"/>
    <col min="3073" max="3073" width="1.42578125" customWidth="1"/>
    <col min="3074" max="3074" width="4.42578125" customWidth="1"/>
    <col min="3075" max="3075" width="10.5703125" bestFit="1" customWidth="1"/>
    <col min="3076" max="3076" width="9.7109375" bestFit="1" customWidth="1"/>
    <col min="3077" max="3077" width="8" bestFit="1" customWidth="1"/>
    <col min="3078" max="3078" width="7.28515625" bestFit="1" customWidth="1"/>
    <col min="3079" max="3079" width="9.42578125" customWidth="1"/>
    <col min="3080" max="3080" width="4.140625" bestFit="1" customWidth="1"/>
    <col min="3081" max="3081" width="15.7109375" customWidth="1"/>
    <col min="3082" max="3082" width="9.7109375" bestFit="1" customWidth="1"/>
    <col min="3083" max="3083" width="8" bestFit="1" customWidth="1"/>
    <col min="3084" max="3084" width="7.28515625" bestFit="1" customWidth="1"/>
    <col min="3085" max="3085" width="10.42578125" customWidth="1"/>
    <col min="3329" max="3329" width="1.42578125" customWidth="1"/>
    <col min="3330" max="3330" width="4.42578125" customWidth="1"/>
    <col min="3331" max="3331" width="10.5703125" bestFit="1" customWidth="1"/>
    <col min="3332" max="3332" width="9.7109375" bestFit="1" customWidth="1"/>
    <col min="3333" max="3333" width="8" bestFit="1" customWidth="1"/>
    <col min="3334" max="3334" width="7.28515625" bestFit="1" customWidth="1"/>
    <col min="3335" max="3335" width="9.42578125" customWidth="1"/>
    <col min="3336" max="3336" width="4.140625" bestFit="1" customWidth="1"/>
    <col min="3337" max="3337" width="15.7109375" customWidth="1"/>
    <col min="3338" max="3338" width="9.7109375" bestFit="1" customWidth="1"/>
    <col min="3339" max="3339" width="8" bestFit="1" customWidth="1"/>
    <col min="3340" max="3340" width="7.28515625" bestFit="1" customWidth="1"/>
    <col min="3341" max="3341" width="10.42578125" customWidth="1"/>
    <col min="3585" max="3585" width="1.42578125" customWidth="1"/>
    <col min="3586" max="3586" width="4.42578125" customWidth="1"/>
    <col min="3587" max="3587" width="10.5703125" bestFit="1" customWidth="1"/>
    <col min="3588" max="3588" width="9.7109375" bestFit="1" customWidth="1"/>
    <col min="3589" max="3589" width="8" bestFit="1" customWidth="1"/>
    <col min="3590" max="3590" width="7.28515625" bestFit="1" customWidth="1"/>
    <col min="3591" max="3591" width="9.42578125" customWidth="1"/>
    <col min="3592" max="3592" width="4.140625" bestFit="1" customWidth="1"/>
    <col min="3593" max="3593" width="15.7109375" customWidth="1"/>
    <col min="3594" max="3594" width="9.7109375" bestFit="1" customWidth="1"/>
    <col min="3595" max="3595" width="8" bestFit="1" customWidth="1"/>
    <col min="3596" max="3596" width="7.28515625" bestFit="1" customWidth="1"/>
    <col min="3597" max="3597" width="10.42578125" customWidth="1"/>
    <col min="3841" max="3841" width="1.42578125" customWidth="1"/>
    <col min="3842" max="3842" width="4.42578125" customWidth="1"/>
    <col min="3843" max="3843" width="10.5703125" bestFit="1" customWidth="1"/>
    <col min="3844" max="3844" width="9.7109375" bestFit="1" customWidth="1"/>
    <col min="3845" max="3845" width="8" bestFit="1" customWidth="1"/>
    <col min="3846" max="3846" width="7.28515625" bestFit="1" customWidth="1"/>
    <col min="3847" max="3847" width="9.42578125" customWidth="1"/>
    <col min="3848" max="3848" width="4.140625" bestFit="1" customWidth="1"/>
    <col min="3849" max="3849" width="15.7109375" customWidth="1"/>
    <col min="3850" max="3850" width="9.7109375" bestFit="1" customWidth="1"/>
    <col min="3851" max="3851" width="8" bestFit="1" customWidth="1"/>
    <col min="3852" max="3852" width="7.28515625" bestFit="1" customWidth="1"/>
    <col min="3853" max="3853" width="10.42578125" customWidth="1"/>
    <col min="4097" max="4097" width="1.42578125" customWidth="1"/>
    <col min="4098" max="4098" width="4.42578125" customWidth="1"/>
    <col min="4099" max="4099" width="10.5703125" bestFit="1" customWidth="1"/>
    <col min="4100" max="4100" width="9.7109375" bestFit="1" customWidth="1"/>
    <col min="4101" max="4101" width="8" bestFit="1" customWidth="1"/>
    <col min="4102" max="4102" width="7.28515625" bestFit="1" customWidth="1"/>
    <col min="4103" max="4103" width="9.42578125" customWidth="1"/>
    <col min="4104" max="4104" width="4.140625" bestFit="1" customWidth="1"/>
    <col min="4105" max="4105" width="15.7109375" customWidth="1"/>
    <col min="4106" max="4106" width="9.7109375" bestFit="1" customWidth="1"/>
    <col min="4107" max="4107" width="8" bestFit="1" customWidth="1"/>
    <col min="4108" max="4108" width="7.28515625" bestFit="1" customWidth="1"/>
    <col min="4109" max="4109" width="10.42578125" customWidth="1"/>
    <col min="4353" max="4353" width="1.42578125" customWidth="1"/>
    <col min="4354" max="4354" width="4.42578125" customWidth="1"/>
    <col min="4355" max="4355" width="10.5703125" bestFit="1" customWidth="1"/>
    <col min="4356" max="4356" width="9.7109375" bestFit="1" customWidth="1"/>
    <col min="4357" max="4357" width="8" bestFit="1" customWidth="1"/>
    <col min="4358" max="4358" width="7.28515625" bestFit="1" customWidth="1"/>
    <col min="4359" max="4359" width="9.42578125" customWidth="1"/>
    <col min="4360" max="4360" width="4.140625" bestFit="1" customWidth="1"/>
    <col min="4361" max="4361" width="15.7109375" customWidth="1"/>
    <col min="4362" max="4362" width="9.7109375" bestFit="1" customWidth="1"/>
    <col min="4363" max="4363" width="8" bestFit="1" customWidth="1"/>
    <col min="4364" max="4364" width="7.28515625" bestFit="1" customWidth="1"/>
    <col min="4365" max="4365" width="10.42578125" customWidth="1"/>
    <col min="4609" max="4609" width="1.42578125" customWidth="1"/>
    <col min="4610" max="4610" width="4.42578125" customWidth="1"/>
    <col min="4611" max="4611" width="10.5703125" bestFit="1" customWidth="1"/>
    <col min="4612" max="4612" width="9.7109375" bestFit="1" customWidth="1"/>
    <col min="4613" max="4613" width="8" bestFit="1" customWidth="1"/>
    <col min="4614" max="4614" width="7.28515625" bestFit="1" customWidth="1"/>
    <col min="4615" max="4615" width="9.42578125" customWidth="1"/>
    <col min="4616" max="4616" width="4.140625" bestFit="1" customWidth="1"/>
    <col min="4617" max="4617" width="15.7109375" customWidth="1"/>
    <col min="4618" max="4618" width="9.7109375" bestFit="1" customWidth="1"/>
    <col min="4619" max="4619" width="8" bestFit="1" customWidth="1"/>
    <col min="4620" max="4620" width="7.28515625" bestFit="1" customWidth="1"/>
    <col min="4621" max="4621" width="10.42578125" customWidth="1"/>
    <col min="4865" max="4865" width="1.42578125" customWidth="1"/>
    <col min="4866" max="4866" width="4.42578125" customWidth="1"/>
    <col min="4867" max="4867" width="10.5703125" bestFit="1" customWidth="1"/>
    <col min="4868" max="4868" width="9.7109375" bestFit="1" customWidth="1"/>
    <col min="4869" max="4869" width="8" bestFit="1" customWidth="1"/>
    <col min="4870" max="4870" width="7.28515625" bestFit="1" customWidth="1"/>
    <col min="4871" max="4871" width="9.42578125" customWidth="1"/>
    <col min="4872" max="4872" width="4.140625" bestFit="1" customWidth="1"/>
    <col min="4873" max="4873" width="15.7109375" customWidth="1"/>
    <col min="4874" max="4874" width="9.7109375" bestFit="1" customWidth="1"/>
    <col min="4875" max="4875" width="8" bestFit="1" customWidth="1"/>
    <col min="4876" max="4876" width="7.28515625" bestFit="1" customWidth="1"/>
    <col min="4877" max="4877" width="10.42578125" customWidth="1"/>
    <col min="5121" max="5121" width="1.42578125" customWidth="1"/>
    <col min="5122" max="5122" width="4.42578125" customWidth="1"/>
    <col min="5123" max="5123" width="10.5703125" bestFit="1" customWidth="1"/>
    <col min="5124" max="5124" width="9.7109375" bestFit="1" customWidth="1"/>
    <col min="5125" max="5125" width="8" bestFit="1" customWidth="1"/>
    <col min="5126" max="5126" width="7.28515625" bestFit="1" customWidth="1"/>
    <col min="5127" max="5127" width="9.42578125" customWidth="1"/>
    <col min="5128" max="5128" width="4.140625" bestFit="1" customWidth="1"/>
    <col min="5129" max="5129" width="15.7109375" customWidth="1"/>
    <col min="5130" max="5130" width="9.7109375" bestFit="1" customWidth="1"/>
    <col min="5131" max="5131" width="8" bestFit="1" customWidth="1"/>
    <col min="5132" max="5132" width="7.28515625" bestFit="1" customWidth="1"/>
    <col min="5133" max="5133" width="10.42578125" customWidth="1"/>
    <col min="5377" max="5377" width="1.42578125" customWidth="1"/>
    <col min="5378" max="5378" width="4.42578125" customWidth="1"/>
    <col min="5379" max="5379" width="10.5703125" bestFit="1" customWidth="1"/>
    <col min="5380" max="5380" width="9.7109375" bestFit="1" customWidth="1"/>
    <col min="5381" max="5381" width="8" bestFit="1" customWidth="1"/>
    <col min="5382" max="5382" width="7.28515625" bestFit="1" customWidth="1"/>
    <col min="5383" max="5383" width="9.42578125" customWidth="1"/>
    <col min="5384" max="5384" width="4.140625" bestFit="1" customWidth="1"/>
    <col min="5385" max="5385" width="15.7109375" customWidth="1"/>
    <col min="5386" max="5386" width="9.7109375" bestFit="1" customWidth="1"/>
    <col min="5387" max="5387" width="8" bestFit="1" customWidth="1"/>
    <col min="5388" max="5388" width="7.28515625" bestFit="1" customWidth="1"/>
    <col min="5389" max="5389" width="10.42578125" customWidth="1"/>
    <col min="5633" max="5633" width="1.42578125" customWidth="1"/>
    <col min="5634" max="5634" width="4.42578125" customWidth="1"/>
    <col min="5635" max="5635" width="10.5703125" bestFit="1" customWidth="1"/>
    <col min="5636" max="5636" width="9.7109375" bestFit="1" customWidth="1"/>
    <col min="5637" max="5637" width="8" bestFit="1" customWidth="1"/>
    <col min="5638" max="5638" width="7.28515625" bestFit="1" customWidth="1"/>
    <col min="5639" max="5639" width="9.42578125" customWidth="1"/>
    <col min="5640" max="5640" width="4.140625" bestFit="1" customWidth="1"/>
    <col min="5641" max="5641" width="15.7109375" customWidth="1"/>
    <col min="5642" max="5642" width="9.7109375" bestFit="1" customWidth="1"/>
    <col min="5643" max="5643" width="8" bestFit="1" customWidth="1"/>
    <col min="5644" max="5644" width="7.28515625" bestFit="1" customWidth="1"/>
    <col min="5645" max="5645" width="10.42578125" customWidth="1"/>
    <col min="5889" max="5889" width="1.42578125" customWidth="1"/>
    <col min="5890" max="5890" width="4.42578125" customWidth="1"/>
    <col min="5891" max="5891" width="10.5703125" bestFit="1" customWidth="1"/>
    <col min="5892" max="5892" width="9.7109375" bestFit="1" customWidth="1"/>
    <col min="5893" max="5893" width="8" bestFit="1" customWidth="1"/>
    <col min="5894" max="5894" width="7.28515625" bestFit="1" customWidth="1"/>
    <col min="5895" max="5895" width="9.42578125" customWidth="1"/>
    <col min="5896" max="5896" width="4.140625" bestFit="1" customWidth="1"/>
    <col min="5897" max="5897" width="15.7109375" customWidth="1"/>
    <col min="5898" max="5898" width="9.7109375" bestFit="1" customWidth="1"/>
    <col min="5899" max="5899" width="8" bestFit="1" customWidth="1"/>
    <col min="5900" max="5900" width="7.28515625" bestFit="1" customWidth="1"/>
    <col min="5901" max="5901" width="10.42578125" customWidth="1"/>
    <col min="6145" max="6145" width="1.42578125" customWidth="1"/>
    <col min="6146" max="6146" width="4.42578125" customWidth="1"/>
    <col min="6147" max="6147" width="10.5703125" bestFit="1" customWidth="1"/>
    <col min="6148" max="6148" width="9.7109375" bestFit="1" customWidth="1"/>
    <col min="6149" max="6149" width="8" bestFit="1" customWidth="1"/>
    <col min="6150" max="6150" width="7.28515625" bestFit="1" customWidth="1"/>
    <col min="6151" max="6151" width="9.42578125" customWidth="1"/>
    <col min="6152" max="6152" width="4.140625" bestFit="1" customWidth="1"/>
    <col min="6153" max="6153" width="15.7109375" customWidth="1"/>
    <col min="6154" max="6154" width="9.7109375" bestFit="1" customWidth="1"/>
    <col min="6155" max="6155" width="8" bestFit="1" customWidth="1"/>
    <col min="6156" max="6156" width="7.28515625" bestFit="1" customWidth="1"/>
    <col min="6157" max="6157" width="10.42578125" customWidth="1"/>
    <col min="6401" max="6401" width="1.42578125" customWidth="1"/>
    <col min="6402" max="6402" width="4.42578125" customWidth="1"/>
    <col min="6403" max="6403" width="10.5703125" bestFit="1" customWidth="1"/>
    <col min="6404" max="6404" width="9.7109375" bestFit="1" customWidth="1"/>
    <col min="6405" max="6405" width="8" bestFit="1" customWidth="1"/>
    <col min="6406" max="6406" width="7.28515625" bestFit="1" customWidth="1"/>
    <col min="6407" max="6407" width="9.42578125" customWidth="1"/>
    <col min="6408" max="6408" width="4.140625" bestFit="1" customWidth="1"/>
    <col min="6409" max="6409" width="15.7109375" customWidth="1"/>
    <col min="6410" max="6410" width="9.7109375" bestFit="1" customWidth="1"/>
    <col min="6411" max="6411" width="8" bestFit="1" customWidth="1"/>
    <col min="6412" max="6412" width="7.28515625" bestFit="1" customWidth="1"/>
    <col min="6413" max="6413" width="10.42578125" customWidth="1"/>
    <col min="6657" max="6657" width="1.42578125" customWidth="1"/>
    <col min="6658" max="6658" width="4.42578125" customWidth="1"/>
    <col min="6659" max="6659" width="10.5703125" bestFit="1" customWidth="1"/>
    <col min="6660" max="6660" width="9.7109375" bestFit="1" customWidth="1"/>
    <col min="6661" max="6661" width="8" bestFit="1" customWidth="1"/>
    <col min="6662" max="6662" width="7.28515625" bestFit="1" customWidth="1"/>
    <col min="6663" max="6663" width="9.42578125" customWidth="1"/>
    <col min="6664" max="6664" width="4.140625" bestFit="1" customWidth="1"/>
    <col min="6665" max="6665" width="15.7109375" customWidth="1"/>
    <col min="6666" max="6666" width="9.7109375" bestFit="1" customWidth="1"/>
    <col min="6667" max="6667" width="8" bestFit="1" customWidth="1"/>
    <col min="6668" max="6668" width="7.28515625" bestFit="1" customWidth="1"/>
    <col min="6669" max="6669" width="10.42578125" customWidth="1"/>
    <col min="6913" max="6913" width="1.42578125" customWidth="1"/>
    <col min="6914" max="6914" width="4.42578125" customWidth="1"/>
    <col min="6915" max="6915" width="10.5703125" bestFit="1" customWidth="1"/>
    <col min="6916" max="6916" width="9.7109375" bestFit="1" customWidth="1"/>
    <col min="6917" max="6917" width="8" bestFit="1" customWidth="1"/>
    <col min="6918" max="6918" width="7.28515625" bestFit="1" customWidth="1"/>
    <col min="6919" max="6919" width="9.42578125" customWidth="1"/>
    <col min="6920" max="6920" width="4.140625" bestFit="1" customWidth="1"/>
    <col min="6921" max="6921" width="15.7109375" customWidth="1"/>
    <col min="6922" max="6922" width="9.7109375" bestFit="1" customWidth="1"/>
    <col min="6923" max="6923" width="8" bestFit="1" customWidth="1"/>
    <col min="6924" max="6924" width="7.28515625" bestFit="1" customWidth="1"/>
    <col min="6925" max="6925" width="10.42578125" customWidth="1"/>
    <col min="7169" max="7169" width="1.42578125" customWidth="1"/>
    <col min="7170" max="7170" width="4.42578125" customWidth="1"/>
    <col min="7171" max="7171" width="10.5703125" bestFit="1" customWidth="1"/>
    <col min="7172" max="7172" width="9.7109375" bestFit="1" customWidth="1"/>
    <col min="7173" max="7173" width="8" bestFit="1" customWidth="1"/>
    <col min="7174" max="7174" width="7.28515625" bestFit="1" customWidth="1"/>
    <col min="7175" max="7175" width="9.42578125" customWidth="1"/>
    <col min="7176" max="7176" width="4.140625" bestFit="1" customWidth="1"/>
    <col min="7177" max="7177" width="15.7109375" customWidth="1"/>
    <col min="7178" max="7178" width="9.7109375" bestFit="1" customWidth="1"/>
    <col min="7179" max="7179" width="8" bestFit="1" customWidth="1"/>
    <col min="7180" max="7180" width="7.28515625" bestFit="1" customWidth="1"/>
    <col min="7181" max="7181" width="10.42578125" customWidth="1"/>
    <col min="7425" max="7425" width="1.42578125" customWidth="1"/>
    <col min="7426" max="7426" width="4.42578125" customWidth="1"/>
    <col min="7427" max="7427" width="10.5703125" bestFit="1" customWidth="1"/>
    <col min="7428" max="7428" width="9.7109375" bestFit="1" customWidth="1"/>
    <col min="7429" max="7429" width="8" bestFit="1" customWidth="1"/>
    <col min="7430" max="7430" width="7.28515625" bestFit="1" customWidth="1"/>
    <col min="7431" max="7431" width="9.42578125" customWidth="1"/>
    <col min="7432" max="7432" width="4.140625" bestFit="1" customWidth="1"/>
    <col min="7433" max="7433" width="15.7109375" customWidth="1"/>
    <col min="7434" max="7434" width="9.7109375" bestFit="1" customWidth="1"/>
    <col min="7435" max="7435" width="8" bestFit="1" customWidth="1"/>
    <col min="7436" max="7436" width="7.28515625" bestFit="1" customWidth="1"/>
    <col min="7437" max="7437" width="10.42578125" customWidth="1"/>
    <col min="7681" max="7681" width="1.42578125" customWidth="1"/>
    <col min="7682" max="7682" width="4.42578125" customWidth="1"/>
    <col min="7683" max="7683" width="10.5703125" bestFit="1" customWidth="1"/>
    <col min="7684" max="7684" width="9.7109375" bestFit="1" customWidth="1"/>
    <col min="7685" max="7685" width="8" bestFit="1" customWidth="1"/>
    <col min="7686" max="7686" width="7.28515625" bestFit="1" customWidth="1"/>
    <col min="7687" max="7687" width="9.42578125" customWidth="1"/>
    <col min="7688" max="7688" width="4.140625" bestFit="1" customWidth="1"/>
    <col min="7689" max="7689" width="15.7109375" customWidth="1"/>
    <col min="7690" max="7690" width="9.7109375" bestFit="1" customWidth="1"/>
    <col min="7691" max="7691" width="8" bestFit="1" customWidth="1"/>
    <col min="7692" max="7692" width="7.28515625" bestFit="1" customWidth="1"/>
    <col min="7693" max="7693" width="10.42578125" customWidth="1"/>
    <col min="7937" max="7937" width="1.42578125" customWidth="1"/>
    <col min="7938" max="7938" width="4.42578125" customWidth="1"/>
    <col min="7939" max="7939" width="10.5703125" bestFit="1" customWidth="1"/>
    <col min="7940" max="7940" width="9.7109375" bestFit="1" customWidth="1"/>
    <col min="7941" max="7941" width="8" bestFit="1" customWidth="1"/>
    <col min="7942" max="7942" width="7.28515625" bestFit="1" customWidth="1"/>
    <col min="7943" max="7943" width="9.42578125" customWidth="1"/>
    <col min="7944" max="7944" width="4.140625" bestFit="1" customWidth="1"/>
    <col min="7945" max="7945" width="15.7109375" customWidth="1"/>
    <col min="7946" max="7946" width="9.7109375" bestFit="1" customWidth="1"/>
    <col min="7947" max="7947" width="8" bestFit="1" customWidth="1"/>
    <col min="7948" max="7948" width="7.28515625" bestFit="1" customWidth="1"/>
    <col min="7949" max="7949" width="10.42578125" customWidth="1"/>
    <col min="8193" max="8193" width="1.42578125" customWidth="1"/>
    <col min="8194" max="8194" width="4.42578125" customWidth="1"/>
    <col min="8195" max="8195" width="10.5703125" bestFit="1" customWidth="1"/>
    <col min="8196" max="8196" width="9.7109375" bestFit="1" customWidth="1"/>
    <col min="8197" max="8197" width="8" bestFit="1" customWidth="1"/>
    <col min="8198" max="8198" width="7.28515625" bestFit="1" customWidth="1"/>
    <col min="8199" max="8199" width="9.42578125" customWidth="1"/>
    <col min="8200" max="8200" width="4.140625" bestFit="1" customWidth="1"/>
    <col min="8201" max="8201" width="15.7109375" customWidth="1"/>
    <col min="8202" max="8202" width="9.7109375" bestFit="1" customWidth="1"/>
    <col min="8203" max="8203" width="8" bestFit="1" customWidth="1"/>
    <col min="8204" max="8204" width="7.28515625" bestFit="1" customWidth="1"/>
    <col min="8205" max="8205" width="10.42578125" customWidth="1"/>
    <col min="8449" max="8449" width="1.42578125" customWidth="1"/>
    <col min="8450" max="8450" width="4.42578125" customWidth="1"/>
    <col min="8451" max="8451" width="10.5703125" bestFit="1" customWidth="1"/>
    <col min="8452" max="8452" width="9.7109375" bestFit="1" customWidth="1"/>
    <col min="8453" max="8453" width="8" bestFit="1" customWidth="1"/>
    <col min="8454" max="8454" width="7.28515625" bestFit="1" customWidth="1"/>
    <col min="8455" max="8455" width="9.42578125" customWidth="1"/>
    <col min="8456" max="8456" width="4.140625" bestFit="1" customWidth="1"/>
    <col min="8457" max="8457" width="15.7109375" customWidth="1"/>
    <col min="8458" max="8458" width="9.7109375" bestFit="1" customWidth="1"/>
    <col min="8459" max="8459" width="8" bestFit="1" customWidth="1"/>
    <col min="8460" max="8460" width="7.28515625" bestFit="1" customWidth="1"/>
    <col min="8461" max="8461" width="10.42578125" customWidth="1"/>
    <col min="8705" max="8705" width="1.42578125" customWidth="1"/>
    <col min="8706" max="8706" width="4.42578125" customWidth="1"/>
    <col min="8707" max="8707" width="10.5703125" bestFit="1" customWidth="1"/>
    <col min="8708" max="8708" width="9.7109375" bestFit="1" customWidth="1"/>
    <col min="8709" max="8709" width="8" bestFit="1" customWidth="1"/>
    <col min="8710" max="8710" width="7.28515625" bestFit="1" customWidth="1"/>
    <col min="8711" max="8711" width="9.42578125" customWidth="1"/>
    <col min="8712" max="8712" width="4.140625" bestFit="1" customWidth="1"/>
    <col min="8713" max="8713" width="15.7109375" customWidth="1"/>
    <col min="8714" max="8714" width="9.7109375" bestFit="1" customWidth="1"/>
    <col min="8715" max="8715" width="8" bestFit="1" customWidth="1"/>
    <col min="8716" max="8716" width="7.28515625" bestFit="1" customWidth="1"/>
    <col min="8717" max="8717" width="10.42578125" customWidth="1"/>
    <col min="8961" max="8961" width="1.42578125" customWidth="1"/>
    <col min="8962" max="8962" width="4.42578125" customWidth="1"/>
    <col min="8963" max="8963" width="10.5703125" bestFit="1" customWidth="1"/>
    <col min="8964" max="8964" width="9.7109375" bestFit="1" customWidth="1"/>
    <col min="8965" max="8965" width="8" bestFit="1" customWidth="1"/>
    <col min="8966" max="8966" width="7.28515625" bestFit="1" customWidth="1"/>
    <col min="8967" max="8967" width="9.42578125" customWidth="1"/>
    <col min="8968" max="8968" width="4.140625" bestFit="1" customWidth="1"/>
    <col min="8969" max="8969" width="15.7109375" customWidth="1"/>
    <col min="8970" max="8970" width="9.7109375" bestFit="1" customWidth="1"/>
    <col min="8971" max="8971" width="8" bestFit="1" customWidth="1"/>
    <col min="8972" max="8972" width="7.28515625" bestFit="1" customWidth="1"/>
    <col min="8973" max="8973" width="10.42578125" customWidth="1"/>
    <col min="9217" max="9217" width="1.42578125" customWidth="1"/>
    <col min="9218" max="9218" width="4.42578125" customWidth="1"/>
    <col min="9219" max="9219" width="10.5703125" bestFit="1" customWidth="1"/>
    <col min="9220" max="9220" width="9.7109375" bestFit="1" customWidth="1"/>
    <col min="9221" max="9221" width="8" bestFit="1" customWidth="1"/>
    <col min="9222" max="9222" width="7.28515625" bestFit="1" customWidth="1"/>
    <col min="9223" max="9223" width="9.42578125" customWidth="1"/>
    <col min="9224" max="9224" width="4.140625" bestFit="1" customWidth="1"/>
    <col min="9225" max="9225" width="15.7109375" customWidth="1"/>
    <col min="9226" max="9226" width="9.7109375" bestFit="1" customWidth="1"/>
    <col min="9227" max="9227" width="8" bestFit="1" customWidth="1"/>
    <col min="9228" max="9228" width="7.28515625" bestFit="1" customWidth="1"/>
    <col min="9229" max="9229" width="10.42578125" customWidth="1"/>
    <col min="9473" max="9473" width="1.42578125" customWidth="1"/>
    <col min="9474" max="9474" width="4.42578125" customWidth="1"/>
    <col min="9475" max="9475" width="10.5703125" bestFit="1" customWidth="1"/>
    <col min="9476" max="9476" width="9.7109375" bestFit="1" customWidth="1"/>
    <col min="9477" max="9477" width="8" bestFit="1" customWidth="1"/>
    <col min="9478" max="9478" width="7.28515625" bestFit="1" customWidth="1"/>
    <col min="9479" max="9479" width="9.42578125" customWidth="1"/>
    <col min="9480" max="9480" width="4.140625" bestFit="1" customWidth="1"/>
    <col min="9481" max="9481" width="15.7109375" customWidth="1"/>
    <col min="9482" max="9482" width="9.7109375" bestFit="1" customWidth="1"/>
    <col min="9483" max="9483" width="8" bestFit="1" customWidth="1"/>
    <col min="9484" max="9484" width="7.28515625" bestFit="1" customWidth="1"/>
    <col min="9485" max="9485" width="10.42578125" customWidth="1"/>
    <col min="9729" max="9729" width="1.42578125" customWidth="1"/>
    <col min="9730" max="9730" width="4.42578125" customWidth="1"/>
    <col min="9731" max="9731" width="10.5703125" bestFit="1" customWidth="1"/>
    <col min="9732" max="9732" width="9.7109375" bestFit="1" customWidth="1"/>
    <col min="9733" max="9733" width="8" bestFit="1" customWidth="1"/>
    <col min="9734" max="9734" width="7.28515625" bestFit="1" customWidth="1"/>
    <col min="9735" max="9735" width="9.42578125" customWidth="1"/>
    <col min="9736" max="9736" width="4.140625" bestFit="1" customWidth="1"/>
    <col min="9737" max="9737" width="15.7109375" customWidth="1"/>
    <col min="9738" max="9738" width="9.7109375" bestFit="1" customWidth="1"/>
    <col min="9739" max="9739" width="8" bestFit="1" customWidth="1"/>
    <col min="9740" max="9740" width="7.28515625" bestFit="1" customWidth="1"/>
    <col min="9741" max="9741" width="10.42578125" customWidth="1"/>
    <col min="9985" max="9985" width="1.42578125" customWidth="1"/>
    <col min="9986" max="9986" width="4.42578125" customWidth="1"/>
    <col min="9987" max="9987" width="10.5703125" bestFit="1" customWidth="1"/>
    <col min="9988" max="9988" width="9.7109375" bestFit="1" customWidth="1"/>
    <col min="9989" max="9989" width="8" bestFit="1" customWidth="1"/>
    <col min="9990" max="9990" width="7.28515625" bestFit="1" customWidth="1"/>
    <col min="9991" max="9991" width="9.42578125" customWidth="1"/>
    <col min="9992" max="9992" width="4.140625" bestFit="1" customWidth="1"/>
    <col min="9993" max="9993" width="15.7109375" customWidth="1"/>
    <col min="9994" max="9994" width="9.7109375" bestFit="1" customWidth="1"/>
    <col min="9995" max="9995" width="8" bestFit="1" customWidth="1"/>
    <col min="9996" max="9996" width="7.28515625" bestFit="1" customWidth="1"/>
    <col min="9997" max="9997" width="10.42578125" customWidth="1"/>
    <col min="10241" max="10241" width="1.42578125" customWidth="1"/>
    <col min="10242" max="10242" width="4.42578125" customWidth="1"/>
    <col min="10243" max="10243" width="10.5703125" bestFit="1" customWidth="1"/>
    <col min="10244" max="10244" width="9.7109375" bestFit="1" customWidth="1"/>
    <col min="10245" max="10245" width="8" bestFit="1" customWidth="1"/>
    <col min="10246" max="10246" width="7.28515625" bestFit="1" customWidth="1"/>
    <col min="10247" max="10247" width="9.42578125" customWidth="1"/>
    <col min="10248" max="10248" width="4.140625" bestFit="1" customWidth="1"/>
    <col min="10249" max="10249" width="15.7109375" customWidth="1"/>
    <col min="10250" max="10250" width="9.7109375" bestFit="1" customWidth="1"/>
    <col min="10251" max="10251" width="8" bestFit="1" customWidth="1"/>
    <col min="10252" max="10252" width="7.28515625" bestFit="1" customWidth="1"/>
    <col min="10253" max="10253" width="10.42578125" customWidth="1"/>
    <col min="10497" max="10497" width="1.42578125" customWidth="1"/>
    <col min="10498" max="10498" width="4.42578125" customWidth="1"/>
    <col min="10499" max="10499" width="10.5703125" bestFit="1" customWidth="1"/>
    <col min="10500" max="10500" width="9.7109375" bestFit="1" customWidth="1"/>
    <col min="10501" max="10501" width="8" bestFit="1" customWidth="1"/>
    <col min="10502" max="10502" width="7.28515625" bestFit="1" customWidth="1"/>
    <col min="10503" max="10503" width="9.42578125" customWidth="1"/>
    <col min="10504" max="10504" width="4.140625" bestFit="1" customWidth="1"/>
    <col min="10505" max="10505" width="15.7109375" customWidth="1"/>
    <col min="10506" max="10506" width="9.7109375" bestFit="1" customWidth="1"/>
    <col min="10507" max="10507" width="8" bestFit="1" customWidth="1"/>
    <col min="10508" max="10508" width="7.28515625" bestFit="1" customWidth="1"/>
    <col min="10509" max="10509" width="10.42578125" customWidth="1"/>
    <col min="10753" max="10753" width="1.42578125" customWidth="1"/>
    <col min="10754" max="10754" width="4.42578125" customWidth="1"/>
    <col min="10755" max="10755" width="10.5703125" bestFit="1" customWidth="1"/>
    <col min="10756" max="10756" width="9.7109375" bestFit="1" customWidth="1"/>
    <col min="10757" max="10757" width="8" bestFit="1" customWidth="1"/>
    <col min="10758" max="10758" width="7.28515625" bestFit="1" customWidth="1"/>
    <col min="10759" max="10759" width="9.42578125" customWidth="1"/>
    <col min="10760" max="10760" width="4.140625" bestFit="1" customWidth="1"/>
    <col min="10761" max="10761" width="15.7109375" customWidth="1"/>
    <col min="10762" max="10762" width="9.7109375" bestFit="1" customWidth="1"/>
    <col min="10763" max="10763" width="8" bestFit="1" customWidth="1"/>
    <col min="10764" max="10764" width="7.28515625" bestFit="1" customWidth="1"/>
    <col min="10765" max="10765" width="10.42578125" customWidth="1"/>
    <col min="11009" max="11009" width="1.42578125" customWidth="1"/>
    <col min="11010" max="11010" width="4.42578125" customWidth="1"/>
    <col min="11011" max="11011" width="10.5703125" bestFit="1" customWidth="1"/>
    <col min="11012" max="11012" width="9.7109375" bestFit="1" customWidth="1"/>
    <col min="11013" max="11013" width="8" bestFit="1" customWidth="1"/>
    <col min="11014" max="11014" width="7.28515625" bestFit="1" customWidth="1"/>
    <col min="11015" max="11015" width="9.42578125" customWidth="1"/>
    <col min="11016" max="11016" width="4.140625" bestFit="1" customWidth="1"/>
    <col min="11017" max="11017" width="15.7109375" customWidth="1"/>
    <col min="11018" max="11018" width="9.7109375" bestFit="1" customWidth="1"/>
    <col min="11019" max="11019" width="8" bestFit="1" customWidth="1"/>
    <col min="11020" max="11020" width="7.28515625" bestFit="1" customWidth="1"/>
    <col min="11021" max="11021" width="10.42578125" customWidth="1"/>
    <col min="11265" max="11265" width="1.42578125" customWidth="1"/>
    <col min="11266" max="11266" width="4.42578125" customWidth="1"/>
    <col min="11267" max="11267" width="10.5703125" bestFit="1" customWidth="1"/>
    <col min="11268" max="11268" width="9.7109375" bestFit="1" customWidth="1"/>
    <col min="11269" max="11269" width="8" bestFit="1" customWidth="1"/>
    <col min="11270" max="11270" width="7.28515625" bestFit="1" customWidth="1"/>
    <col min="11271" max="11271" width="9.42578125" customWidth="1"/>
    <col min="11272" max="11272" width="4.140625" bestFit="1" customWidth="1"/>
    <col min="11273" max="11273" width="15.7109375" customWidth="1"/>
    <col min="11274" max="11274" width="9.7109375" bestFit="1" customWidth="1"/>
    <col min="11275" max="11275" width="8" bestFit="1" customWidth="1"/>
    <col min="11276" max="11276" width="7.28515625" bestFit="1" customWidth="1"/>
    <col min="11277" max="11277" width="10.42578125" customWidth="1"/>
    <col min="11521" max="11521" width="1.42578125" customWidth="1"/>
    <col min="11522" max="11522" width="4.42578125" customWidth="1"/>
    <col min="11523" max="11523" width="10.5703125" bestFit="1" customWidth="1"/>
    <col min="11524" max="11524" width="9.7109375" bestFit="1" customWidth="1"/>
    <col min="11525" max="11525" width="8" bestFit="1" customWidth="1"/>
    <col min="11526" max="11526" width="7.28515625" bestFit="1" customWidth="1"/>
    <col min="11527" max="11527" width="9.42578125" customWidth="1"/>
    <col min="11528" max="11528" width="4.140625" bestFit="1" customWidth="1"/>
    <col min="11529" max="11529" width="15.7109375" customWidth="1"/>
    <col min="11530" max="11530" width="9.7109375" bestFit="1" customWidth="1"/>
    <col min="11531" max="11531" width="8" bestFit="1" customWidth="1"/>
    <col min="11532" max="11532" width="7.28515625" bestFit="1" customWidth="1"/>
    <col min="11533" max="11533" width="10.42578125" customWidth="1"/>
    <col min="11777" max="11777" width="1.42578125" customWidth="1"/>
    <col min="11778" max="11778" width="4.42578125" customWidth="1"/>
    <col min="11779" max="11779" width="10.5703125" bestFit="1" customWidth="1"/>
    <col min="11780" max="11780" width="9.7109375" bestFit="1" customWidth="1"/>
    <col min="11781" max="11781" width="8" bestFit="1" customWidth="1"/>
    <col min="11782" max="11782" width="7.28515625" bestFit="1" customWidth="1"/>
    <col min="11783" max="11783" width="9.42578125" customWidth="1"/>
    <col min="11784" max="11784" width="4.140625" bestFit="1" customWidth="1"/>
    <col min="11785" max="11785" width="15.7109375" customWidth="1"/>
    <col min="11786" max="11786" width="9.7109375" bestFit="1" customWidth="1"/>
    <col min="11787" max="11787" width="8" bestFit="1" customWidth="1"/>
    <col min="11788" max="11788" width="7.28515625" bestFit="1" customWidth="1"/>
    <col min="11789" max="11789" width="10.42578125" customWidth="1"/>
    <col min="12033" max="12033" width="1.42578125" customWidth="1"/>
    <col min="12034" max="12034" width="4.42578125" customWidth="1"/>
    <col min="12035" max="12035" width="10.5703125" bestFit="1" customWidth="1"/>
    <col min="12036" max="12036" width="9.7109375" bestFit="1" customWidth="1"/>
    <col min="12037" max="12037" width="8" bestFit="1" customWidth="1"/>
    <col min="12038" max="12038" width="7.28515625" bestFit="1" customWidth="1"/>
    <col min="12039" max="12039" width="9.42578125" customWidth="1"/>
    <col min="12040" max="12040" width="4.140625" bestFit="1" customWidth="1"/>
    <col min="12041" max="12041" width="15.7109375" customWidth="1"/>
    <col min="12042" max="12042" width="9.7109375" bestFit="1" customWidth="1"/>
    <col min="12043" max="12043" width="8" bestFit="1" customWidth="1"/>
    <col min="12044" max="12044" width="7.28515625" bestFit="1" customWidth="1"/>
    <col min="12045" max="12045" width="10.42578125" customWidth="1"/>
    <col min="12289" max="12289" width="1.42578125" customWidth="1"/>
    <col min="12290" max="12290" width="4.42578125" customWidth="1"/>
    <col min="12291" max="12291" width="10.5703125" bestFit="1" customWidth="1"/>
    <col min="12292" max="12292" width="9.7109375" bestFit="1" customWidth="1"/>
    <col min="12293" max="12293" width="8" bestFit="1" customWidth="1"/>
    <col min="12294" max="12294" width="7.28515625" bestFit="1" customWidth="1"/>
    <col min="12295" max="12295" width="9.42578125" customWidth="1"/>
    <col min="12296" max="12296" width="4.140625" bestFit="1" customWidth="1"/>
    <col min="12297" max="12297" width="15.7109375" customWidth="1"/>
    <col min="12298" max="12298" width="9.7109375" bestFit="1" customWidth="1"/>
    <col min="12299" max="12299" width="8" bestFit="1" customWidth="1"/>
    <col min="12300" max="12300" width="7.28515625" bestFit="1" customWidth="1"/>
    <col min="12301" max="12301" width="10.42578125" customWidth="1"/>
    <col min="12545" max="12545" width="1.42578125" customWidth="1"/>
    <col min="12546" max="12546" width="4.42578125" customWidth="1"/>
    <col min="12547" max="12547" width="10.5703125" bestFit="1" customWidth="1"/>
    <col min="12548" max="12548" width="9.7109375" bestFit="1" customWidth="1"/>
    <col min="12549" max="12549" width="8" bestFit="1" customWidth="1"/>
    <col min="12550" max="12550" width="7.28515625" bestFit="1" customWidth="1"/>
    <col min="12551" max="12551" width="9.42578125" customWidth="1"/>
    <col min="12552" max="12552" width="4.140625" bestFit="1" customWidth="1"/>
    <col min="12553" max="12553" width="15.7109375" customWidth="1"/>
    <col min="12554" max="12554" width="9.7109375" bestFit="1" customWidth="1"/>
    <col min="12555" max="12555" width="8" bestFit="1" customWidth="1"/>
    <col min="12556" max="12556" width="7.28515625" bestFit="1" customWidth="1"/>
    <col min="12557" max="12557" width="10.42578125" customWidth="1"/>
    <col min="12801" max="12801" width="1.42578125" customWidth="1"/>
    <col min="12802" max="12802" width="4.42578125" customWidth="1"/>
    <col min="12803" max="12803" width="10.5703125" bestFit="1" customWidth="1"/>
    <col min="12804" max="12804" width="9.7109375" bestFit="1" customWidth="1"/>
    <col min="12805" max="12805" width="8" bestFit="1" customWidth="1"/>
    <col min="12806" max="12806" width="7.28515625" bestFit="1" customWidth="1"/>
    <col min="12807" max="12807" width="9.42578125" customWidth="1"/>
    <col min="12808" max="12808" width="4.140625" bestFit="1" customWidth="1"/>
    <col min="12809" max="12809" width="15.7109375" customWidth="1"/>
    <col min="12810" max="12810" width="9.7109375" bestFit="1" customWidth="1"/>
    <col min="12811" max="12811" width="8" bestFit="1" customWidth="1"/>
    <col min="12812" max="12812" width="7.28515625" bestFit="1" customWidth="1"/>
    <col min="12813" max="12813" width="10.42578125" customWidth="1"/>
    <col min="13057" max="13057" width="1.42578125" customWidth="1"/>
    <col min="13058" max="13058" width="4.42578125" customWidth="1"/>
    <col min="13059" max="13059" width="10.5703125" bestFit="1" customWidth="1"/>
    <col min="13060" max="13060" width="9.7109375" bestFit="1" customWidth="1"/>
    <col min="13061" max="13061" width="8" bestFit="1" customWidth="1"/>
    <col min="13062" max="13062" width="7.28515625" bestFit="1" customWidth="1"/>
    <col min="13063" max="13063" width="9.42578125" customWidth="1"/>
    <col min="13064" max="13064" width="4.140625" bestFit="1" customWidth="1"/>
    <col min="13065" max="13065" width="15.7109375" customWidth="1"/>
    <col min="13066" max="13066" width="9.7109375" bestFit="1" customWidth="1"/>
    <col min="13067" max="13067" width="8" bestFit="1" customWidth="1"/>
    <col min="13068" max="13068" width="7.28515625" bestFit="1" customWidth="1"/>
    <col min="13069" max="13069" width="10.42578125" customWidth="1"/>
    <col min="13313" max="13313" width="1.42578125" customWidth="1"/>
    <col min="13314" max="13314" width="4.42578125" customWidth="1"/>
    <col min="13315" max="13315" width="10.5703125" bestFit="1" customWidth="1"/>
    <col min="13316" max="13316" width="9.7109375" bestFit="1" customWidth="1"/>
    <col min="13317" max="13317" width="8" bestFit="1" customWidth="1"/>
    <col min="13318" max="13318" width="7.28515625" bestFit="1" customWidth="1"/>
    <col min="13319" max="13319" width="9.42578125" customWidth="1"/>
    <col min="13320" max="13320" width="4.140625" bestFit="1" customWidth="1"/>
    <col min="13321" max="13321" width="15.7109375" customWidth="1"/>
    <col min="13322" max="13322" width="9.7109375" bestFit="1" customWidth="1"/>
    <col min="13323" max="13323" width="8" bestFit="1" customWidth="1"/>
    <col min="13324" max="13324" width="7.28515625" bestFit="1" customWidth="1"/>
    <col min="13325" max="13325" width="10.42578125" customWidth="1"/>
    <col min="13569" max="13569" width="1.42578125" customWidth="1"/>
    <col min="13570" max="13570" width="4.42578125" customWidth="1"/>
    <col min="13571" max="13571" width="10.5703125" bestFit="1" customWidth="1"/>
    <col min="13572" max="13572" width="9.7109375" bestFit="1" customWidth="1"/>
    <col min="13573" max="13573" width="8" bestFit="1" customWidth="1"/>
    <col min="13574" max="13574" width="7.28515625" bestFit="1" customWidth="1"/>
    <col min="13575" max="13575" width="9.42578125" customWidth="1"/>
    <col min="13576" max="13576" width="4.140625" bestFit="1" customWidth="1"/>
    <col min="13577" max="13577" width="15.7109375" customWidth="1"/>
    <col min="13578" max="13578" width="9.7109375" bestFit="1" customWidth="1"/>
    <col min="13579" max="13579" width="8" bestFit="1" customWidth="1"/>
    <col min="13580" max="13580" width="7.28515625" bestFit="1" customWidth="1"/>
    <col min="13581" max="13581" width="10.42578125" customWidth="1"/>
    <col min="13825" max="13825" width="1.42578125" customWidth="1"/>
    <col min="13826" max="13826" width="4.42578125" customWidth="1"/>
    <col min="13827" max="13827" width="10.5703125" bestFit="1" customWidth="1"/>
    <col min="13828" max="13828" width="9.7109375" bestFit="1" customWidth="1"/>
    <col min="13829" max="13829" width="8" bestFit="1" customWidth="1"/>
    <col min="13830" max="13830" width="7.28515625" bestFit="1" customWidth="1"/>
    <col min="13831" max="13831" width="9.42578125" customWidth="1"/>
    <col min="13832" max="13832" width="4.140625" bestFit="1" customWidth="1"/>
    <col min="13833" max="13833" width="15.7109375" customWidth="1"/>
    <col min="13834" max="13834" width="9.7109375" bestFit="1" customWidth="1"/>
    <col min="13835" max="13835" width="8" bestFit="1" customWidth="1"/>
    <col min="13836" max="13836" width="7.28515625" bestFit="1" customWidth="1"/>
    <col min="13837" max="13837" width="10.42578125" customWidth="1"/>
    <col min="14081" max="14081" width="1.42578125" customWidth="1"/>
    <col min="14082" max="14082" width="4.42578125" customWidth="1"/>
    <col min="14083" max="14083" width="10.5703125" bestFit="1" customWidth="1"/>
    <col min="14084" max="14084" width="9.7109375" bestFit="1" customWidth="1"/>
    <col min="14085" max="14085" width="8" bestFit="1" customWidth="1"/>
    <col min="14086" max="14086" width="7.28515625" bestFit="1" customWidth="1"/>
    <col min="14087" max="14087" width="9.42578125" customWidth="1"/>
    <col min="14088" max="14088" width="4.140625" bestFit="1" customWidth="1"/>
    <col min="14089" max="14089" width="15.7109375" customWidth="1"/>
    <col min="14090" max="14090" width="9.7109375" bestFit="1" customWidth="1"/>
    <col min="14091" max="14091" width="8" bestFit="1" customWidth="1"/>
    <col min="14092" max="14092" width="7.28515625" bestFit="1" customWidth="1"/>
    <col min="14093" max="14093" width="10.42578125" customWidth="1"/>
    <col min="14337" max="14337" width="1.42578125" customWidth="1"/>
    <col min="14338" max="14338" width="4.42578125" customWidth="1"/>
    <col min="14339" max="14339" width="10.5703125" bestFit="1" customWidth="1"/>
    <col min="14340" max="14340" width="9.7109375" bestFit="1" customWidth="1"/>
    <col min="14341" max="14341" width="8" bestFit="1" customWidth="1"/>
    <col min="14342" max="14342" width="7.28515625" bestFit="1" customWidth="1"/>
    <col min="14343" max="14343" width="9.42578125" customWidth="1"/>
    <col min="14344" max="14344" width="4.140625" bestFit="1" customWidth="1"/>
    <col min="14345" max="14345" width="15.7109375" customWidth="1"/>
    <col min="14346" max="14346" width="9.7109375" bestFit="1" customWidth="1"/>
    <col min="14347" max="14347" width="8" bestFit="1" customWidth="1"/>
    <col min="14348" max="14348" width="7.28515625" bestFit="1" customWidth="1"/>
    <col min="14349" max="14349" width="10.42578125" customWidth="1"/>
    <col min="14593" max="14593" width="1.42578125" customWidth="1"/>
    <col min="14594" max="14594" width="4.42578125" customWidth="1"/>
    <col min="14595" max="14595" width="10.5703125" bestFit="1" customWidth="1"/>
    <col min="14596" max="14596" width="9.7109375" bestFit="1" customWidth="1"/>
    <col min="14597" max="14597" width="8" bestFit="1" customWidth="1"/>
    <col min="14598" max="14598" width="7.28515625" bestFit="1" customWidth="1"/>
    <col min="14599" max="14599" width="9.42578125" customWidth="1"/>
    <col min="14600" max="14600" width="4.140625" bestFit="1" customWidth="1"/>
    <col min="14601" max="14601" width="15.7109375" customWidth="1"/>
    <col min="14602" max="14602" width="9.7109375" bestFit="1" customWidth="1"/>
    <col min="14603" max="14603" width="8" bestFit="1" customWidth="1"/>
    <col min="14604" max="14604" width="7.28515625" bestFit="1" customWidth="1"/>
    <col min="14605" max="14605" width="10.42578125" customWidth="1"/>
    <col min="14849" max="14849" width="1.42578125" customWidth="1"/>
    <col min="14850" max="14850" width="4.42578125" customWidth="1"/>
    <col min="14851" max="14851" width="10.5703125" bestFit="1" customWidth="1"/>
    <col min="14852" max="14852" width="9.7109375" bestFit="1" customWidth="1"/>
    <col min="14853" max="14853" width="8" bestFit="1" customWidth="1"/>
    <col min="14854" max="14854" width="7.28515625" bestFit="1" customWidth="1"/>
    <col min="14855" max="14855" width="9.42578125" customWidth="1"/>
    <col min="14856" max="14856" width="4.140625" bestFit="1" customWidth="1"/>
    <col min="14857" max="14857" width="15.7109375" customWidth="1"/>
    <col min="14858" max="14858" width="9.7109375" bestFit="1" customWidth="1"/>
    <col min="14859" max="14859" width="8" bestFit="1" customWidth="1"/>
    <col min="14860" max="14860" width="7.28515625" bestFit="1" customWidth="1"/>
    <col min="14861" max="14861" width="10.42578125" customWidth="1"/>
    <col min="15105" max="15105" width="1.42578125" customWidth="1"/>
    <col min="15106" max="15106" width="4.42578125" customWidth="1"/>
    <col min="15107" max="15107" width="10.5703125" bestFit="1" customWidth="1"/>
    <col min="15108" max="15108" width="9.7109375" bestFit="1" customWidth="1"/>
    <col min="15109" max="15109" width="8" bestFit="1" customWidth="1"/>
    <col min="15110" max="15110" width="7.28515625" bestFit="1" customWidth="1"/>
    <col min="15111" max="15111" width="9.42578125" customWidth="1"/>
    <col min="15112" max="15112" width="4.140625" bestFit="1" customWidth="1"/>
    <col min="15113" max="15113" width="15.7109375" customWidth="1"/>
    <col min="15114" max="15114" width="9.7109375" bestFit="1" customWidth="1"/>
    <col min="15115" max="15115" width="8" bestFit="1" customWidth="1"/>
    <col min="15116" max="15116" width="7.28515625" bestFit="1" customWidth="1"/>
    <col min="15117" max="15117" width="10.42578125" customWidth="1"/>
    <col min="15361" max="15361" width="1.42578125" customWidth="1"/>
    <col min="15362" max="15362" width="4.42578125" customWidth="1"/>
    <col min="15363" max="15363" width="10.5703125" bestFit="1" customWidth="1"/>
    <col min="15364" max="15364" width="9.7109375" bestFit="1" customWidth="1"/>
    <col min="15365" max="15365" width="8" bestFit="1" customWidth="1"/>
    <col min="15366" max="15366" width="7.28515625" bestFit="1" customWidth="1"/>
    <col min="15367" max="15367" width="9.42578125" customWidth="1"/>
    <col min="15368" max="15368" width="4.140625" bestFit="1" customWidth="1"/>
    <col min="15369" max="15369" width="15.7109375" customWidth="1"/>
    <col min="15370" max="15370" width="9.7109375" bestFit="1" customWidth="1"/>
    <col min="15371" max="15371" width="8" bestFit="1" customWidth="1"/>
    <col min="15372" max="15372" width="7.28515625" bestFit="1" customWidth="1"/>
    <col min="15373" max="15373" width="10.42578125" customWidth="1"/>
    <col min="15617" max="15617" width="1.42578125" customWidth="1"/>
    <col min="15618" max="15618" width="4.42578125" customWidth="1"/>
    <col min="15619" max="15619" width="10.5703125" bestFit="1" customWidth="1"/>
    <col min="15620" max="15620" width="9.7109375" bestFit="1" customWidth="1"/>
    <col min="15621" max="15621" width="8" bestFit="1" customWidth="1"/>
    <col min="15622" max="15622" width="7.28515625" bestFit="1" customWidth="1"/>
    <col min="15623" max="15623" width="9.42578125" customWidth="1"/>
    <col min="15624" max="15624" width="4.140625" bestFit="1" customWidth="1"/>
    <col min="15625" max="15625" width="15.7109375" customWidth="1"/>
    <col min="15626" max="15626" width="9.7109375" bestFit="1" customWidth="1"/>
    <col min="15627" max="15627" width="8" bestFit="1" customWidth="1"/>
    <col min="15628" max="15628" width="7.28515625" bestFit="1" customWidth="1"/>
    <col min="15629" max="15629" width="10.42578125" customWidth="1"/>
    <col min="15873" max="15873" width="1.42578125" customWidth="1"/>
    <col min="15874" max="15874" width="4.42578125" customWidth="1"/>
    <col min="15875" max="15875" width="10.5703125" bestFit="1" customWidth="1"/>
    <col min="15876" max="15876" width="9.7109375" bestFit="1" customWidth="1"/>
    <col min="15877" max="15877" width="8" bestFit="1" customWidth="1"/>
    <col min="15878" max="15878" width="7.28515625" bestFit="1" customWidth="1"/>
    <col min="15879" max="15879" width="9.42578125" customWidth="1"/>
    <col min="15880" max="15880" width="4.140625" bestFit="1" customWidth="1"/>
    <col min="15881" max="15881" width="15.7109375" customWidth="1"/>
    <col min="15882" max="15882" width="9.7109375" bestFit="1" customWidth="1"/>
    <col min="15883" max="15883" width="8" bestFit="1" customWidth="1"/>
    <col min="15884" max="15884" width="7.28515625" bestFit="1" customWidth="1"/>
    <col min="15885" max="15885" width="10.42578125" customWidth="1"/>
    <col min="16129" max="16129" width="1.42578125" customWidth="1"/>
    <col min="16130" max="16130" width="4.42578125" customWidth="1"/>
    <col min="16131" max="16131" width="10.5703125" bestFit="1" customWidth="1"/>
    <col min="16132" max="16132" width="9.7109375" bestFit="1" customWidth="1"/>
    <col min="16133" max="16133" width="8" bestFit="1" customWidth="1"/>
    <col min="16134" max="16134" width="7.28515625" bestFit="1" customWidth="1"/>
    <col min="16135" max="16135" width="9.42578125" customWidth="1"/>
    <col min="16136" max="16136" width="4.140625" bestFit="1" customWidth="1"/>
    <col min="16137" max="16137" width="15.7109375" customWidth="1"/>
    <col min="16138" max="16138" width="9.7109375" bestFit="1" customWidth="1"/>
    <col min="16139" max="16139" width="8" bestFit="1" customWidth="1"/>
    <col min="16140" max="16140" width="7.28515625" bestFit="1" customWidth="1"/>
    <col min="16141" max="16141" width="10.42578125" customWidth="1"/>
  </cols>
  <sheetData>
    <row r="1" spans="2:21" ht="16.5">
      <c r="B1" s="182" t="s">
        <v>818</v>
      </c>
    </row>
    <row r="2" spans="2:21" ht="15.75">
      <c r="B2" s="906" t="s">
        <v>841</v>
      </c>
    </row>
    <row r="4" spans="2:21">
      <c r="B4" s="1231" t="s">
        <v>359</v>
      </c>
      <c r="C4" s="1291" t="s">
        <v>842</v>
      </c>
      <c r="D4" s="1293" t="s">
        <v>843</v>
      </c>
      <c r="E4" s="1229"/>
      <c r="F4" s="1229"/>
      <c r="G4" s="1229"/>
      <c r="H4" s="1294" t="s">
        <v>359</v>
      </c>
      <c r="I4" s="1212" t="s">
        <v>842</v>
      </c>
      <c r="J4" s="1293" t="s">
        <v>843</v>
      </c>
      <c r="K4" s="1229"/>
      <c r="L4" s="1229"/>
      <c r="M4" s="1229"/>
      <c r="Q4"/>
      <c r="T4" s="195"/>
      <c r="U4" s="231"/>
    </row>
    <row r="5" spans="2:21">
      <c r="B5" s="1232"/>
      <c r="C5" s="1292"/>
      <c r="D5" s="908" t="s">
        <v>844</v>
      </c>
      <c r="E5" s="908" t="s">
        <v>845</v>
      </c>
      <c r="F5" s="908" t="s">
        <v>846</v>
      </c>
      <c r="G5" s="908" t="s">
        <v>341</v>
      </c>
      <c r="H5" s="1295"/>
      <c r="I5" s="1296"/>
      <c r="J5" s="908" t="s">
        <v>844</v>
      </c>
      <c r="K5" s="908" t="s">
        <v>845</v>
      </c>
      <c r="L5" s="908" t="s">
        <v>846</v>
      </c>
      <c r="M5" s="908" t="s">
        <v>341</v>
      </c>
      <c r="Q5"/>
      <c r="T5" s="195"/>
      <c r="U5" s="231"/>
    </row>
    <row r="6" spans="2:21">
      <c r="B6" s="297" t="s">
        <v>374</v>
      </c>
      <c r="C6" s="889" t="s">
        <v>425</v>
      </c>
      <c r="D6" s="909">
        <v>4.4919851622461588E-3</v>
      </c>
      <c r="E6" s="909">
        <v>0.51691108487150639</v>
      </c>
      <c r="F6" s="909">
        <v>0.47859692996624742</v>
      </c>
      <c r="G6" s="910">
        <v>877510</v>
      </c>
      <c r="H6" s="911">
        <v>18</v>
      </c>
      <c r="I6" s="898" t="s">
        <v>432</v>
      </c>
      <c r="J6" s="912"/>
      <c r="K6" s="912"/>
      <c r="L6" s="912"/>
      <c r="M6" s="910">
        <v>10911</v>
      </c>
      <c r="Q6"/>
      <c r="T6" s="195"/>
      <c r="U6" s="231"/>
    </row>
    <row r="7" spans="2:21">
      <c r="B7" s="297" t="s">
        <v>375</v>
      </c>
      <c r="C7" s="889" t="s">
        <v>426</v>
      </c>
      <c r="D7" s="909">
        <v>2.9360526304004157E-2</v>
      </c>
      <c r="E7" s="909">
        <v>0.66133734599830718</v>
      </c>
      <c r="F7" s="909">
        <v>0.30930212769768867</v>
      </c>
      <c r="G7" s="910">
        <v>223293</v>
      </c>
      <c r="H7" s="911">
        <v>19</v>
      </c>
      <c r="I7" s="898" t="s">
        <v>436</v>
      </c>
      <c r="J7" s="909">
        <v>7.5003409245874815E-3</v>
      </c>
      <c r="K7" s="909">
        <v>0.70407745806627575</v>
      </c>
      <c r="L7" s="909">
        <v>0.28842220100913679</v>
      </c>
      <c r="M7" s="913">
        <v>7941</v>
      </c>
      <c r="Q7"/>
      <c r="T7" s="195"/>
      <c r="U7" s="231"/>
    </row>
    <row r="8" spans="2:21">
      <c r="B8" s="297" t="s">
        <v>376</v>
      </c>
      <c r="C8" s="914" t="s">
        <v>423</v>
      </c>
      <c r="D8" s="912"/>
      <c r="E8" s="912"/>
      <c r="F8" s="912"/>
      <c r="G8" s="910">
        <v>114473</v>
      </c>
      <c r="H8" s="911">
        <v>20</v>
      </c>
      <c r="I8" s="898" t="s">
        <v>443</v>
      </c>
      <c r="J8" s="912"/>
      <c r="K8" s="912"/>
      <c r="L8" s="912"/>
      <c r="M8" s="910">
        <v>7038</v>
      </c>
      <c r="Q8"/>
      <c r="T8" s="195"/>
      <c r="U8" s="231"/>
    </row>
    <row r="9" spans="2:21">
      <c r="B9" s="297" t="s">
        <v>377</v>
      </c>
      <c r="C9" s="915" t="s">
        <v>442</v>
      </c>
      <c r="D9" s="909">
        <v>2.0916212114998156E-3</v>
      </c>
      <c r="E9" s="909">
        <v>0.99315096583685358</v>
      </c>
      <c r="F9" s="909">
        <v>4.757412951646639E-3</v>
      </c>
      <c r="G9" s="910">
        <v>100776</v>
      </c>
      <c r="H9" s="911">
        <v>21</v>
      </c>
      <c r="I9" s="898" t="s">
        <v>623</v>
      </c>
      <c r="J9" s="909">
        <v>2.7164685908319185E-2</v>
      </c>
      <c r="K9" s="909">
        <v>0.73786078098471986</v>
      </c>
      <c r="L9" s="909">
        <v>0.23497453310696095</v>
      </c>
      <c r="M9" s="910">
        <v>5890</v>
      </c>
      <c r="Q9"/>
      <c r="T9" s="195"/>
      <c r="U9" s="231"/>
    </row>
    <row r="10" spans="2:21">
      <c r="B10" s="297" t="s">
        <v>378</v>
      </c>
      <c r="C10" s="916" t="s">
        <v>14</v>
      </c>
      <c r="D10" s="917">
        <v>5.8261719969204524E-4</v>
      </c>
      <c r="E10" s="917">
        <v>0.54633887513264945</v>
      </c>
      <c r="F10" s="917">
        <v>0.4530785076676585</v>
      </c>
      <c r="G10" s="918">
        <v>99089</v>
      </c>
      <c r="H10" s="911">
        <v>22</v>
      </c>
      <c r="I10" s="898" t="s">
        <v>579</v>
      </c>
      <c r="J10" s="909">
        <v>5.303760848601736E-3</v>
      </c>
      <c r="K10" s="909">
        <v>0.53736740597878496</v>
      </c>
      <c r="L10" s="909">
        <v>0.4573288331726133</v>
      </c>
      <c r="M10" s="910">
        <v>4166</v>
      </c>
      <c r="Q10"/>
      <c r="T10" s="195"/>
      <c r="U10" s="231"/>
    </row>
    <row r="11" spans="2:21">
      <c r="B11" s="260">
        <v>6</v>
      </c>
      <c r="C11" s="915" t="s">
        <v>430</v>
      </c>
      <c r="D11" s="909">
        <v>1.185272039050253E-2</v>
      </c>
      <c r="E11" s="909">
        <v>0.83445700521264798</v>
      </c>
      <c r="F11" s="909">
        <v>0.15369027439684946</v>
      </c>
      <c r="G11" s="913">
        <v>78443</v>
      </c>
      <c r="H11" s="911">
        <v>23</v>
      </c>
      <c r="I11" s="898" t="s">
        <v>441</v>
      </c>
      <c r="J11" s="909">
        <v>1.2759643916913947E-2</v>
      </c>
      <c r="K11" s="909">
        <v>0.57329376854599412</v>
      </c>
      <c r="L11" s="909">
        <v>0.41394658753709201</v>
      </c>
      <c r="M11" s="910">
        <v>3623</v>
      </c>
      <c r="Q11"/>
      <c r="T11" s="195"/>
      <c r="U11" s="231"/>
    </row>
    <row r="12" spans="2:21">
      <c r="B12" s="260">
        <v>7</v>
      </c>
      <c r="C12" s="915" t="s">
        <v>421</v>
      </c>
      <c r="D12" s="909">
        <v>8.0869915424889253E-3</v>
      </c>
      <c r="E12" s="909">
        <v>0.37407974224728152</v>
      </c>
      <c r="F12" s="909">
        <v>0.6178332662102296</v>
      </c>
      <c r="G12" s="919">
        <v>66004</v>
      </c>
      <c r="H12" s="911">
        <v>24</v>
      </c>
      <c r="I12" s="898" t="s">
        <v>437</v>
      </c>
      <c r="J12" s="909">
        <v>7.6452599388379203E-3</v>
      </c>
      <c r="K12" s="909">
        <v>0.52217125382262997</v>
      </c>
      <c r="L12" s="909">
        <v>0.47018348623853212</v>
      </c>
      <c r="M12" s="910">
        <v>1395</v>
      </c>
      <c r="Q12"/>
      <c r="T12" s="195"/>
      <c r="U12" s="231"/>
    </row>
    <row r="13" spans="2:21">
      <c r="B13" s="260">
        <v>8</v>
      </c>
      <c r="C13" s="915" t="s">
        <v>422</v>
      </c>
      <c r="D13" s="909">
        <v>1.6015876608115871E-3</v>
      </c>
      <c r="E13" s="909">
        <v>0.86013961666347505</v>
      </c>
      <c r="F13" s="909">
        <v>0.13825879567571331</v>
      </c>
      <c r="G13" s="910">
        <v>57443</v>
      </c>
      <c r="H13" s="911">
        <v>25</v>
      </c>
      <c r="I13" s="898" t="s">
        <v>107</v>
      </c>
      <c r="J13" s="912"/>
      <c r="K13" s="912"/>
      <c r="L13" s="912"/>
      <c r="M13" s="910">
        <v>977</v>
      </c>
      <c r="Q13"/>
      <c r="T13" s="195"/>
      <c r="U13" s="231"/>
    </row>
    <row r="14" spans="2:21">
      <c r="B14" s="260">
        <v>9</v>
      </c>
      <c r="C14" s="914" t="s">
        <v>110</v>
      </c>
      <c r="D14" s="912"/>
      <c r="E14" s="912"/>
      <c r="F14" s="912"/>
      <c r="G14" s="910">
        <v>55049</v>
      </c>
      <c r="H14" s="911">
        <v>26</v>
      </c>
      <c r="I14" s="898" t="s">
        <v>438</v>
      </c>
      <c r="J14" s="912"/>
      <c r="K14" s="912"/>
      <c r="L14" s="912"/>
      <c r="M14" s="910">
        <v>824</v>
      </c>
      <c r="Q14"/>
      <c r="T14" s="195"/>
      <c r="U14" s="231"/>
    </row>
    <row r="15" spans="2:21">
      <c r="B15" s="260">
        <v>10</v>
      </c>
      <c r="C15" s="915" t="s">
        <v>433</v>
      </c>
      <c r="D15" s="909">
        <v>4.9484082620090541E-4</v>
      </c>
      <c r="E15" s="909">
        <v>0.8540402837087403</v>
      </c>
      <c r="F15" s="909">
        <v>0.14546487546505874</v>
      </c>
      <c r="G15" s="910">
        <v>54563</v>
      </c>
      <c r="H15" s="911">
        <v>27</v>
      </c>
      <c r="I15" s="898" t="s">
        <v>439</v>
      </c>
      <c r="J15" s="909">
        <v>3.7453183520599251E-3</v>
      </c>
      <c r="K15" s="909">
        <v>0.14981273408239701</v>
      </c>
      <c r="L15" s="909">
        <v>0.84644194756554303</v>
      </c>
      <c r="M15" s="910">
        <v>534</v>
      </c>
      <c r="Q15"/>
      <c r="T15" s="195"/>
      <c r="U15" s="231"/>
    </row>
    <row r="16" spans="2:21">
      <c r="B16" s="260">
        <v>11</v>
      </c>
      <c r="C16" s="914" t="s">
        <v>429</v>
      </c>
      <c r="D16" s="909">
        <v>5.9681450259241298E-4</v>
      </c>
      <c r="E16" s="909">
        <v>0.61229437875340376</v>
      </c>
      <c r="F16" s="909">
        <v>0.38710880674400389</v>
      </c>
      <c r="G16" s="910">
        <v>54323</v>
      </c>
      <c r="H16" s="911">
        <v>28</v>
      </c>
      <c r="I16" s="898" t="s">
        <v>108</v>
      </c>
      <c r="J16" s="909">
        <v>0</v>
      </c>
      <c r="K16" s="909">
        <v>0.27714285714285714</v>
      </c>
      <c r="L16" s="909">
        <v>0.72285714285714286</v>
      </c>
      <c r="M16" s="913">
        <v>452</v>
      </c>
      <c r="Q16"/>
      <c r="T16" s="195"/>
      <c r="U16" s="231"/>
    </row>
    <row r="17" spans="1:21">
      <c r="B17" s="260">
        <v>12</v>
      </c>
      <c r="C17" s="915" t="s">
        <v>434</v>
      </c>
      <c r="D17" s="909">
        <v>1.2028946922574243E-2</v>
      </c>
      <c r="E17" s="909">
        <v>0.29801292446208583</v>
      </c>
      <c r="F17" s="909">
        <v>0.68995812861533989</v>
      </c>
      <c r="G17" s="910">
        <v>44885</v>
      </c>
      <c r="H17" s="911">
        <v>29</v>
      </c>
      <c r="I17" s="898" t="s">
        <v>106</v>
      </c>
      <c r="J17" s="909">
        <v>0.10784313725490197</v>
      </c>
      <c r="K17" s="909">
        <v>6.8627450980392163E-2</v>
      </c>
      <c r="L17" s="909">
        <v>0.82352941176470584</v>
      </c>
      <c r="M17" s="910">
        <v>108</v>
      </c>
      <c r="Q17"/>
      <c r="T17" s="195"/>
      <c r="U17" s="231"/>
    </row>
    <row r="18" spans="1:21">
      <c r="B18" s="260">
        <v>13</v>
      </c>
      <c r="C18" s="914" t="s">
        <v>435</v>
      </c>
      <c r="D18" s="909">
        <v>4.352971008367847E-3</v>
      </c>
      <c r="E18" s="909">
        <v>0.77816752599104044</v>
      </c>
      <c r="F18" s="909">
        <v>0.21747950300059166</v>
      </c>
      <c r="G18" s="910">
        <v>41095</v>
      </c>
      <c r="H18" s="911">
        <v>30</v>
      </c>
      <c r="I18" s="898" t="s">
        <v>625</v>
      </c>
      <c r="J18" s="909">
        <v>0</v>
      </c>
      <c r="K18" s="909">
        <v>0.21518987341772153</v>
      </c>
      <c r="L18" s="909">
        <v>0.78481012658227844</v>
      </c>
      <c r="M18" s="910">
        <v>79</v>
      </c>
      <c r="Q18"/>
      <c r="T18" s="195"/>
      <c r="U18" s="231"/>
    </row>
    <row r="19" spans="1:21">
      <c r="B19" s="260">
        <v>14</v>
      </c>
      <c r="C19" s="914" t="s">
        <v>431</v>
      </c>
      <c r="D19" s="912"/>
      <c r="E19" s="912"/>
      <c r="F19" s="912"/>
      <c r="G19" s="910">
        <v>41017</v>
      </c>
      <c r="H19" s="911">
        <v>31</v>
      </c>
      <c r="I19" s="898" t="s">
        <v>427</v>
      </c>
      <c r="J19" s="912"/>
      <c r="K19" s="912"/>
      <c r="L19" s="912"/>
      <c r="M19" s="913" t="s">
        <v>828</v>
      </c>
      <c r="Q19"/>
      <c r="T19" s="195"/>
      <c r="U19" s="231"/>
    </row>
    <row r="20" spans="1:21">
      <c r="B20" s="260">
        <v>15</v>
      </c>
      <c r="C20" s="914" t="s">
        <v>440</v>
      </c>
      <c r="D20" s="909">
        <v>4.8194241093216204E-3</v>
      </c>
      <c r="E20" s="909">
        <v>0.49874938994631529</v>
      </c>
      <c r="F20" s="909">
        <v>0.49643118594436308</v>
      </c>
      <c r="G20" s="910">
        <v>32757</v>
      </c>
      <c r="H20" s="911">
        <v>32</v>
      </c>
      <c r="I20" s="898" t="s">
        <v>424</v>
      </c>
      <c r="J20" s="912"/>
      <c r="K20" s="912"/>
      <c r="L20" s="912"/>
      <c r="M20" s="913" t="s">
        <v>828</v>
      </c>
      <c r="Q20"/>
      <c r="T20" s="195"/>
      <c r="U20" s="231"/>
    </row>
    <row r="21" spans="1:21">
      <c r="B21" s="260">
        <v>16</v>
      </c>
      <c r="C21" s="920" t="s">
        <v>428</v>
      </c>
      <c r="D21" s="909">
        <v>2.2750576775185851E-3</v>
      </c>
      <c r="E21" s="909">
        <v>0.82293001794411691</v>
      </c>
      <c r="F21" s="909">
        <v>0.17479492437836452</v>
      </c>
      <c r="G21" s="910">
        <v>31208</v>
      </c>
      <c r="I21" s="921" t="s">
        <v>504</v>
      </c>
      <c r="J21" s="922">
        <v>7.7252155450806869E-3</v>
      </c>
      <c r="K21" s="922">
        <v>0.60199999999999998</v>
      </c>
      <c r="L21" s="922">
        <v>0.39</v>
      </c>
      <c r="M21" s="923">
        <f>SUM(G6:G22)+SUM(M6:M20)</f>
        <v>2033369</v>
      </c>
      <c r="Q21"/>
      <c r="T21" s="195"/>
      <c r="U21" s="231"/>
    </row>
    <row r="22" spans="1:21">
      <c r="B22" s="911">
        <v>17</v>
      </c>
      <c r="C22" s="924" t="s">
        <v>35</v>
      </c>
      <c r="D22" s="912"/>
      <c r="E22" s="912"/>
      <c r="F22" s="912"/>
      <c r="G22" s="910">
        <v>17503</v>
      </c>
      <c r="I22" s="921" t="s">
        <v>505</v>
      </c>
      <c r="J22" s="922">
        <v>7.7252155450806869E-3</v>
      </c>
      <c r="K22" s="922">
        <v>0.61399999999999999</v>
      </c>
      <c r="L22" s="922">
        <v>0.378</v>
      </c>
      <c r="M22" s="925">
        <v>2250882</v>
      </c>
      <c r="Q22"/>
      <c r="T22" s="195"/>
      <c r="U22" s="231"/>
    </row>
    <row r="23" spans="1:21">
      <c r="A23" s="926"/>
      <c r="B23" s="927" t="s">
        <v>847</v>
      </c>
      <c r="I23" s="928"/>
      <c r="J23" s="929"/>
      <c r="K23" s="929"/>
      <c r="L23" s="929"/>
      <c r="M23" s="930"/>
      <c r="U23" s="231"/>
    </row>
    <row r="24" spans="1:21">
      <c r="B24" s="931"/>
      <c r="C24" s="926"/>
      <c r="D24" s="926"/>
      <c r="E24" s="926"/>
      <c r="F24" s="926"/>
      <c r="G24" s="926"/>
      <c r="H24" s="926"/>
      <c r="I24" s="926"/>
      <c r="J24" s="926"/>
      <c r="K24" s="926"/>
      <c r="T24" s="195"/>
      <c r="U24" s="231"/>
    </row>
    <row r="25" spans="1:21">
      <c r="T25" s="195"/>
      <c r="U25" s="231"/>
    </row>
    <row r="26" spans="1:21">
      <c r="T26" s="195"/>
      <c r="U26" s="231"/>
    </row>
    <row r="27" spans="1:21">
      <c r="T27" s="195"/>
      <c r="U27" s="231"/>
    </row>
    <row r="28" spans="1:21">
      <c r="T28" s="195"/>
      <c r="U28" s="231"/>
    </row>
    <row r="29" spans="1:21">
      <c r="T29" s="195"/>
      <c r="U29" s="231"/>
    </row>
    <row r="30" spans="1:21">
      <c r="D30" s="642"/>
      <c r="F30" s="642"/>
      <c r="H30" s="642"/>
      <c r="T30" s="195"/>
      <c r="U30" s="231"/>
    </row>
    <row r="31" spans="1:21">
      <c r="D31" s="642"/>
      <c r="F31" s="642"/>
      <c r="H31" s="642"/>
      <c r="T31" s="195"/>
      <c r="U31" s="231"/>
    </row>
    <row r="32" spans="1:21">
      <c r="D32" s="642"/>
      <c r="F32" s="642"/>
      <c r="H32" s="642"/>
      <c r="T32" s="195"/>
      <c r="U32" s="231"/>
    </row>
    <row r="33" spans="4:21">
      <c r="D33" s="642"/>
      <c r="T33" s="195"/>
      <c r="U33" s="231"/>
    </row>
    <row r="34" spans="4:21">
      <c r="D34" s="642"/>
      <c r="T34" s="195"/>
      <c r="U34" s="231"/>
    </row>
    <row r="35" spans="4:21">
      <c r="D35" s="642"/>
      <c r="T35" s="195"/>
    </row>
    <row r="36" spans="4:21">
      <c r="T36" s="195"/>
    </row>
    <row r="37" spans="4:21">
      <c r="T37" s="195"/>
    </row>
    <row r="38" spans="4:21">
      <c r="T38" s="195"/>
    </row>
    <row r="39" spans="4:21">
      <c r="T39" s="195"/>
    </row>
    <row r="40" spans="4:21">
      <c r="T40" s="195"/>
    </row>
    <row r="41" spans="4:21">
      <c r="T41" s="195"/>
    </row>
    <row r="42" spans="4:21">
      <c r="T42" s="195"/>
    </row>
    <row r="43" spans="4:21">
      <c r="T43" s="195"/>
    </row>
    <row r="44" spans="4:21">
      <c r="T44" s="195"/>
    </row>
    <row r="45" spans="4:21">
      <c r="T45" s="195"/>
    </row>
    <row r="46" spans="4:21">
      <c r="T46" s="195"/>
    </row>
    <row r="47" spans="4:21">
      <c r="T47" s="195"/>
    </row>
    <row r="48" spans="4:21">
      <c r="T48" s="195"/>
    </row>
    <row r="49" spans="20:20">
      <c r="T49" s="195"/>
    </row>
    <row r="50" spans="20:20">
      <c r="T50" s="195"/>
    </row>
    <row r="51" spans="20:20">
      <c r="T51" s="195"/>
    </row>
    <row r="52" spans="20:20" ht="15" customHeight="1">
      <c r="T52" s="195"/>
    </row>
    <row r="53" spans="20:20">
      <c r="T53" s="195"/>
    </row>
    <row r="54" spans="20:20">
      <c r="T54" s="195"/>
    </row>
    <row r="55" spans="20:20">
      <c r="T55" s="195"/>
    </row>
    <row r="579" spans="16:19">
      <c r="P579" t="s">
        <v>364</v>
      </c>
      <c r="Q579" s="195">
        <v>7.7252155450806869E-3</v>
      </c>
      <c r="R579" s="195">
        <v>0.61741599554700655</v>
      </c>
      <c r="S579" s="195">
        <v>0.37485878890791274</v>
      </c>
    </row>
  </sheetData>
  <mergeCells count="6">
    <mergeCell ref="J4:M4"/>
    <mergeCell ref="B4:B5"/>
    <mergeCell ref="C4:C5"/>
    <mergeCell ref="D4:G4"/>
    <mergeCell ref="H4:H5"/>
    <mergeCell ref="I4:I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W85"/>
  <sheetViews>
    <sheetView showGridLines="0" topLeftCell="A22" workbookViewId="0">
      <selection activeCell="U22" sqref="U22"/>
    </sheetView>
  </sheetViews>
  <sheetFormatPr baseColWidth="10" defaultRowHeight="15"/>
  <cols>
    <col min="1" max="1" width="2.42578125" customWidth="1"/>
    <col min="2" max="2" width="19.42578125" customWidth="1"/>
    <col min="3" max="3" width="12.42578125" customWidth="1"/>
    <col min="4" max="5" width="11.140625" customWidth="1"/>
    <col min="6" max="6" width="13.28515625" customWidth="1"/>
    <col min="7" max="7" width="13.85546875" customWidth="1"/>
    <col min="8" max="8" width="10.85546875" customWidth="1"/>
    <col min="9" max="9" width="11.5703125" customWidth="1"/>
    <col min="10" max="10" width="10.85546875" customWidth="1"/>
    <col min="11" max="11" width="13" customWidth="1"/>
    <col min="12" max="12" width="13.140625" customWidth="1"/>
    <col min="13" max="13" width="5" customWidth="1"/>
    <col min="14" max="14" width="10.85546875" bestFit="1" customWidth="1"/>
    <col min="16" max="16" width="12.28515625" bestFit="1" customWidth="1"/>
    <col min="17" max="17" width="12.7109375" bestFit="1" customWidth="1"/>
    <col min="20" max="20" width="12.5703125" customWidth="1"/>
    <col min="257" max="257" width="2.42578125" customWidth="1"/>
    <col min="258" max="258" width="19.42578125" customWidth="1"/>
    <col min="259" max="259" width="12.42578125" customWidth="1"/>
    <col min="260" max="261" width="11.140625" customWidth="1"/>
    <col min="262" max="262" width="13.28515625" customWidth="1"/>
    <col min="263" max="263" width="13.85546875" customWidth="1"/>
    <col min="264" max="264" width="10.85546875" customWidth="1"/>
    <col min="265" max="265" width="11.5703125" customWidth="1"/>
    <col min="266" max="266" width="10.85546875" customWidth="1"/>
    <col min="267" max="267" width="13" customWidth="1"/>
    <col min="268" max="268" width="13.140625" customWidth="1"/>
    <col min="269" max="269" width="5" customWidth="1"/>
    <col min="270" max="270" width="10.85546875" bestFit="1" customWidth="1"/>
    <col min="272" max="272" width="12.28515625" bestFit="1" customWidth="1"/>
    <col min="273" max="273" width="12.7109375" bestFit="1" customWidth="1"/>
    <col min="276" max="276" width="12.5703125" customWidth="1"/>
    <col min="513" max="513" width="2.42578125" customWidth="1"/>
    <col min="514" max="514" width="19.42578125" customWidth="1"/>
    <col min="515" max="515" width="12.42578125" customWidth="1"/>
    <col min="516" max="517" width="11.140625" customWidth="1"/>
    <col min="518" max="518" width="13.28515625" customWidth="1"/>
    <col min="519" max="519" width="13.85546875" customWidth="1"/>
    <col min="520" max="520" width="10.85546875" customWidth="1"/>
    <col min="521" max="521" width="11.5703125" customWidth="1"/>
    <col min="522" max="522" width="10.85546875" customWidth="1"/>
    <col min="523" max="523" width="13" customWidth="1"/>
    <col min="524" max="524" width="13.140625" customWidth="1"/>
    <col min="525" max="525" width="5" customWidth="1"/>
    <col min="526" max="526" width="10.85546875" bestFit="1" customWidth="1"/>
    <col min="528" max="528" width="12.28515625" bestFit="1" customWidth="1"/>
    <col min="529" max="529" width="12.7109375" bestFit="1" customWidth="1"/>
    <col min="532" max="532" width="12.5703125" customWidth="1"/>
    <col min="769" max="769" width="2.42578125" customWidth="1"/>
    <col min="770" max="770" width="19.42578125" customWidth="1"/>
    <col min="771" max="771" width="12.42578125" customWidth="1"/>
    <col min="772" max="773" width="11.140625" customWidth="1"/>
    <col min="774" max="774" width="13.28515625" customWidth="1"/>
    <col min="775" max="775" width="13.85546875" customWidth="1"/>
    <col min="776" max="776" width="10.85546875" customWidth="1"/>
    <col min="777" max="777" width="11.5703125" customWidth="1"/>
    <col min="778" max="778" width="10.85546875" customWidth="1"/>
    <col min="779" max="779" width="13" customWidth="1"/>
    <col min="780" max="780" width="13.140625" customWidth="1"/>
    <col min="781" max="781" width="5" customWidth="1"/>
    <col min="782" max="782" width="10.85546875" bestFit="1" customWidth="1"/>
    <col min="784" max="784" width="12.28515625" bestFit="1" customWidth="1"/>
    <col min="785" max="785" width="12.7109375" bestFit="1" customWidth="1"/>
    <col min="788" max="788" width="12.5703125" customWidth="1"/>
    <col min="1025" max="1025" width="2.42578125" customWidth="1"/>
    <col min="1026" max="1026" width="19.42578125" customWidth="1"/>
    <col min="1027" max="1027" width="12.42578125" customWidth="1"/>
    <col min="1028" max="1029" width="11.140625" customWidth="1"/>
    <col min="1030" max="1030" width="13.28515625" customWidth="1"/>
    <col min="1031" max="1031" width="13.85546875" customWidth="1"/>
    <col min="1032" max="1032" width="10.85546875" customWidth="1"/>
    <col min="1033" max="1033" width="11.5703125" customWidth="1"/>
    <col min="1034" max="1034" width="10.85546875" customWidth="1"/>
    <col min="1035" max="1035" width="13" customWidth="1"/>
    <col min="1036" max="1036" width="13.140625" customWidth="1"/>
    <col min="1037" max="1037" width="5" customWidth="1"/>
    <col min="1038" max="1038" width="10.85546875" bestFit="1" customWidth="1"/>
    <col min="1040" max="1040" width="12.28515625" bestFit="1" customWidth="1"/>
    <col min="1041" max="1041" width="12.7109375" bestFit="1" customWidth="1"/>
    <col min="1044" max="1044" width="12.5703125" customWidth="1"/>
    <col min="1281" max="1281" width="2.42578125" customWidth="1"/>
    <col min="1282" max="1282" width="19.42578125" customWidth="1"/>
    <col min="1283" max="1283" width="12.42578125" customWidth="1"/>
    <col min="1284" max="1285" width="11.140625" customWidth="1"/>
    <col min="1286" max="1286" width="13.28515625" customWidth="1"/>
    <col min="1287" max="1287" width="13.85546875" customWidth="1"/>
    <col min="1288" max="1288" width="10.85546875" customWidth="1"/>
    <col min="1289" max="1289" width="11.5703125" customWidth="1"/>
    <col min="1290" max="1290" width="10.85546875" customWidth="1"/>
    <col min="1291" max="1291" width="13" customWidth="1"/>
    <col min="1292" max="1292" width="13.140625" customWidth="1"/>
    <col min="1293" max="1293" width="5" customWidth="1"/>
    <col min="1294" max="1294" width="10.85546875" bestFit="1" customWidth="1"/>
    <col min="1296" max="1296" width="12.28515625" bestFit="1" customWidth="1"/>
    <col min="1297" max="1297" width="12.7109375" bestFit="1" customWidth="1"/>
    <col min="1300" max="1300" width="12.5703125" customWidth="1"/>
    <col min="1537" max="1537" width="2.42578125" customWidth="1"/>
    <col min="1538" max="1538" width="19.42578125" customWidth="1"/>
    <col min="1539" max="1539" width="12.42578125" customWidth="1"/>
    <col min="1540" max="1541" width="11.140625" customWidth="1"/>
    <col min="1542" max="1542" width="13.28515625" customWidth="1"/>
    <col min="1543" max="1543" width="13.85546875" customWidth="1"/>
    <col min="1544" max="1544" width="10.85546875" customWidth="1"/>
    <col min="1545" max="1545" width="11.5703125" customWidth="1"/>
    <col min="1546" max="1546" width="10.85546875" customWidth="1"/>
    <col min="1547" max="1547" width="13" customWidth="1"/>
    <col min="1548" max="1548" width="13.140625" customWidth="1"/>
    <col min="1549" max="1549" width="5" customWidth="1"/>
    <col min="1550" max="1550" width="10.85546875" bestFit="1" customWidth="1"/>
    <col min="1552" max="1552" width="12.28515625" bestFit="1" customWidth="1"/>
    <col min="1553" max="1553" width="12.7109375" bestFit="1" customWidth="1"/>
    <col min="1556" max="1556" width="12.5703125" customWidth="1"/>
    <col min="1793" max="1793" width="2.42578125" customWidth="1"/>
    <col min="1794" max="1794" width="19.42578125" customWidth="1"/>
    <col min="1795" max="1795" width="12.42578125" customWidth="1"/>
    <col min="1796" max="1797" width="11.140625" customWidth="1"/>
    <col min="1798" max="1798" width="13.28515625" customWidth="1"/>
    <col min="1799" max="1799" width="13.85546875" customWidth="1"/>
    <col min="1800" max="1800" width="10.85546875" customWidth="1"/>
    <col min="1801" max="1801" width="11.5703125" customWidth="1"/>
    <col min="1802" max="1802" width="10.85546875" customWidth="1"/>
    <col min="1803" max="1803" width="13" customWidth="1"/>
    <col min="1804" max="1804" width="13.140625" customWidth="1"/>
    <col min="1805" max="1805" width="5" customWidth="1"/>
    <col min="1806" max="1806" width="10.85546875" bestFit="1" customWidth="1"/>
    <col min="1808" max="1808" width="12.28515625" bestFit="1" customWidth="1"/>
    <col min="1809" max="1809" width="12.7109375" bestFit="1" customWidth="1"/>
    <col min="1812" max="1812" width="12.5703125" customWidth="1"/>
    <col min="2049" max="2049" width="2.42578125" customWidth="1"/>
    <col min="2050" max="2050" width="19.42578125" customWidth="1"/>
    <col min="2051" max="2051" width="12.42578125" customWidth="1"/>
    <col min="2052" max="2053" width="11.140625" customWidth="1"/>
    <col min="2054" max="2054" width="13.28515625" customWidth="1"/>
    <col min="2055" max="2055" width="13.85546875" customWidth="1"/>
    <col min="2056" max="2056" width="10.85546875" customWidth="1"/>
    <col min="2057" max="2057" width="11.5703125" customWidth="1"/>
    <col min="2058" max="2058" width="10.85546875" customWidth="1"/>
    <col min="2059" max="2059" width="13" customWidth="1"/>
    <col min="2060" max="2060" width="13.140625" customWidth="1"/>
    <col min="2061" max="2061" width="5" customWidth="1"/>
    <col min="2062" max="2062" width="10.85546875" bestFit="1" customWidth="1"/>
    <col min="2064" max="2064" width="12.28515625" bestFit="1" customWidth="1"/>
    <col min="2065" max="2065" width="12.7109375" bestFit="1" customWidth="1"/>
    <col min="2068" max="2068" width="12.5703125" customWidth="1"/>
    <col min="2305" max="2305" width="2.42578125" customWidth="1"/>
    <col min="2306" max="2306" width="19.42578125" customWidth="1"/>
    <col min="2307" max="2307" width="12.42578125" customWidth="1"/>
    <col min="2308" max="2309" width="11.140625" customWidth="1"/>
    <col min="2310" max="2310" width="13.28515625" customWidth="1"/>
    <col min="2311" max="2311" width="13.85546875" customWidth="1"/>
    <col min="2312" max="2312" width="10.85546875" customWidth="1"/>
    <col min="2313" max="2313" width="11.5703125" customWidth="1"/>
    <col min="2314" max="2314" width="10.85546875" customWidth="1"/>
    <col min="2315" max="2315" width="13" customWidth="1"/>
    <col min="2316" max="2316" width="13.140625" customWidth="1"/>
    <col min="2317" max="2317" width="5" customWidth="1"/>
    <col min="2318" max="2318" width="10.85546875" bestFit="1" customWidth="1"/>
    <col min="2320" max="2320" width="12.28515625" bestFit="1" customWidth="1"/>
    <col min="2321" max="2321" width="12.7109375" bestFit="1" customWidth="1"/>
    <col min="2324" max="2324" width="12.5703125" customWidth="1"/>
    <col min="2561" max="2561" width="2.42578125" customWidth="1"/>
    <col min="2562" max="2562" width="19.42578125" customWidth="1"/>
    <col min="2563" max="2563" width="12.42578125" customWidth="1"/>
    <col min="2564" max="2565" width="11.140625" customWidth="1"/>
    <col min="2566" max="2566" width="13.28515625" customWidth="1"/>
    <col min="2567" max="2567" width="13.85546875" customWidth="1"/>
    <col min="2568" max="2568" width="10.85546875" customWidth="1"/>
    <col min="2569" max="2569" width="11.5703125" customWidth="1"/>
    <col min="2570" max="2570" width="10.85546875" customWidth="1"/>
    <col min="2571" max="2571" width="13" customWidth="1"/>
    <col min="2572" max="2572" width="13.140625" customWidth="1"/>
    <col min="2573" max="2573" width="5" customWidth="1"/>
    <col min="2574" max="2574" width="10.85546875" bestFit="1" customWidth="1"/>
    <col min="2576" max="2576" width="12.28515625" bestFit="1" customWidth="1"/>
    <col min="2577" max="2577" width="12.7109375" bestFit="1" customWidth="1"/>
    <col min="2580" max="2580" width="12.5703125" customWidth="1"/>
    <col min="2817" max="2817" width="2.42578125" customWidth="1"/>
    <col min="2818" max="2818" width="19.42578125" customWidth="1"/>
    <col min="2819" max="2819" width="12.42578125" customWidth="1"/>
    <col min="2820" max="2821" width="11.140625" customWidth="1"/>
    <col min="2822" max="2822" width="13.28515625" customWidth="1"/>
    <col min="2823" max="2823" width="13.85546875" customWidth="1"/>
    <col min="2824" max="2824" width="10.85546875" customWidth="1"/>
    <col min="2825" max="2825" width="11.5703125" customWidth="1"/>
    <col min="2826" max="2826" width="10.85546875" customWidth="1"/>
    <col min="2827" max="2827" width="13" customWidth="1"/>
    <col min="2828" max="2828" width="13.140625" customWidth="1"/>
    <col min="2829" max="2829" width="5" customWidth="1"/>
    <col min="2830" max="2830" width="10.85546875" bestFit="1" customWidth="1"/>
    <col min="2832" max="2832" width="12.28515625" bestFit="1" customWidth="1"/>
    <col min="2833" max="2833" width="12.7109375" bestFit="1" customWidth="1"/>
    <col min="2836" max="2836" width="12.5703125" customWidth="1"/>
    <col min="3073" max="3073" width="2.42578125" customWidth="1"/>
    <col min="3074" max="3074" width="19.42578125" customWidth="1"/>
    <col min="3075" max="3075" width="12.42578125" customWidth="1"/>
    <col min="3076" max="3077" width="11.140625" customWidth="1"/>
    <col min="3078" max="3078" width="13.28515625" customWidth="1"/>
    <col min="3079" max="3079" width="13.85546875" customWidth="1"/>
    <col min="3080" max="3080" width="10.85546875" customWidth="1"/>
    <col min="3081" max="3081" width="11.5703125" customWidth="1"/>
    <col min="3082" max="3082" width="10.85546875" customWidth="1"/>
    <col min="3083" max="3083" width="13" customWidth="1"/>
    <col min="3084" max="3084" width="13.140625" customWidth="1"/>
    <col min="3085" max="3085" width="5" customWidth="1"/>
    <col min="3086" max="3086" width="10.85546875" bestFit="1" customWidth="1"/>
    <col min="3088" max="3088" width="12.28515625" bestFit="1" customWidth="1"/>
    <col min="3089" max="3089" width="12.7109375" bestFit="1" customWidth="1"/>
    <col min="3092" max="3092" width="12.5703125" customWidth="1"/>
    <col min="3329" max="3329" width="2.42578125" customWidth="1"/>
    <col min="3330" max="3330" width="19.42578125" customWidth="1"/>
    <col min="3331" max="3331" width="12.42578125" customWidth="1"/>
    <col min="3332" max="3333" width="11.140625" customWidth="1"/>
    <col min="3334" max="3334" width="13.28515625" customWidth="1"/>
    <col min="3335" max="3335" width="13.85546875" customWidth="1"/>
    <col min="3336" max="3336" width="10.85546875" customWidth="1"/>
    <col min="3337" max="3337" width="11.5703125" customWidth="1"/>
    <col min="3338" max="3338" width="10.85546875" customWidth="1"/>
    <col min="3339" max="3339" width="13" customWidth="1"/>
    <col min="3340" max="3340" width="13.140625" customWidth="1"/>
    <col min="3341" max="3341" width="5" customWidth="1"/>
    <col min="3342" max="3342" width="10.85546875" bestFit="1" customWidth="1"/>
    <col min="3344" max="3344" width="12.28515625" bestFit="1" customWidth="1"/>
    <col min="3345" max="3345" width="12.7109375" bestFit="1" customWidth="1"/>
    <col min="3348" max="3348" width="12.5703125" customWidth="1"/>
    <col min="3585" max="3585" width="2.42578125" customWidth="1"/>
    <col min="3586" max="3586" width="19.42578125" customWidth="1"/>
    <col min="3587" max="3587" width="12.42578125" customWidth="1"/>
    <col min="3588" max="3589" width="11.140625" customWidth="1"/>
    <col min="3590" max="3590" width="13.28515625" customWidth="1"/>
    <col min="3591" max="3591" width="13.85546875" customWidth="1"/>
    <col min="3592" max="3592" width="10.85546875" customWidth="1"/>
    <col min="3593" max="3593" width="11.5703125" customWidth="1"/>
    <col min="3594" max="3594" width="10.85546875" customWidth="1"/>
    <col min="3595" max="3595" width="13" customWidth="1"/>
    <col min="3596" max="3596" width="13.140625" customWidth="1"/>
    <col min="3597" max="3597" width="5" customWidth="1"/>
    <col min="3598" max="3598" width="10.85546875" bestFit="1" customWidth="1"/>
    <col min="3600" max="3600" width="12.28515625" bestFit="1" customWidth="1"/>
    <col min="3601" max="3601" width="12.7109375" bestFit="1" customWidth="1"/>
    <col min="3604" max="3604" width="12.5703125" customWidth="1"/>
    <col min="3841" max="3841" width="2.42578125" customWidth="1"/>
    <col min="3842" max="3842" width="19.42578125" customWidth="1"/>
    <col min="3843" max="3843" width="12.42578125" customWidth="1"/>
    <col min="3844" max="3845" width="11.140625" customWidth="1"/>
    <col min="3846" max="3846" width="13.28515625" customWidth="1"/>
    <col min="3847" max="3847" width="13.85546875" customWidth="1"/>
    <col min="3848" max="3848" width="10.85546875" customWidth="1"/>
    <col min="3849" max="3849" width="11.5703125" customWidth="1"/>
    <col min="3850" max="3850" width="10.85546875" customWidth="1"/>
    <col min="3851" max="3851" width="13" customWidth="1"/>
    <col min="3852" max="3852" width="13.140625" customWidth="1"/>
    <col min="3853" max="3853" width="5" customWidth="1"/>
    <col min="3854" max="3854" width="10.85546875" bestFit="1" customWidth="1"/>
    <col min="3856" max="3856" width="12.28515625" bestFit="1" customWidth="1"/>
    <col min="3857" max="3857" width="12.7109375" bestFit="1" customWidth="1"/>
    <col min="3860" max="3860" width="12.5703125" customWidth="1"/>
    <col min="4097" max="4097" width="2.42578125" customWidth="1"/>
    <col min="4098" max="4098" width="19.42578125" customWidth="1"/>
    <col min="4099" max="4099" width="12.42578125" customWidth="1"/>
    <col min="4100" max="4101" width="11.140625" customWidth="1"/>
    <col min="4102" max="4102" width="13.28515625" customWidth="1"/>
    <col min="4103" max="4103" width="13.85546875" customWidth="1"/>
    <col min="4104" max="4104" width="10.85546875" customWidth="1"/>
    <col min="4105" max="4105" width="11.5703125" customWidth="1"/>
    <col min="4106" max="4106" width="10.85546875" customWidth="1"/>
    <col min="4107" max="4107" width="13" customWidth="1"/>
    <col min="4108" max="4108" width="13.140625" customWidth="1"/>
    <col min="4109" max="4109" width="5" customWidth="1"/>
    <col min="4110" max="4110" width="10.85546875" bestFit="1" customWidth="1"/>
    <col min="4112" max="4112" width="12.28515625" bestFit="1" customWidth="1"/>
    <col min="4113" max="4113" width="12.7109375" bestFit="1" customWidth="1"/>
    <col min="4116" max="4116" width="12.5703125" customWidth="1"/>
    <col min="4353" max="4353" width="2.42578125" customWidth="1"/>
    <col min="4354" max="4354" width="19.42578125" customWidth="1"/>
    <col min="4355" max="4355" width="12.42578125" customWidth="1"/>
    <col min="4356" max="4357" width="11.140625" customWidth="1"/>
    <col min="4358" max="4358" width="13.28515625" customWidth="1"/>
    <col min="4359" max="4359" width="13.85546875" customWidth="1"/>
    <col min="4360" max="4360" width="10.85546875" customWidth="1"/>
    <col min="4361" max="4361" width="11.5703125" customWidth="1"/>
    <col min="4362" max="4362" width="10.85546875" customWidth="1"/>
    <col min="4363" max="4363" width="13" customWidth="1"/>
    <col min="4364" max="4364" width="13.140625" customWidth="1"/>
    <col min="4365" max="4365" width="5" customWidth="1"/>
    <col min="4366" max="4366" width="10.85546875" bestFit="1" customWidth="1"/>
    <col min="4368" max="4368" width="12.28515625" bestFit="1" customWidth="1"/>
    <col min="4369" max="4369" width="12.7109375" bestFit="1" customWidth="1"/>
    <col min="4372" max="4372" width="12.5703125" customWidth="1"/>
    <col min="4609" max="4609" width="2.42578125" customWidth="1"/>
    <col min="4610" max="4610" width="19.42578125" customWidth="1"/>
    <col min="4611" max="4611" width="12.42578125" customWidth="1"/>
    <col min="4612" max="4613" width="11.140625" customWidth="1"/>
    <col min="4614" max="4614" width="13.28515625" customWidth="1"/>
    <col min="4615" max="4615" width="13.85546875" customWidth="1"/>
    <col min="4616" max="4616" width="10.85546875" customWidth="1"/>
    <col min="4617" max="4617" width="11.5703125" customWidth="1"/>
    <col min="4618" max="4618" width="10.85546875" customWidth="1"/>
    <col min="4619" max="4619" width="13" customWidth="1"/>
    <col min="4620" max="4620" width="13.140625" customWidth="1"/>
    <col min="4621" max="4621" width="5" customWidth="1"/>
    <col min="4622" max="4622" width="10.85546875" bestFit="1" customWidth="1"/>
    <col min="4624" max="4624" width="12.28515625" bestFit="1" customWidth="1"/>
    <col min="4625" max="4625" width="12.7109375" bestFit="1" customWidth="1"/>
    <col min="4628" max="4628" width="12.5703125" customWidth="1"/>
    <col min="4865" max="4865" width="2.42578125" customWidth="1"/>
    <col min="4866" max="4866" width="19.42578125" customWidth="1"/>
    <col min="4867" max="4867" width="12.42578125" customWidth="1"/>
    <col min="4868" max="4869" width="11.140625" customWidth="1"/>
    <col min="4870" max="4870" width="13.28515625" customWidth="1"/>
    <col min="4871" max="4871" width="13.85546875" customWidth="1"/>
    <col min="4872" max="4872" width="10.85546875" customWidth="1"/>
    <col min="4873" max="4873" width="11.5703125" customWidth="1"/>
    <col min="4874" max="4874" width="10.85546875" customWidth="1"/>
    <col min="4875" max="4875" width="13" customWidth="1"/>
    <col min="4876" max="4876" width="13.140625" customWidth="1"/>
    <col min="4877" max="4877" width="5" customWidth="1"/>
    <col min="4878" max="4878" width="10.85546875" bestFit="1" customWidth="1"/>
    <col min="4880" max="4880" width="12.28515625" bestFit="1" customWidth="1"/>
    <col min="4881" max="4881" width="12.7109375" bestFit="1" customWidth="1"/>
    <col min="4884" max="4884" width="12.5703125" customWidth="1"/>
    <col min="5121" max="5121" width="2.42578125" customWidth="1"/>
    <col min="5122" max="5122" width="19.42578125" customWidth="1"/>
    <col min="5123" max="5123" width="12.42578125" customWidth="1"/>
    <col min="5124" max="5125" width="11.140625" customWidth="1"/>
    <col min="5126" max="5126" width="13.28515625" customWidth="1"/>
    <col min="5127" max="5127" width="13.85546875" customWidth="1"/>
    <col min="5128" max="5128" width="10.85546875" customWidth="1"/>
    <col min="5129" max="5129" width="11.5703125" customWidth="1"/>
    <col min="5130" max="5130" width="10.85546875" customWidth="1"/>
    <col min="5131" max="5131" width="13" customWidth="1"/>
    <col min="5132" max="5132" width="13.140625" customWidth="1"/>
    <col min="5133" max="5133" width="5" customWidth="1"/>
    <col min="5134" max="5134" width="10.85546875" bestFit="1" customWidth="1"/>
    <col min="5136" max="5136" width="12.28515625" bestFit="1" customWidth="1"/>
    <col min="5137" max="5137" width="12.7109375" bestFit="1" customWidth="1"/>
    <col min="5140" max="5140" width="12.5703125" customWidth="1"/>
    <col min="5377" max="5377" width="2.42578125" customWidth="1"/>
    <col min="5378" max="5378" width="19.42578125" customWidth="1"/>
    <col min="5379" max="5379" width="12.42578125" customWidth="1"/>
    <col min="5380" max="5381" width="11.140625" customWidth="1"/>
    <col min="5382" max="5382" width="13.28515625" customWidth="1"/>
    <col min="5383" max="5383" width="13.85546875" customWidth="1"/>
    <col min="5384" max="5384" width="10.85546875" customWidth="1"/>
    <col min="5385" max="5385" width="11.5703125" customWidth="1"/>
    <col min="5386" max="5386" width="10.85546875" customWidth="1"/>
    <col min="5387" max="5387" width="13" customWidth="1"/>
    <col min="5388" max="5388" width="13.140625" customWidth="1"/>
    <col min="5389" max="5389" width="5" customWidth="1"/>
    <col min="5390" max="5390" width="10.85546875" bestFit="1" customWidth="1"/>
    <col min="5392" max="5392" width="12.28515625" bestFit="1" customWidth="1"/>
    <col min="5393" max="5393" width="12.7109375" bestFit="1" customWidth="1"/>
    <col min="5396" max="5396" width="12.5703125" customWidth="1"/>
    <col min="5633" max="5633" width="2.42578125" customWidth="1"/>
    <col min="5634" max="5634" width="19.42578125" customWidth="1"/>
    <col min="5635" max="5635" width="12.42578125" customWidth="1"/>
    <col min="5636" max="5637" width="11.140625" customWidth="1"/>
    <col min="5638" max="5638" width="13.28515625" customWidth="1"/>
    <col min="5639" max="5639" width="13.85546875" customWidth="1"/>
    <col min="5640" max="5640" width="10.85546875" customWidth="1"/>
    <col min="5641" max="5641" width="11.5703125" customWidth="1"/>
    <col min="5642" max="5642" width="10.85546875" customWidth="1"/>
    <col min="5643" max="5643" width="13" customWidth="1"/>
    <col min="5644" max="5644" width="13.140625" customWidth="1"/>
    <col min="5645" max="5645" width="5" customWidth="1"/>
    <col min="5646" max="5646" width="10.85546875" bestFit="1" customWidth="1"/>
    <col min="5648" max="5648" width="12.28515625" bestFit="1" customWidth="1"/>
    <col min="5649" max="5649" width="12.7109375" bestFit="1" customWidth="1"/>
    <col min="5652" max="5652" width="12.5703125" customWidth="1"/>
    <col min="5889" max="5889" width="2.42578125" customWidth="1"/>
    <col min="5890" max="5890" width="19.42578125" customWidth="1"/>
    <col min="5891" max="5891" width="12.42578125" customWidth="1"/>
    <col min="5892" max="5893" width="11.140625" customWidth="1"/>
    <col min="5894" max="5894" width="13.28515625" customWidth="1"/>
    <col min="5895" max="5895" width="13.85546875" customWidth="1"/>
    <col min="5896" max="5896" width="10.85546875" customWidth="1"/>
    <col min="5897" max="5897" width="11.5703125" customWidth="1"/>
    <col min="5898" max="5898" width="10.85546875" customWidth="1"/>
    <col min="5899" max="5899" width="13" customWidth="1"/>
    <col min="5900" max="5900" width="13.140625" customWidth="1"/>
    <col min="5901" max="5901" width="5" customWidth="1"/>
    <col min="5902" max="5902" width="10.85546875" bestFit="1" customWidth="1"/>
    <col min="5904" max="5904" width="12.28515625" bestFit="1" customWidth="1"/>
    <col min="5905" max="5905" width="12.7109375" bestFit="1" customWidth="1"/>
    <col min="5908" max="5908" width="12.5703125" customWidth="1"/>
    <col min="6145" max="6145" width="2.42578125" customWidth="1"/>
    <col min="6146" max="6146" width="19.42578125" customWidth="1"/>
    <col min="6147" max="6147" width="12.42578125" customWidth="1"/>
    <col min="6148" max="6149" width="11.140625" customWidth="1"/>
    <col min="6150" max="6150" width="13.28515625" customWidth="1"/>
    <col min="6151" max="6151" width="13.85546875" customWidth="1"/>
    <col min="6152" max="6152" width="10.85546875" customWidth="1"/>
    <col min="6153" max="6153" width="11.5703125" customWidth="1"/>
    <col min="6154" max="6154" width="10.85546875" customWidth="1"/>
    <col min="6155" max="6155" width="13" customWidth="1"/>
    <col min="6156" max="6156" width="13.140625" customWidth="1"/>
    <col min="6157" max="6157" width="5" customWidth="1"/>
    <col min="6158" max="6158" width="10.85546875" bestFit="1" customWidth="1"/>
    <col min="6160" max="6160" width="12.28515625" bestFit="1" customWidth="1"/>
    <col min="6161" max="6161" width="12.7109375" bestFit="1" customWidth="1"/>
    <col min="6164" max="6164" width="12.5703125" customWidth="1"/>
    <col min="6401" max="6401" width="2.42578125" customWidth="1"/>
    <col min="6402" max="6402" width="19.42578125" customWidth="1"/>
    <col min="6403" max="6403" width="12.42578125" customWidth="1"/>
    <col min="6404" max="6405" width="11.140625" customWidth="1"/>
    <col min="6406" max="6406" width="13.28515625" customWidth="1"/>
    <col min="6407" max="6407" width="13.85546875" customWidth="1"/>
    <col min="6408" max="6408" width="10.85546875" customWidth="1"/>
    <col min="6409" max="6409" width="11.5703125" customWidth="1"/>
    <col min="6410" max="6410" width="10.85546875" customWidth="1"/>
    <col min="6411" max="6411" width="13" customWidth="1"/>
    <col min="6412" max="6412" width="13.140625" customWidth="1"/>
    <col min="6413" max="6413" width="5" customWidth="1"/>
    <col min="6414" max="6414" width="10.85546875" bestFit="1" customWidth="1"/>
    <col min="6416" max="6416" width="12.28515625" bestFit="1" customWidth="1"/>
    <col min="6417" max="6417" width="12.7109375" bestFit="1" customWidth="1"/>
    <col min="6420" max="6420" width="12.5703125" customWidth="1"/>
    <col min="6657" max="6657" width="2.42578125" customWidth="1"/>
    <col min="6658" max="6658" width="19.42578125" customWidth="1"/>
    <col min="6659" max="6659" width="12.42578125" customWidth="1"/>
    <col min="6660" max="6661" width="11.140625" customWidth="1"/>
    <col min="6662" max="6662" width="13.28515625" customWidth="1"/>
    <col min="6663" max="6663" width="13.85546875" customWidth="1"/>
    <col min="6664" max="6664" width="10.85546875" customWidth="1"/>
    <col min="6665" max="6665" width="11.5703125" customWidth="1"/>
    <col min="6666" max="6666" width="10.85546875" customWidth="1"/>
    <col min="6667" max="6667" width="13" customWidth="1"/>
    <col min="6668" max="6668" width="13.140625" customWidth="1"/>
    <col min="6669" max="6669" width="5" customWidth="1"/>
    <col min="6670" max="6670" width="10.85546875" bestFit="1" customWidth="1"/>
    <col min="6672" max="6672" width="12.28515625" bestFit="1" customWidth="1"/>
    <col min="6673" max="6673" width="12.7109375" bestFit="1" customWidth="1"/>
    <col min="6676" max="6676" width="12.5703125" customWidth="1"/>
    <col min="6913" max="6913" width="2.42578125" customWidth="1"/>
    <col min="6914" max="6914" width="19.42578125" customWidth="1"/>
    <col min="6915" max="6915" width="12.42578125" customWidth="1"/>
    <col min="6916" max="6917" width="11.140625" customWidth="1"/>
    <col min="6918" max="6918" width="13.28515625" customWidth="1"/>
    <col min="6919" max="6919" width="13.85546875" customWidth="1"/>
    <col min="6920" max="6920" width="10.85546875" customWidth="1"/>
    <col min="6921" max="6921" width="11.5703125" customWidth="1"/>
    <col min="6922" max="6922" width="10.85546875" customWidth="1"/>
    <col min="6923" max="6923" width="13" customWidth="1"/>
    <col min="6924" max="6924" width="13.140625" customWidth="1"/>
    <col min="6925" max="6925" width="5" customWidth="1"/>
    <col min="6926" max="6926" width="10.85546875" bestFit="1" customWidth="1"/>
    <col min="6928" max="6928" width="12.28515625" bestFit="1" customWidth="1"/>
    <col min="6929" max="6929" width="12.7109375" bestFit="1" customWidth="1"/>
    <col min="6932" max="6932" width="12.5703125" customWidth="1"/>
    <col min="7169" max="7169" width="2.42578125" customWidth="1"/>
    <col min="7170" max="7170" width="19.42578125" customWidth="1"/>
    <col min="7171" max="7171" width="12.42578125" customWidth="1"/>
    <col min="7172" max="7173" width="11.140625" customWidth="1"/>
    <col min="7174" max="7174" width="13.28515625" customWidth="1"/>
    <col min="7175" max="7175" width="13.85546875" customWidth="1"/>
    <col min="7176" max="7176" width="10.85546875" customWidth="1"/>
    <col min="7177" max="7177" width="11.5703125" customWidth="1"/>
    <col min="7178" max="7178" width="10.85546875" customWidth="1"/>
    <col min="7179" max="7179" width="13" customWidth="1"/>
    <col min="7180" max="7180" width="13.140625" customWidth="1"/>
    <col min="7181" max="7181" width="5" customWidth="1"/>
    <col min="7182" max="7182" width="10.85546875" bestFit="1" customWidth="1"/>
    <col min="7184" max="7184" width="12.28515625" bestFit="1" customWidth="1"/>
    <col min="7185" max="7185" width="12.7109375" bestFit="1" customWidth="1"/>
    <col min="7188" max="7188" width="12.5703125" customWidth="1"/>
    <col min="7425" max="7425" width="2.42578125" customWidth="1"/>
    <col min="7426" max="7426" width="19.42578125" customWidth="1"/>
    <col min="7427" max="7427" width="12.42578125" customWidth="1"/>
    <col min="7428" max="7429" width="11.140625" customWidth="1"/>
    <col min="7430" max="7430" width="13.28515625" customWidth="1"/>
    <col min="7431" max="7431" width="13.85546875" customWidth="1"/>
    <col min="7432" max="7432" width="10.85546875" customWidth="1"/>
    <col min="7433" max="7433" width="11.5703125" customWidth="1"/>
    <col min="7434" max="7434" width="10.85546875" customWidth="1"/>
    <col min="7435" max="7435" width="13" customWidth="1"/>
    <col min="7436" max="7436" width="13.140625" customWidth="1"/>
    <col min="7437" max="7437" width="5" customWidth="1"/>
    <col min="7438" max="7438" width="10.85546875" bestFit="1" customWidth="1"/>
    <col min="7440" max="7440" width="12.28515625" bestFit="1" customWidth="1"/>
    <col min="7441" max="7441" width="12.7109375" bestFit="1" customWidth="1"/>
    <col min="7444" max="7444" width="12.5703125" customWidth="1"/>
    <col min="7681" max="7681" width="2.42578125" customWidth="1"/>
    <col min="7682" max="7682" width="19.42578125" customWidth="1"/>
    <col min="7683" max="7683" width="12.42578125" customWidth="1"/>
    <col min="7684" max="7685" width="11.140625" customWidth="1"/>
    <col min="7686" max="7686" width="13.28515625" customWidth="1"/>
    <col min="7687" max="7687" width="13.85546875" customWidth="1"/>
    <col min="7688" max="7688" width="10.85546875" customWidth="1"/>
    <col min="7689" max="7689" width="11.5703125" customWidth="1"/>
    <col min="7690" max="7690" width="10.85546875" customWidth="1"/>
    <col min="7691" max="7691" width="13" customWidth="1"/>
    <col min="7692" max="7692" width="13.140625" customWidth="1"/>
    <col min="7693" max="7693" width="5" customWidth="1"/>
    <col min="7694" max="7694" width="10.85546875" bestFit="1" customWidth="1"/>
    <col min="7696" max="7696" width="12.28515625" bestFit="1" customWidth="1"/>
    <col min="7697" max="7697" width="12.7109375" bestFit="1" customWidth="1"/>
    <col min="7700" max="7700" width="12.5703125" customWidth="1"/>
    <col min="7937" max="7937" width="2.42578125" customWidth="1"/>
    <col min="7938" max="7938" width="19.42578125" customWidth="1"/>
    <col min="7939" max="7939" width="12.42578125" customWidth="1"/>
    <col min="7940" max="7941" width="11.140625" customWidth="1"/>
    <col min="7942" max="7942" width="13.28515625" customWidth="1"/>
    <col min="7943" max="7943" width="13.85546875" customWidth="1"/>
    <col min="7944" max="7944" width="10.85546875" customWidth="1"/>
    <col min="7945" max="7945" width="11.5703125" customWidth="1"/>
    <col min="7946" max="7946" width="10.85546875" customWidth="1"/>
    <col min="7947" max="7947" width="13" customWidth="1"/>
    <col min="7948" max="7948" width="13.140625" customWidth="1"/>
    <col min="7949" max="7949" width="5" customWidth="1"/>
    <col min="7950" max="7950" width="10.85546875" bestFit="1" customWidth="1"/>
    <col min="7952" max="7952" width="12.28515625" bestFit="1" customWidth="1"/>
    <col min="7953" max="7953" width="12.7109375" bestFit="1" customWidth="1"/>
    <col min="7956" max="7956" width="12.5703125" customWidth="1"/>
    <col min="8193" max="8193" width="2.42578125" customWidth="1"/>
    <col min="8194" max="8194" width="19.42578125" customWidth="1"/>
    <col min="8195" max="8195" width="12.42578125" customWidth="1"/>
    <col min="8196" max="8197" width="11.140625" customWidth="1"/>
    <col min="8198" max="8198" width="13.28515625" customWidth="1"/>
    <col min="8199" max="8199" width="13.85546875" customWidth="1"/>
    <col min="8200" max="8200" width="10.85546875" customWidth="1"/>
    <col min="8201" max="8201" width="11.5703125" customWidth="1"/>
    <col min="8202" max="8202" width="10.85546875" customWidth="1"/>
    <col min="8203" max="8203" width="13" customWidth="1"/>
    <col min="8204" max="8204" width="13.140625" customWidth="1"/>
    <col min="8205" max="8205" width="5" customWidth="1"/>
    <col min="8206" max="8206" width="10.85546875" bestFit="1" customWidth="1"/>
    <col min="8208" max="8208" width="12.28515625" bestFit="1" customWidth="1"/>
    <col min="8209" max="8209" width="12.7109375" bestFit="1" customWidth="1"/>
    <col min="8212" max="8212" width="12.5703125" customWidth="1"/>
    <col min="8449" max="8449" width="2.42578125" customWidth="1"/>
    <col min="8450" max="8450" width="19.42578125" customWidth="1"/>
    <col min="8451" max="8451" width="12.42578125" customWidth="1"/>
    <col min="8452" max="8453" width="11.140625" customWidth="1"/>
    <col min="8454" max="8454" width="13.28515625" customWidth="1"/>
    <col min="8455" max="8455" width="13.85546875" customWidth="1"/>
    <col min="8456" max="8456" width="10.85546875" customWidth="1"/>
    <col min="8457" max="8457" width="11.5703125" customWidth="1"/>
    <col min="8458" max="8458" width="10.85546875" customWidth="1"/>
    <col min="8459" max="8459" width="13" customWidth="1"/>
    <col min="8460" max="8460" width="13.140625" customWidth="1"/>
    <col min="8461" max="8461" width="5" customWidth="1"/>
    <col min="8462" max="8462" width="10.85546875" bestFit="1" customWidth="1"/>
    <col min="8464" max="8464" width="12.28515625" bestFit="1" customWidth="1"/>
    <col min="8465" max="8465" width="12.7109375" bestFit="1" customWidth="1"/>
    <col min="8468" max="8468" width="12.5703125" customWidth="1"/>
    <col min="8705" max="8705" width="2.42578125" customWidth="1"/>
    <col min="8706" max="8706" width="19.42578125" customWidth="1"/>
    <col min="8707" max="8707" width="12.42578125" customWidth="1"/>
    <col min="8708" max="8709" width="11.140625" customWidth="1"/>
    <col min="8710" max="8710" width="13.28515625" customWidth="1"/>
    <col min="8711" max="8711" width="13.85546875" customWidth="1"/>
    <col min="8712" max="8712" width="10.85546875" customWidth="1"/>
    <col min="8713" max="8713" width="11.5703125" customWidth="1"/>
    <col min="8714" max="8714" width="10.85546875" customWidth="1"/>
    <col min="8715" max="8715" width="13" customWidth="1"/>
    <col min="8716" max="8716" width="13.140625" customWidth="1"/>
    <col min="8717" max="8717" width="5" customWidth="1"/>
    <col min="8718" max="8718" width="10.85546875" bestFit="1" customWidth="1"/>
    <col min="8720" max="8720" width="12.28515625" bestFit="1" customWidth="1"/>
    <col min="8721" max="8721" width="12.7109375" bestFit="1" customWidth="1"/>
    <col min="8724" max="8724" width="12.5703125" customWidth="1"/>
    <col min="8961" max="8961" width="2.42578125" customWidth="1"/>
    <col min="8962" max="8962" width="19.42578125" customWidth="1"/>
    <col min="8963" max="8963" width="12.42578125" customWidth="1"/>
    <col min="8964" max="8965" width="11.140625" customWidth="1"/>
    <col min="8966" max="8966" width="13.28515625" customWidth="1"/>
    <col min="8967" max="8967" width="13.85546875" customWidth="1"/>
    <col min="8968" max="8968" width="10.85546875" customWidth="1"/>
    <col min="8969" max="8969" width="11.5703125" customWidth="1"/>
    <col min="8970" max="8970" width="10.85546875" customWidth="1"/>
    <col min="8971" max="8971" width="13" customWidth="1"/>
    <col min="8972" max="8972" width="13.140625" customWidth="1"/>
    <col min="8973" max="8973" width="5" customWidth="1"/>
    <col min="8974" max="8974" width="10.85546875" bestFit="1" customWidth="1"/>
    <col min="8976" max="8976" width="12.28515625" bestFit="1" customWidth="1"/>
    <col min="8977" max="8977" width="12.7109375" bestFit="1" customWidth="1"/>
    <col min="8980" max="8980" width="12.5703125" customWidth="1"/>
    <col min="9217" max="9217" width="2.42578125" customWidth="1"/>
    <col min="9218" max="9218" width="19.42578125" customWidth="1"/>
    <col min="9219" max="9219" width="12.42578125" customWidth="1"/>
    <col min="9220" max="9221" width="11.140625" customWidth="1"/>
    <col min="9222" max="9222" width="13.28515625" customWidth="1"/>
    <col min="9223" max="9223" width="13.85546875" customWidth="1"/>
    <col min="9224" max="9224" width="10.85546875" customWidth="1"/>
    <col min="9225" max="9225" width="11.5703125" customWidth="1"/>
    <col min="9226" max="9226" width="10.85546875" customWidth="1"/>
    <col min="9227" max="9227" width="13" customWidth="1"/>
    <col min="9228" max="9228" width="13.140625" customWidth="1"/>
    <col min="9229" max="9229" width="5" customWidth="1"/>
    <col min="9230" max="9230" width="10.85546875" bestFit="1" customWidth="1"/>
    <col min="9232" max="9232" width="12.28515625" bestFit="1" customWidth="1"/>
    <col min="9233" max="9233" width="12.7109375" bestFit="1" customWidth="1"/>
    <col min="9236" max="9236" width="12.5703125" customWidth="1"/>
    <col min="9473" max="9473" width="2.42578125" customWidth="1"/>
    <col min="9474" max="9474" width="19.42578125" customWidth="1"/>
    <col min="9475" max="9475" width="12.42578125" customWidth="1"/>
    <col min="9476" max="9477" width="11.140625" customWidth="1"/>
    <col min="9478" max="9478" width="13.28515625" customWidth="1"/>
    <col min="9479" max="9479" width="13.85546875" customWidth="1"/>
    <col min="9480" max="9480" width="10.85546875" customWidth="1"/>
    <col min="9481" max="9481" width="11.5703125" customWidth="1"/>
    <col min="9482" max="9482" width="10.85546875" customWidth="1"/>
    <col min="9483" max="9483" width="13" customWidth="1"/>
    <col min="9484" max="9484" width="13.140625" customWidth="1"/>
    <col min="9485" max="9485" width="5" customWidth="1"/>
    <col min="9486" max="9486" width="10.85546875" bestFit="1" customWidth="1"/>
    <col min="9488" max="9488" width="12.28515625" bestFit="1" customWidth="1"/>
    <col min="9489" max="9489" width="12.7109375" bestFit="1" customWidth="1"/>
    <col min="9492" max="9492" width="12.5703125" customWidth="1"/>
    <col min="9729" max="9729" width="2.42578125" customWidth="1"/>
    <col min="9730" max="9730" width="19.42578125" customWidth="1"/>
    <col min="9731" max="9731" width="12.42578125" customWidth="1"/>
    <col min="9732" max="9733" width="11.140625" customWidth="1"/>
    <col min="9734" max="9734" width="13.28515625" customWidth="1"/>
    <col min="9735" max="9735" width="13.85546875" customWidth="1"/>
    <col min="9736" max="9736" width="10.85546875" customWidth="1"/>
    <col min="9737" max="9737" width="11.5703125" customWidth="1"/>
    <col min="9738" max="9738" width="10.85546875" customWidth="1"/>
    <col min="9739" max="9739" width="13" customWidth="1"/>
    <col min="9740" max="9740" width="13.140625" customWidth="1"/>
    <col min="9741" max="9741" width="5" customWidth="1"/>
    <col min="9742" max="9742" width="10.85546875" bestFit="1" customWidth="1"/>
    <col min="9744" max="9744" width="12.28515625" bestFit="1" customWidth="1"/>
    <col min="9745" max="9745" width="12.7109375" bestFit="1" customWidth="1"/>
    <col min="9748" max="9748" width="12.5703125" customWidth="1"/>
    <col min="9985" max="9985" width="2.42578125" customWidth="1"/>
    <col min="9986" max="9986" width="19.42578125" customWidth="1"/>
    <col min="9987" max="9987" width="12.42578125" customWidth="1"/>
    <col min="9988" max="9989" width="11.140625" customWidth="1"/>
    <col min="9990" max="9990" width="13.28515625" customWidth="1"/>
    <col min="9991" max="9991" width="13.85546875" customWidth="1"/>
    <col min="9992" max="9992" width="10.85546875" customWidth="1"/>
    <col min="9993" max="9993" width="11.5703125" customWidth="1"/>
    <col min="9994" max="9994" width="10.85546875" customWidth="1"/>
    <col min="9995" max="9995" width="13" customWidth="1"/>
    <col min="9996" max="9996" width="13.140625" customWidth="1"/>
    <col min="9997" max="9997" width="5" customWidth="1"/>
    <col min="9998" max="9998" width="10.85546875" bestFit="1" customWidth="1"/>
    <col min="10000" max="10000" width="12.28515625" bestFit="1" customWidth="1"/>
    <col min="10001" max="10001" width="12.7109375" bestFit="1" customWidth="1"/>
    <col min="10004" max="10004" width="12.5703125" customWidth="1"/>
    <col min="10241" max="10241" width="2.42578125" customWidth="1"/>
    <col min="10242" max="10242" width="19.42578125" customWidth="1"/>
    <col min="10243" max="10243" width="12.42578125" customWidth="1"/>
    <col min="10244" max="10245" width="11.140625" customWidth="1"/>
    <col min="10246" max="10246" width="13.28515625" customWidth="1"/>
    <col min="10247" max="10247" width="13.85546875" customWidth="1"/>
    <col min="10248" max="10248" width="10.85546875" customWidth="1"/>
    <col min="10249" max="10249" width="11.5703125" customWidth="1"/>
    <col min="10250" max="10250" width="10.85546875" customWidth="1"/>
    <col min="10251" max="10251" width="13" customWidth="1"/>
    <col min="10252" max="10252" width="13.140625" customWidth="1"/>
    <col min="10253" max="10253" width="5" customWidth="1"/>
    <col min="10254" max="10254" width="10.85546875" bestFit="1" customWidth="1"/>
    <col min="10256" max="10256" width="12.28515625" bestFit="1" customWidth="1"/>
    <col min="10257" max="10257" width="12.7109375" bestFit="1" customWidth="1"/>
    <col min="10260" max="10260" width="12.5703125" customWidth="1"/>
    <col min="10497" max="10497" width="2.42578125" customWidth="1"/>
    <col min="10498" max="10498" width="19.42578125" customWidth="1"/>
    <col min="10499" max="10499" width="12.42578125" customWidth="1"/>
    <col min="10500" max="10501" width="11.140625" customWidth="1"/>
    <col min="10502" max="10502" width="13.28515625" customWidth="1"/>
    <col min="10503" max="10503" width="13.85546875" customWidth="1"/>
    <col min="10504" max="10504" width="10.85546875" customWidth="1"/>
    <col min="10505" max="10505" width="11.5703125" customWidth="1"/>
    <col min="10506" max="10506" width="10.85546875" customWidth="1"/>
    <col min="10507" max="10507" width="13" customWidth="1"/>
    <col min="10508" max="10508" width="13.140625" customWidth="1"/>
    <col min="10509" max="10509" width="5" customWidth="1"/>
    <col min="10510" max="10510" width="10.85546875" bestFit="1" customWidth="1"/>
    <col min="10512" max="10512" width="12.28515625" bestFit="1" customWidth="1"/>
    <col min="10513" max="10513" width="12.7109375" bestFit="1" customWidth="1"/>
    <col min="10516" max="10516" width="12.5703125" customWidth="1"/>
    <col min="10753" max="10753" width="2.42578125" customWidth="1"/>
    <col min="10754" max="10754" width="19.42578125" customWidth="1"/>
    <col min="10755" max="10755" width="12.42578125" customWidth="1"/>
    <col min="10756" max="10757" width="11.140625" customWidth="1"/>
    <col min="10758" max="10758" width="13.28515625" customWidth="1"/>
    <col min="10759" max="10759" width="13.85546875" customWidth="1"/>
    <col min="10760" max="10760" width="10.85546875" customWidth="1"/>
    <col min="10761" max="10761" width="11.5703125" customWidth="1"/>
    <col min="10762" max="10762" width="10.85546875" customWidth="1"/>
    <col min="10763" max="10763" width="13" customWidth="1"/>
    <col min="10764" max="10764" width="13.140625" customWidth="1"/>
    <col min="10765" max="10765" width="5" customWidth="1"/>
    <col min="10766" max="10766" width="10.85546875" bestFit="1" customWidth="1"/>
    <col min="10768" max="10768" width="12.28515625" bestFit="1" customWidth="1"/>
    <col min="10769" max="10769" width="12.7109375" bestFit="1" customWidth="1"/>
    <col min="10772" max="10772" width="12.5703125" customWidth="1"/>
    <col min="11009" max="11009" width="2.42578125" customWidth="1"/>
    <col min="11010" max="11010" width="19.42578125" customWidth="1"/>
    <col min="11011" max="11011" width="12.42578125" customWidth="1"/>
    <col min="11012" max="11013" width="11.140625" customWidth="1"/>
    <col min="11014" max="11014" width="13.28515625" customWidth="1"/>
    <col min="11015" max="11015" width="13.85546875" customWidth="1"/>
    <col min="11016" max="11016" width="10.85546875" customWidth="1"/>
    <col min="11017" max="11017" width="11.5703125" customWidth="1"/>
    <col min="11018" max="11018" width="10.85546875" customWidth="1"/>
    <col min="11019" max="11019" width="13" customWidth="1"/>
    <col min="11020" max="11020" width="13.140625" customWidth="1"/>
    <col min="11021" max="11021" width="5" customWidth="1"/>
    <col min="11022" max="11022" width="10.85546875" bestFit="1" customWidth="1"/>
    <col min="11024" max="11024" width="12.28515625" bestFit="1" customWidth="1"/>
    <col min="11025" max="11025" width="12.7109375" bestFit="1" customWidth="1"/>
    <col min="11028" max="11028" width="12.5703125" customWidth="1"/>
    <col min="11265" max="11265" width="2.42578125" customWidth="1"/>
    <col min="11266" max="11266" width="19.42578125" customWidth="1"/>
    <col min="11267" max="11267" width="12.42578125" customWidth="1"/>
    <col min="11268" max="11269" width="11.140625" customWidth="1"/>
    <col min="11270" max="11270" width="13.28515625" customWidth="1"/>
    <col min="11271" max="11271" width="13.85546875" customWidth="1"/>
    <col min="11272" max="11272" width="10.85546875" customWidth="1"/>
    <col min="11273" max="11273" width="11.5703125" customWidth="1"/>
    <col min="11274" max="11274" width="10.85546875" customWidth="1"/>
    <col min="11275" max="11275" width="13" customWidth="1"/>
    <col min="11276" max="11276" width="13.140625" customWidth="1"/>
    <col min="11277" max="11277" width="5" customWidth="1"/>
    <col min="11278" max="11278" width="10.85546875" bestFit="1" customWidth="1"/>
    <col min="11280" max="11280" width="12.28515625" bestFit="1" customWidth="1"/>
    <col min="11281" max="11281" width="12.7109375" bestFit="1" customWidth="1"/>
    <col min="11284" max="11284" width="12.5703125" customWidth="1"/>
    <col min="11521" max="11521" width="2.42578125" customWidth="1"/>
    <col min="11522" max="11522" width="19.42578125" customWidth="1"/>
    <col min="11523" max="11523" width="12.42578125" customWidth="1"/>
    <col min="11524" max="11525" width="11.140625" customWidth="1"/>
    <col min="11526" max="11526" width="13.28515625" customWidth="1"/>
    <col min="11527" max="11527" width="13.85546875" customWidth="1"/>
    <col min="11528" max="11528" width="10.85546875" customWidth="1"/>
    <col min="11529" max="11529" width="11.5703125" customWidth="1"/>
    <col min="11530" max="11530" width="10.85546875" customWidth="1"/>
    <col min="11531" max="11531" width="13" customWidth="1"/>
    <col min="11532" max="11532" width="13.140625" customWidth="1"/>
    <col min="11533" max="11533" width="5" customWidth="1"/>
    <col min="11534" max="11534" width="10.85546875" bestFit="1" customWidth="1"/>
    <col min="11536" max="11536" width="12.28515625" bestFit="1" customWidth="1"/>
    <col min="11537" max="11537" width="12.7109375" bestFit="1" customWidth="1"/>
    <col min="11540" max="11540" width="12.5703125" customWidth="1"/>
    <col min="11777" max="11777" width="2.42578125" customWidth="1"/>
    <col min="11778" max="11778" width="19.42578125" customWidth="1"/>
    <col min="11779" max="11779" width="12.42578125" customWidth="1"/>
    <col min="11780" max="11781" width="11.140625" customWidth="1"/>
    <col min="11782" max="11782" width="13.28515625" customWidth="1"/>
    <col min="11783" max="11783" width="13.85546875" customWidth="1"/>
    <col min="11784" max="11784" width="10.85546875" customWidth="1"/>
    <col min="11785" max="11785" width="11.5703125" customWidth="1"/>
    <col min="11786" max="11786" width="10.85546875" customWidth="1"/>
    <col min="11787" max="11787" width="13" customWidth="1"/>
    <col min="11788" max="11788" width="13.140625" customWidth="1"/>
    <col min="11789" max="11789" width="5" customWidth="1"/>
    <col min="11790" max="11790" width="10.85546875" bestFit="1" customWidth="1"/>
    <col min="11792" max="11792" width="12.28515625" bestFit="1" customWidth="1"/>
    <col min="11793" max="11793" width="12.7109375" bestFit="1" customWidth="1"/>
    <col min="11796" max="11796" width="12.5703125" customWidth="1"/>
    <col min="12033" max="12033" width="2.42578125" customWidth="1"/>
    <col min="12034" max="12034" width="19.42578125" customWidth="1"/>
    <col min="12035" max="12035" width="12.42578125" customWidth="1"/>
    <col min="12036" max="12037" width="11.140625" customWidth="1"/>
    <col min="12038" max="12038" width="13.28515625" customWidth="1"/>
    <col min="12039" max="12039" width="13.85546875" customWidth="1"/>
    <col min="12040" max="12040" width="10.85546875" customWidth="1"/>
    <col min="12041" max="12041" width="11.5703125" customWidth="1"/>
    <col min="12042" max="12042" width="10.85546875" customWidth="1"/>
    <col min="12043" max="12043" width="13" customWidth="1"/>
    <col min="12044" max="12044" width="13.140625" customWidth="1"/>
    <col min="12045" max="12045" width="5" customWidth="1"/>
    <col min="12046" max="12046" width="10.85546875" bestFit="1" customWidth="1"/>
    <col min="12048" max="12048" width="12.28515625" bestFit="1" customWidth="1"/>
    <col min="12049" max="12049" width="12.7109375" bestFit="1" customWidth="1"/>
    <col min="12052" max="12052" width="12.5703125" customWidth="1"/>
    <col min="12289" max="12289" width="2.42578125" customWidth="1"/>
    <col min="12290" max="12290" width="19.42578125" customWidth="1"/>
    <col min="12291" max="12291" width="12.42578125" customWidth="1"/>
    <col min="12292" max="12293" width="11.140625" customWidth="1"/>
    <col min="12294" max="12294" width="13.28515625" customWidth="1"/>
    <col min="12295" max="12295" width="13.85546875" customWidth="1"/>
    <col min="12296" max="12296" width="10.85546875" customWidth="1"/>
    <col min="12297" max="12297" width="11.5703125" customWidth="1"/>
    <col min="12298" max="12298" width="10.85546875" customWidth="1"/>
    <col min="12299" max="12299" width="13" customWidth="1"/>
    <col min="12300" max="12300" width="13.140625" customWidth="1"/>
    <col min="12301" max="12301" width="5" customWidth="1"/>
    <col min="12302" max="12302" width="10.85546875" bestFit="1" customWidth="1"/>
    <col min="12304" max="12304" width="12.28515625" bestFit="1" customWidth="1"/>
    <col min="12305" max="12305" width="12.7109375" bestFit="1" customWidth="1"/>
    <col min="12308" max="12308" width="12.5703125" customWidth="1"/>
    <col min="12545" max="12545" width="2.42578125" customWidth="1"/>
    <col min="12546" max="12546" width="19.42578125" customWidth="1"/>
    <col min="12547" max="12547" width="12.42578125" customWidth="1"/>
    <col min="12548" max="12549" width="11.140625" customWidth="1"/>
    <col min="12550" max="12550" width="13.28515625" customWidth="1"/>
    <col min="12551" max="12551" width="13.85546875" customWidth="1"/>
    <col min="12552" max="12552" width="10.85546875" customWidth="1"/>
    <col min="12553" max="12553" width="11.5703125" customWidth="1"/>
    <col min="12554" max="12554" width="10.85546875" customWidth="1"/>
    <col min="12555" max="12555" width="13" customWidth="1"/>
    <col min="12556" max="12556" width="13.140625" customWidth="1"/>
    <col min="12557" max="12557" width="5" customWidth="1"/>
    <col min="12558" max="12558" width="10.85546875" bestFit="1" customWidth="1"/>
    <col min="12560" max="12560" width="12.28515625" bestFit="1" customWidth="1"/>
    <col min="12561" max="12561" width="12.7109375" bestFit="1" customWidth="1"/>
    <col min="12564" max="12564" width="12.5703125" customWidth="1"/>
    <col min="12801" max="12801" width="2.42578125" customWidth="1"/>
    <col min="12802" max="12802" width="19.42578125" customWidth="1"/>
    <col min="12803" max="12803" width="12.42578125" customWidth="1"/>
    <col min="12804" max="12805" width="11.140625" customWidth="1"/>
    <col min="12806" max="12806" width="13.28515625" customWidth="1"/>
    <col min="12807" max="12807" width="13.85546875" customWidth="1"/>
    <col min="12808" max="12808" width="10.85546875" customWidth="1"/>
    <col min="12809" max="12809" width="11.5703125" customWidth="1"/>
    <col min="12810" max="12810" width="10.85546875" customWidth="1"/>
    <col min="12811" max="12811" width="13" customWidth="1"/>
    <col min="12812" max="12812" width="13.140625" customWidth="1"/>
    <col min="12813" max="12813" width="5" customWidth="1"/>
    <col min="12814" max="12814" width="10.85546875" bestFit="1" customWidth="1"/>
    <col min="12816" max="12816" width="12.28515625" bestFit="1" customWidth="1"/>
    <col min="12817" max="12817" width="12.7109375" bestFit="1" customWidth="1"/>
    <col min="12820" max="12820" width="12.5703125" customWidth="1"/>
    <col min="13057" max="13057" width="2.42578125" customWidth="1"/>
    <col min="13058" max="13058" width="19.42578125" customWidth="1"/>
    <col min="13059" max="13059" width="12.42578125" customWidth="1"/>
    <col min="13060" max="13061" width="11.140625" customWidth="1"/>
    <col min="13062" max="13062" width="13.28515625" customWidth="1"/>
    <col min="13063" max="13063" width="13.85546875" customWidth="1"/>
    <col min="13064" max="13064" width="10.85546875" customWidth="1"/>
    <col min="13065" max="13065" width="11.5703125" customWidth="1"/>
    <col min="13066" max="13066" width="10.85546875" customWidth="1"/>
    <col min="13067" max="13067" width="13" customWidth="1"/>
    <col min="13068" max="13068" width="13.140625" customWidth="1"/>
    <col min="13069" max="13069" width="5" customWidth="1"/>
    <col min="13070" max="13070" width="10.85546875" bestFit="1" customWidth="1"/>
    <col min="13072" max="13072" width="12.28515625" bestFit="1" customWidth="1"/>
    <col min="13073" max="13073" width="12.7109375" bestFit="1" customWidth="1"/>
    <col min="13076" max="13076" width="12.5703125" customWidth="1"/>
    <col min="13313" max="13313" width="2.42578125" customWidth="1"/>
    <col min="13314" max="13314" width="19.42578125" customWidth="1"/>
    <col min="13315" max="13315" width="12.42578125" customWidth="1"/>
    <col min="13316" max="13317" width="11.140625" customWidth="1"/>
    <col min="13318" max="13318" width="13.28515625" customWidth="1"/>
    <col min="13319" max="13319" width="13.85546875" customWidth="1"/>
    <col min="13320" max="13320" width="10.85546875" customWidth="1"/>
    <col min="13321" max="13321" width="11.5703125" customWidth="1"/>
    <col min="13322" max="13322" width="10.85546875" customWidth="1"/>
    <col min="13323" max="13323" width="13" customWidth="1"/>
    <col min="13324" max="13324" width="13.140625" customWidth="1"/>
    <col min="13325" max="13325" width="5" customWidth="1"/>
    <col min="13326" max="13326" width="10.85546875" bestFit="1" customWidth="1"/>
    <col min="13328" max="13328" width="12.28515625" bestFit="1" customWidth="1"/>
    <col min="13329" max="13329" width="12.7109375" bestFit="1" customWidth="1"/>
    <col min="13332" max="13332" width="12.5703125" customWidth="1"/>
    <col min="13569" max="13569" width="2.42578125" customWidth="1"/>
    <col min="13570" max="13570" width="19.42578125" customWidth="1"/>
    <col min="13571" max="13571" width="12.42578125" customWidth="1"/>
    <col min="13572" max="13573" width="11.140625" customWidth="1"/>
    <col min="13574" max="13574" width="13.28515625" customWidth="1"/>
    <col min="13575" max="13575" width="13.85546875" customWidth="1"/>
    <col min="13576" max="13576" width="10.85546875" customWidth="1"/>
    <col min="13577" max="13577" width="11.5703125" customWidth="1"/>
    <col min="13578" max="13578" width="10.85546875" customWidth="1"/>
    <col min="13579" max="13579" width="13" customWidth="1"/>
    <col min="13580" max="13580" width="13.140625" customWidth="1"/>
    <col min="13581" max="13581" width="5" customWidth="1"/>
    <col min="13582" max="13582" width="10.85546875" bestFit="1" customWidth="1"/>
    <col min="13584" max="13584" width="12.28515625" bestFit="1" customWidth="1"/>
    <col min="13585" max="13585" width="12.7109375" bestFit="1" customWidth="1"/>
    <col min="13588" max="13588" width="12.5703125" customWidth="1"/>
    <col min="13825" max="13825" width="2.42578125" customWidth="1"/>
    <col min="13826" max="13826" width="19.42578125" customWidth="1"/>
    <col min="13827" max="13827" width="12.42578125" customWidth="1"/>
    <col min="13828" max="13829" width="11.140625" customWidth="1"/>
    <col min="13830" max="13830" width="13.28515625" customWidth="1"/>
    <col min="13831" max="13831" width="13.85546875" customWidth="1"/>
    <col min="13832" max="13832" width="10.85546875" customWidth="1"/>
    <col min="13833" max="13833" width="11.5703125" customWidth="1"/>
    <col min="13834" max="13834" width="10.85546875" customWidth="1"/>
    <col min="13835" max="13835" width="13" customWidth="1"/>
    <col min="13836" max="13836" width="13.140625" customWidth="1"/>
    <col min="13837" max="13837" width="5" customWidth="1"/>
    <col min="13838" max="13838" width="10.85546875" bestFit="1" customWidth="1"/>
    <col min="13840" max="13840" width="12.28515625" bestFit="1" customWidth="1"/>
    <col min="13841" max="13841" width="12.7109375" bestFit="1" customWidth="1"/>
    <col min="13844" max="13844" width="12.5703125" customWidth="1"/>
    <col min="14081" max="14081" width="2.42578125" customWidth="1"/>
    <col min="14082" max="14082" width="19.42578125" customWidth="1"/>
    <col min="14083" max="14083" width="12.42578125" customWidth="1"/>
    <col min="14084" max="14085" width="11.140625" customWidth="1"/>
    <col min="14086" max="14086" width="13.28515625" customWidth="1"/>
    <col min="14087" max="14087" width="13.85546875" customWidth="1"/>
    <col min="14088" max="14088" width="10.85546875" customWidth="1"/>
    <col min="14089" max="14089" width="11.5703125" customWidth="1"/>
    <col min="14090" max="14090" width="10.85546875" customWidth="1"/>
    <col min="14091" max="14091" width="13" customWidth="1"/>
    <col min="14092" max="14092" width="13.140625" customWidth="1"/>
    <col min="14093" max="14093" width="5" customWidth="1"/>
    <col min="14094" max="14094" width="10.85546875" bestFit="1" customWidth="1"/>
    <col min="14096" max="14096" width="12.28515625" bestFit="1" customWidth="1"/>
    <col min="14097" max="14097" width="12.7109375" bestFit="1" customWidth="1"/>
    <col min="14100" max="14100" width="12.5703125" customWidth="1"/>
    <col min="14337" max="14337" width="2.42578125" customWidth="1"/>
    <col min="14338" max="14338" width="19.42578125" customWidth="1"/>
    <col min="14339" max="14339" width="12.42578125" customWidth="1"/>
    <col min="14340" max="14341" width="11.140625" customWidth="1"/>
    <col min="14342" max="14342" width="13.28515625" customWidth="1"/>
    <col min="14343" max="14343" width="13.85546875" customWidth="1"/>
    <col min="14344" max="14344" width="10.85546875" customWidth="1"/>
    <col min="14345" max="14345" width="11.5703125" customWidth="1"/>
    <col min="14346" max="14346" width="10.85546875" customWidth="1"/>
    <col min="14347" max="14347" width="13" customWidth="1"/>
    <col min="14348" max="14348" width="13.140625" customWidth="1"/>
    <col min="14349" max="14349" width="5" customWidth="1"/>
    <col min="14350" max="14350" width="10.85546875" bestFit="1" customWidth="1"/>
    <col min="14352" max="14352" width="12.28515625" bestFit="1" customWidth="1"/>
    <col min="14353" max="14353" width="12.7109375" bestFit="1" customWidth="1"/>
    <col min="14356" max="14356" width="12.5703125" customWidth="1"/>
    <col min="14593" max="14593" width="2.42578125" customWidth="1"/>
    <col min="14594" max="14594" width="19.42578125" customWidth="1"/>
    <col min="14595" max="14595" width="12.42578125" customWidth="1"/>
    <col min="14596" max="14597" width="11.140625" customWidth="1"/>
    <col min="14598" max="14598" width="13.28515625" customWidth="1"/>
    <col min="14599" max="14599" width="13.85546875" customWidth="1"/>
    <col min="14600" max="14600" width="10.85546875" customWidth="1"/>
    <col min="14601" max="14601" width="11.5703125" customWidth="1"/>
    <col min="14602" max="14602" width="10.85546875" customWidth="1"/>
    <col min="14603" max="14603" width="13" customWidth="1"/>
    <col min="14604" max="14604" width="13.140625" customWidth="1"/>
    <col min="14605" max="14605" width="5" customWidth="1"/>
    <col min="14606" max="14606" width="10.85546875" bestFit="1" customWidth="1"/>
    <col min="14608" max="14608" width="12.28515625" bestFit="1" customWidth="1"/>
    <col min="14609" max="14609" width="12.7109375" bestFit="1" customWidth="1"/>
    <col min="14612" max="14612" width="12.5703125" customWidth="1"/>
    <col min="14849" max="14849" width="2.42578125" customWidth="1"/>
    <col min="14850" max="14850" width="19.42578125" customWidth="1"/>
    <col min="14851" max="14851" width="12.42578125" customWidth="1"/>
    <col min="14852" max="14853" width="11.140625" customWidth="1"/>
    <col min="14854" max="14854" width="13.28515625" customWidth="1"/>
    <col min="14855" max="14855" width="13.85546875" customWidth="1"/>
    <col min="14856" max="14856" width="10.85546875" customWidth="1"/>
    <col min="14857" max="14857" width="11.5703125" customWidth="1"/>
    <col min="14858" max="14858" width="10.85546875" customWidth="1"/>
    <col min="14859" max="14859" width="13" customWidth="1"/>
    <col min="14860" max="14860" width="13.140625" customWidth="1"/>
    <col min="14861" max="14861" width="5" customWidth="1"/>
    <col min="14862" max="14862" width="10.85546875" bestFit="1" customWidth="1"/>
    <col min="14864" max="14864" width="12.28515625" bestFit="1" customWidth="1"/>
    <col min="14865" max="14865" width="12.7109375" bestFit="1" customWidth="1"/>
    <col min="14868" max="14868" width="12.5703125" customWidth="1"/>
    <col min="15105" max="15105" width="2.42578125" customWidth="1"/>
    <col min="15106" max="15106" width="19.42578125" customWidth="1"/>
    <col min="15107" max="15107" width="12.42578125" customWidth="1"/>
    <col min="15108" max="15109" width="11.140625" customWidth="1"/>
    <col min="15110" max="15110" width="13.28515625" customWidth="1"/>
    <col min="15111" max="15111" width="13.85546875" customWidth="1"/>
    <col min="15112" max="15112" width="10.85546875" customWidth="1"/>
    <col min="15113" max="15113" width="11.5703125" customWidth="1"/>
    <col min="15114" max="15114" width="10.85546875" customWidth="1"/>
    <col min="15115" max="15115" width="13" customWidth="1"/>
    <col min="15116" max="15116" width="13.140625" customWidth="1"/>
    <col min="15117" max="15117" width="5" customWidth="1"/>
    <col min="15118" max="15118" width="10.85546875" bestFit="1" customWidth="1"/>
    <col min="15120" max="15120" width="12.28515625" bestFit="1" customWidth="1"/>
    <col min="15121" max="15121" width="12.7109375" bestFit="1" customWidth="1"/>
    <col min="15124" max="15124" width="12.5703125" customWidth="1"/>
    <col min="15361" max="15361" width="2.42578125" customWidth="1"/>
    <col min="15362" max="15362" width="19.42578125" customWidth="1"/>
    <col min="15363" max="15363" width="12.42578125" customWidth="1"/>
    <col min="15364" max="15365" width="11.140625" customWidth="1"/>
    <col min="15366" max="15366" width="13.28515625" customWidth="1"/>
    <col min="15367" max="15367" width="13.85546875" customWidth="1"/>
    <col min="15368" max="15368" width="10.85546875" customWidth="1"/>
    <col min="15369" max="15369" width="11.5703125" customWidth="1"/>
    <col min="15370" max="15370" width="10.85546875" customWidth="1"/>
    <col min="15371" max="15371" width="13" customWidth="1"/>
    <col min="15372" max="15372" width="13.140625" customWidth="1"/>
    <col min="15373" max="15373" width="5" customWidth="1"/>
    <col min="15374" max="15374" width="10.85546875" bestFit="1" customWidth="1"/>
    <col min="15376" max="15376" width="12.28515625" bestFit="1" customWidth="1"/>
    <col min="15377" max="15377" width="12.7109375" bestFit="1" customWidth="1"/>
    <col min="15380" max="15380" width="12.5703125" customWidth="1"/>
    <col min="15617" max="15617" width="2.42578125" customWidth="1"/>
    <col min="15618" max="15618" width="19.42578125" customWidth="1"/>
    <col min="15619" max="15619" width="12.42578125" customWidth="1"/>
    <col min="15620" max="15621" width="11.140625" customWidth="1"/>
    <col min="15622" max="15622" width="13.28515625" customWidth="1"/>
    <col min="15623" max="15623" width="13.85546875" customWidth="1"/>
    <col min="15624" max="15624" width="10.85546875" customWidth="1"/>
    <col min="15625" max="15625" width="11.5703125" customWidth="1"/>
    <col min="15626" max="15626" width="10.85546875" customWidth="1"/>
    <col min="15627" max="15627" width="13" customWidth="1"/>
    <col min="15628" max="15628" width="13.140625" customWidth="1"/>
    <col min="15629" max="15629" width="5" customWidth="1"/>
    <col min="15630" max="15630" width="10.85546875" bestFit="1" customWidth="1"/>
    <col min="15632" max="15632" width="12.28515625" bestFit="1" customWidth="1"/>
    <col min="15633" max="15633" width="12.7109375" bestFit="1" customWidth="1"/>
    <col min="15636" max="15636" width="12.5703125" customWidth="1"/>
    <col min="15873" max="15873" width="2.42578125" customWidth="1"/>
    <col min="15874" max="15874" width="19.42578125" customWidth="1"/>
    <col min="15875" max="15875" width="12.42578125" customWidth="1"/>
    <col min="15876" max="15877" width="11.140625" customWidth="1"/>
    <col min="15878" max="15878" width="13.28515625" customWidth="1"/>
    <col min="15879" max="15879" width="13.85546875" customWidth="1"/>
    <col min="15880" max="15880" width="10.85546875" customWidth="1"/>
    <col min="15881" max="15881" width="11.5703125" customWidth="1"/>
    <col min="15882" max="15882" width="10.85546875" customWidth="1"/>
    <col min="15883" max="15883" width="13" customWidth="1"/>
    <col min="15884" max="15884" width="13.140625" customWidth="1"/>
    <col min="15885" max="15885" width="5" customWidth="1"/>
    <col min="15886" max="15886" width="10.85546875" bestFit="1" customWidth="1"/>
    <col min="15888" max="15888" width="12.28515625" bestFit="1" customWidth="1"/>
    <col min="15889" max="15889" width="12.7109375" bestFit="1" customWidth="1"/>
    <col min="15892" max="15892" width="12.5703125" customWidth="1"/>
    <col min="16129" max="16129" width="2.42578125" customWidth="1"/>
    <col min="16130" max="16130" width="19.42578125" customWidth="1"/>
    <col min="16131" max="16131" width="12.42578125" customWidth="1"/>
    <col min="16132" max="16133" width="11.140625" customWidth="1"/>
    <col min="16134" max="16134" width="13.28515625" customWidth="1"/>
    <col min="16135" max="16135" width="13.85546875" customWidth="1"/>
    <col min="16136" max="16136" width="10.85546875" customWidth="1"/>
    <col min="16137" max="16137" width="11.5703125" customWidth="1"/>
    <col min="16138" max="16138" width="10.85546875" customWidth="1"/>
    <col min="16139" max="16139" width="13" customWidth="1"/>
    <col min="16140" max="16140" width="13.140625" customWidth="1"/>
    <col min="16141" max="16141" width="5" customWidth="1"/>
    <col min="16142" max="16142" width="10.85546875" bestFit="1" customWidth="1"/>
    <col min="16144" max="16144" width="12.28515625" bestFit="1" customWidth="1"/>
    <col min="16145" max="16145" width="12.7109375" bestFit="1" customWidth="1"/>
    <col min="16148" max="16148" width="12.5703125" customWidth="1"/>
  </cols>
  <sheetData>
    <row r="1" spans="2:15" ht="18.75" customHeight="1">
      <c r="B1" s="182" t="s">
        <v>330</v>
      </c>
      <c r="C1" s="183"/>
      <c r="D1" s="183"/>
      <c r="E1" s="183"/>
      <c r="F1" s="183"/>
      <c r="G1" s="183"/>
      <c r="H1" s="183"/>
      <c r="I1" s="183"/>
      <c r="J1" s="183"/>
      <c r="K1" s="183"/>
    </row>
    <row r="2" spans="2:15" ht="15.75" customHeight="1">
      <c r="B2" s="182"/>
      <c r="C2" s="183"/>
      <c r="D2" s="183"/>
      <c r="E2" s="183"/>
      <c r="F2" s="183"/>
      <c r="G2" s="183"/>
      <c r="H2" s="183"/>
      <c r="I2" s="183"/>
      <c r="J2" s="183"/>
      <c r="K2" s="183"/>
    </row>
    <row r="3" spans="2:15" ht="18" customHeight="1">
      <c r="B3" s="183"/>
      <c r="C3" s="183"/>
      <c r="D3" s="183"/>
      <c r="E3" s="183"/>
      <c r="F3" s="183"/>
      <c r="G3" s="183"/>
      <c r="H3" s="183"/>
      <c r="I3" s="183"/>
    </row>
    <row r="4" spans="2:15" ht="18" customHeight="1">
      <c r="B4" s="183"/>
      <c r="C4" s="183"/>
      <c r="D4" s="183"/>
      <c r="E4" s="183"/>
      <c r="F4" s="183"/>
      <c r="G4" s="183"/>
      <c r="H4" s="183"/>
      <c r="I4" s="183"/>
    </row>
    <row r="5" spans="2:15" ht="18" customHeight="1">
      <c r="B5" s="183"/>
      <c r="C5" s="183"/>
      <c r="D5" s="183"/>
      <c r="E5" s="183"/>
      <c r="F5" s="183"/>
      <c r="G5" s="183"/>
      <c r="H5" s="183"/>
      <c r="I5" s="183"/>
    </row>
    <row r="6" spans="2:15" ht="18" customHeight="1">
      <c r="B6" s="183"/>
      <c r="C6" s="183"/>
      <c r="D6" s="183"/>
      <c r="E6" s="183"/>
      <c r="F6" s="183"/>
      <c r="G6" s="183"/>
      <c r="H6" s="183"/>
      <c r="I6" s="183"/>
    </row>
    <row r="7" spans="2:15" ht="18" customHeight="1">
      <c r="B7" s="183"/>
      <c r="C7" s="183"/>
      <c r="D7" s="183"/>
      <c r="E7" s="183"/>
      <c r="F7" s="183"/>
      <c r="G7" s="183"/>
      <c r="H7" s="183"/>
      <c r="I7" s="183"/>
    </row>
    <row r="8" spans="2:15" ht="18" customHeight="1">
      <c r="B8" s="183"/>
      <c r="C8" s="183"/>
      <c r="D8" s="183"/>
      <c r="E8" s="183"/>
      <c r="F8" s="183"/>
      <c r="G8" s="183"/>
      <c r="H8" s="183"/>
      <c r="I8" s="183"/>
    </row>
    <row r="9" spans="2:15" ht="18" customHeight="1">
      <c r="B9" s="183"/>
      <c r="C9" s="183"/>
      <c r="D9" s="183"/>
      <c r="E9" s="183"/>
      <c r="F9" s="183"/>
      <c r="G9" s="183"/>
      <c r="H9" s="183"/>
      <c r="I9" s="183"/>
    </row>
    <row r="10" spans="2:15" ht="18" customHeight="1">
      <c r="B10" s="183"/>
      <c r="C10" s="183"/>
      <c r="D10" s="183"/>
      <c r="E10" s="183"/>
      <c r="F10" s="183"/>
      <c r="G10" s="183"/>
      <c r="H10" s="183"/>
      <c r="I10" s="183"/>
    </row>
    <row r="11" spans="2:15" ht="18" customHeight="1">
      <c r="B11" s="183"/>
      <c r="C11" s="183"/>
      <c r="D11" s="183"/>
      <c r="E11" s="183"/>
      <c r="F11" s="183"/>
      <c r="G11" s="183"/>
      <c r="H11" s="183"/>
      <c r="I11" s="183"/>
      <c r="O11" s="184"/>
    </row>
    <row r="12" spans="2:15" ht="18" customHeight="1">
      <c r="B12" s="183"/>
      <c r="C12" s="183"/>
      <c r="D12" s="183"/>
      <c r="E12" s="183"/>
      <c r="F12" s="183"/>
      <c r="G12" s="183"/>
      <c r="H12" s="183"/>
      <c r="I12" s="183"/>
    </row>
    <row r="13" spans="2:15" ht="18" customHeight="1">
      <c r="B13" s="183"/>
      <c r="C13" s="183"/>
      <c r="D13" s="183"/>
      <c r="E13" s="183"/>
      <c r="F13" s="183"/>
      <c r="G13" s="183"/>
      <c r="H13" s="183"/>
      <c r="I13" s="183"/>
    </row>
    <row r="14" spans="2:15" ht="18" customHeight="1">
      <c r="B14" s="183"/>
      <c r="C14" s="183"/>
      <c r="D14" s="183"/>
      <c r="E14" s="183"/>
      <c r="F14" s="183"/>
      <c r="G14" s="183"/>
      <c r="H14" s="183"/>
      <c r="I14" s="183"/>
    </row>
    <row r="15" spans="2:15" ht="18" customHeight="1">
      <c r="B15" s="183"/>
      <c r="C15" s="183"/>
      <c r="D15" s="183"/>
      <c r="E15" s="183"/>
      <c r="F15" s="183"/>
      <c r="G15" s="183"/>
      <c r="H15" s="183"/>
      <c r="I15" s="183"/>
    </row>
    <row r="16" spans="2:15" ht="18" customHeight="1">
      <c r="B16" s="183"/>
      <c r="C16" s="183"/>
      <c r="D16" s="183"/>
      <c r="E16" s="183"/>
      <c r="F16" s="183"/>
      <c r="G16" s="183"/>
      <c r="H16" s="183"/>
      <c r="I16" s="183"/>
    </row>
    <row r="17" spans="2:23" ht="16.5">
      <c r="B17" s="182" t="s">
        <v>331</v>
      </c>
      <c r="C17" s="185"/>
      <c r="D17" s="185"/>
      <c r="E17" s="185"/>
      <c r="F17" s="185"/>
      <c r="G17" s="185"/>
      <c r="H17" s="185"/>
      <c r="I17" s="185"/>
    </row>
    <row r="18" spans="2:23" ht="30" customHeight="1">
      <c r="B18" s="1096" t="s">
        <v>332</v>
      </c>
      <c r="C18" s="1098" t="s">
        <v>333</v>
      </c>
      <c r="D18" s="1100" t="s">
        <v>334</v>
      </c>
      <c r="E18" s="1092" t="s">
        <v>335</v>
      </c>
      <c r="F18" s="1102" t="s">
        <v>336</v>
      </c>
      <c r="G18" s="1103"/>
      <c r="H18" s="1092" t="s">
        <v>337</v>
      </c>
      <c r="I18" s="1092" t="s">
        <v>338</v>
      </c>
      <c r="J18" s="1092" t="s">
        <v>339</v>
      </c>
      <c r="K18" s="1092" t="s">
        <v>340</v>
      </c>
      <c r="L18" s="1094" t="s">
        <v>341</v>
      </c>
    </row>
    <row r="19" spans="2:23" s="188" customFormat="1" ht="26.25" customHeight="1">
      <c r="B19" s="1097"/>
      <c r="C19" s="1099"/>
      <c r="D19" s="1101"/>
      <c r="E19" s="1093"/>
      <c r="F19" s="187" t="s">
        <v>342</v>
      </c>
      <c r="G19" s="187" t="s">
        <v>343</v>
      </c>
      <c r="H19" s="1093"/>
      <c r="I19" s="1093"/>
      <c r="J19" s="1093"/>
      <c r="K19" s="1093"/>
      <c r="L19" s="1095"/>
    </row>
    <row r="20" spans="2:23" ht="24.75" customHeight="1">
      <c r="B20" s="189" t="s">
        <v>344</v>
      </c>
      <c r="C20" s="190">
        <v>386798188.7479701</v>
      </c>
      <c r="D20" s="190">
        <v>12499212.98</v>
      </c>
      <c r="E20" s="190">
        <v>27318934.409999996</v>
      </c>
      <c r="F20" s="191">
        <v>2209568596.460001</v>
      </c>
      <c r="G20" s="192">
        <v>1054240347.1799998</v>
      </c>
      <c r="H20" s="193">
        <v>77143915.229999989</v>
      </c>
      <c r="I20" s="193">
        <v>24320431.68999999</v>
      </c>
      <c r="J20" s="193">
        <v>500785.33</v>
      </c>
      <c r="K20" s="193">
        <v>1152972062.97</v>
      </c>
      <c r="L20" s="194">
        <f>SUM(C20:K20)</f>
        <v>4945362474.9979706</v>
      </c>
      <c r="M20" s="195"/>
      <c r="O20" s="195"/>
    </row>
    <row r="21" spans="2:23" ht="24.75" customHeight="1">
      <c r="B21" s="189" t="s">
        <v>345</v>
      </c>
      <c r="C21" s="190">
        <v>22653652.04910421</v>
      </c>
      <c r="D21" s="190">
        <v>1628358</v>
      </c>
      <c r="E21" s="190">
        <v>6292853.5600000005</v>
      </c>
      <c r="F21" s="191">
        <v>1920014630.1399992</v>
      </c>
      <c r="G21" s="192">
        <v>705758547.96999991</v>
      </c>
      <c r="H21" s="193">
        <v>60863702.100000001</v>
      </c>
      <c r="I21" s="193">
        <v>4281574.3899999987</v>
      </c>
      <c r="J21" s="193">
        <v>1432954.83</v>
      </c>
      <c r="K21" s="196"/>
      <c r="L21" s="194">
        <f>SUM(C21:K21)</f>
        <v>2722926273.039103</v>
      </c>
      <c r="M21" s="195"/>
      <c r="O21" s="195"/>
    </row>
    <row r="22" spans="2:23" ht="24.75" customHeight="1">
      <c r="B22" s="189" t="s">
        <v>346</v>
      </c>
      <c r="C22" s="190">
        <v>6678581.1714075804</v>
      </c>
      <c r="D22" s="190">
        <v>13227</v>
      </c>
      <c r="E22" s="196"/>
      <c r="F22" s="191">
        <v>32432539.99000001</v>
      </c>
      <c r="G22" s="192">
        <v>155688043.11000001</v>
      </c>
      <c r="H22" s="190">
        <v>34899</v>
      </c>
      <c r="I22" s="190">
        <v>115053.61</v>
      </c>
      <c r="J22" s="190">
        <v>12940.01</v>
      </c>
      <c r="K22" s="196"/>
      <c r="L22" s="194">
        <f>SUM(C22:K22)</f>
        <v>194975283.89140761</v>
      </c>
      <c r="M22" s="195"/>
      <c r="O22" s="195"/>
    </row>
    <row r="23" spans="2:23" ht="24.75" customHeight="1">
      <c r="B23" s="189" t="s">
        <v>347</v>
      </c>
      <c r="C23" s="197">
        <v>4386151.1199999992</v>
      </c>
      <c r="D23" s="198">
        <v>202148</v>
      </c>
      <c r="E23" s="199"/>
      <c r="F23" s="200">
        <v>103587448.48</v>
      </c>
      <c r="G23" s="201">
        <v>96208592.210000038</v>
      </c>
      <c r="H23" s="198">
        <v>2326466.0700000003</v>
      </c>
      <c r="I23" s="198">
        <v>1428654.06</v>
      </c>
      <c r="J23" s="198">
        <v>14181.33</v>
      </c>
      <c r="K23" s="196"/>
      <c r="L23" s="194">
        <f>SUM(C23:K23)</f>
        <v>208153641.27000007</v>
      </c>
      <c r="M23" s="195"/>
      <c r="O23" s="195"/>
    </row>
    <row r="24" spans="2:23" ht="14.25" customHeight="1">
      <c r="B24" s="202" t="s">
        <v>348</v>
      </c>
      <c r="C24" s="203">
        <f>SUM(C20:C23)</f>
        <v>420516573.0884819</v>
      </c>
      <c r="D24" s="204">
        <f>SUM(D20:D23)</f>
        <v>14342945.98</v>
      </c>
      <c r="E24" s="204">
        <f>SUM(E20:E22)</f>
        <v>33611787.969999999</v>
      </c>
      <c r="F24" s="205">
        <f t="shared" ref="F24:L24" si="0">SUM(F20:F23)</f>
        <v>4265603215.0700002</v>
      </c>
      <c r="G24" s="206">
        <f t="shared" si="0"/>
        <v>2011895530.4699998</v>
      </c>
      <c r="H24" s="204">
        <f t="shared" si="0"/>
        <v>140368982.39999998</v>
      </c>
      <c r="I24" s="204">
        <f t="shared" si="0"/>
        <v>30145713.749999989</v>
      </c>
      <c r="J24" s="204">
        <f t="shared" si="0"/>
        <v>1960861.5000000002</v>
      </c>
      <c r="K24" s="203">
        <f t="shared" si="0"/>
        <v>1152972062.97</v>
      </c>
      <c r="L24" s="207">
        <f t="shared" si="0"/>
        <v>8071417673.1984816</v>
      </c>
      <c r="M24" s="195"/>
      <c r="O24" s="195"/>
    </row>
    <row r="25" spans="2:23" ht="14.25" customHeight="1">
      <c r="B25" s="208" t="s">
        <v>349</v>
      </c>
      <c r="C25" s="209">
        <v>587554633.68103862</v>
      </c>
      <c r="D25" s="210">
        <v>13079969.310000001</v>
      </c>
      <c r="E25" s="210">
        <v>35575102.350000009</v>
      </c>
      <c r="F25" s="211">
        <v>4504172028.1299982</v>
      </c>
      <c r="G25" s="212">
        <v>2004628893.930001</v>
      </c>
      <c r="H25" s="210">
        <v>146050527.79000002</v>
      </c>
      <c r="I25" s="210">
        <v>28697425.11999999</v>
      </c>
      <c r="J25" s="210">
        <v>2182888</v>
      </c>
      <c r="K25" s="210">
        <v>1125746805.28</v>
      </c>
      <c r="L25" s="213">
        <f>SUM(C25:K25)</f>
        <v>8447688273.5910378</v>
      </c>
      <c r="M25" s="195"/>
      <c r="O25" s="195"/>
    </row>
    <row r="26" spans="2:23" ht="14.25" customHeight="1">
      <c r="B26" s="208" t="s">
        <v>350</v>
      </c>
      <c r="C26" s="214">
        <f>(C24-C25)/C25</f>
        <v>-0.28429366567337022</v>
      </c>
      <c r="D26" s="215">
        <f t="shared" ref="D26:K26" si="1">(D24-D25)/D25</f>
        <v>9.6558075945516103E-2</v>
      </c>
      <c r="E26" s="215">
        <f t="shared" si="1"/>
        <v>-5.5187877203676114E-2</v>
      </c>
      <c r="F26" s="216">
        <f t="shared" si="1"/>
        <v>-5.2966185920533079E-2</v>
      </c>
      <c r="G26" s="217">
        <f t="shared" si="1"/>
        <v>3.6249285650835836E-3</v>
      </c>
      <c r="H26" s="215">
        <f t="shared" si="1"/>
        <v>-3.890123148455378E-2</v>
      </c>
      <c r="I26" s="215">
        <f t="shared" si="1"/>
        <v>5.0467546267440162E-2</v>
      </c>
      <c r="J26" s="215">
        <f t="shared" si="1"/>
        <v>-0.10171227291551366</v>
      </c>
      <c r="K26" s="215">
        <f t="shared" si="1"/>
        <v>2.4184174951514509E-2</v>
      </c>
      <c r="L26" s="218">
        <f>(L24-L25)/L25</f>
        <v>-4.4541250600930005E-2</v>
      </c>
      <c r="M26" s="195"/>
      <c r="O26" s="195"/>
    </row>
    <row r="27" spans="2:23" ht="14.25" customHeight="1">
      <c r="B27" s="219" t="s">
        <v>351</v>
      </c>
      <c r="C27" s="220"/>
      <c r="D27" s="220"/>
      <c r="E27" s="220"/>
      <c r="F27" s="220"/>
      <c r="G27" s="220"/>
      <c r="H27" s="220"/>
      <c r="I27" s="220"/>
      <c r="J27" s="220"/>
      <c r="K27" s="220"/>
      <c r="L27" s="221"/>
      <c r="M27" s="195"/>
      <c r="O27" s="195"/>
      <c r="W27" s="222"/>
    </row>
    <row r="28" spans="2:23" ht="14.25" customHeight="1">
      <c r="B28" s="219" t="s">
        <v>352</v>
      </c>
      <c r="M28" s="195"/>
      <c r="O28" s="195"/>
    </row>
    <row r="29" spans="2:23" ht="14.25" customHeight="1">
      <c r="B29" s="223"/>
      <c r="C29" s="224"/>
      <c r="D29" s="224"/>
      <c r="E29" s="224"/>
      <c r="F29" s="224"/>
      <c r="G29" s="224"/>
      <c r="H29" s="224"/>
      <c r="I29" s="224"/>
      <c r="J29" s="224"/>
      <c r="K29" s="224"/>
      <c r="L29" s="222"/>
      <c r="M29" s="195"/>
      <c r="O29" s="195"/>
    </row>
    <row r="30" spans="2:23" ht="14.25" customHeight="1">
      <c r="B30" s="225" t="s">
        <v>353</v>
      </c>
      <c r="G30" s="225" t="s">
        <v>354</v>
      </c>
      <c r="M30" s="195"/>
      <c r="O30" s="195"/>
    </row>
    <row r="31" spans="2:23" ht="14.25" customHeight="1">
      <c r="B31" s="182"/>
      <c r="F31" s="222"/>
      <c r="G31" s="222"/>
      <c r="L31" s="222"/>
      <c r="M31" s="195"/>
      <c r="O31" s="195"/>
    </row>
    <row r="32" spans="2:23" ht="14.25" customHeight="1">
      <c r="B32" s="226"/>
      <c r="C32" s="227"/>
      <c r="L32" s="222"/>
      <c r="M32" s="195"/>
      <c r="O32" s="195"/>
    </row>
    <row r="33" spans="2:22" ht="14.25" customHeight="1">
      <c r="B33" s="226"/>
      <c r="C33" s="227"/>
      <c r="D33" s="226"/>
      <c r="E33" s="226"/>
      <c r="I33" s="222"/>
      <c r="L33" s="222"/>
      <c r="M33" s="195"/>
      <c r="O33" s="195"/>
    </row>
    <row r="34" spans="2:22" ht="14.25" customHeight="1">
      <c r="B34" s="228"/>
      <c r="C34" s="229"/>
      <c r="M34" s="195"/>
      <c r="O34" s="195"/>
    </row>
    <row r="35" spans="2:22" ht="14.25" customHeight="1">
      <c r="B35" s="228"/>
      <c r="C35" s="230"/>
      <c r="I35" s="222"/>
      <c r="M35" s="195"/>
      <c r="O35" s="195"/>
    </row>
    <row r="36" spans="2:22" ht="14.25" customHeight="1">
      <c r="B36" s="228"/>
      <c r="C36" s="230"/>
      <c r="M36" s="195"/>
      <c r="O36" s="195"/>
      <c r="V36" s="222"/>
    </row>
    <row r="37" spans="2:22" ht="14.25" customHeight="1">
      <c r="C37" s="231"/>
      <c r="D37" s="232"/>
      <c r="E37" s="222"/>
      <c r="F37" s="233"/>
      <c r="G37" s="233"/>
      <c r="H37" s="233"/>
      <c r="I37" s="233"/>
      <c r="M37" s="195"/>
      <c r="O37" s="195"/>
    </row>
    <row r="38" spans="2:22" ht="14.25" customHeight="1">
      <c r="D38" s="232"/>
      <c r="E38" s="222"/>
      <c r="F38" s="233"/>
      <c r="G38" s="233"/>
      <c r="H38" s="233"/>
      <c r="I38" s="233"/>
      <c r="M38" s="195"/>
      <c r="O38" s="195"/>
      <c r="V38" s="222"/>
    </row>
    <row r="39" spans="2:22" ht="14.25" customHeight="1">
      <c r="F39" s="233"/>
      <c r="G39" s="233"/>
      <c r="H39" s="233"/>
      <c r="I39" s="233"/>
      <c r="M39" s="195"/>
      <c r="O39" s="195"/>
    </row>
    <row r="40" spans="2:22" ht="14.25" customHeight="1">
      <c r="F40" s="233"/>
      <c r="G40" s="233"/>
      <c r="H40" s="233"/>
      <c r="I40" s="233"/>
      <c r="M40" s="195"/>
      <c r="O40" s="195"/>
    </row>
    <row r="41" spans="2:22" ht="14.25" customHeight="1">
      <c r="M41" s="195"/>
      <c r="O41" s="195"/>
    </row>
    <row r="42" spans="2:22" ht="14.25" customHeight="1">
      <c r="M42" s="195"/>
      <c r="O42" s="195"/>
    </row>
    <row r="43" spans="2:22" ht="14.25" customHeight="1">
      <c r="M43" s="195"/>
      <c r="O43" s="195"/>
    </row>
    <row r="44" spans="2:22" ht="15" customHeight="1">
      <c r="M44" s="195"/>
      <c r="O44" s="195"/>
    </row>
    <row r="45" spans="2:22" ht="14.25" customHeight="1">
      <c r="F45" s="222"/>
      <c r="M45" s="195"/>
      <c r="O45" s="195"/>
    </row>
    <row r="46" spans="2:22" ht="14.25" customHeight="1">
      <c r="F46" s="222"/>
      <c r="M46" s="195"/>
      <c r="O46" s="195"/>
    </row>
    <row r="47" spans="2:22" ht="14.25" customHeight="1">
      <c r="M47" s="195"/>
      <c r="O47" s="195"/>
    </row>
    <row r="48" spans="2:22" ht="14.25" customHeight="1">
      <c r="M48" s="195"/>
      <c r="O48" s="195"/>
    </row>
    <row r="49" spans="1:21">
      <c r="F49" s="222"/>
    </row>
    <row r="50" spans="1:21" ht="14.25" customHeight="1">
      <c r="U50" s="222"/>
    </row>
    <row r="51" spans="1:21" ht="14.25" customHeight="1">
      <c r="B51" s="232"/>
    </row>
    <row r="52" spans="1:21" ht="14.25" customHeight="1">
      <c r="P52" s="231"/>
    </row>
    <row r="53" spans="1:21" ht="14.25" customHeight="1"/>
    <row r="54" spans="1:21" ht="14.25" customHeight="1">
      <c r="P54" s="222"/>
      <c r="Q54" s="231"/>
    </row>
    <row r="55" spans="1:21" ht="14.25" customHeight="1">
      <c r="A55" s="226"/>
      <c r="F55" s="231"/>
    </row>
    <row r="61" spans="1:21">
      <c r="O61" s="156"/>
      <c r="P61" s="231"/>
    </row>
    <row r="62" spans="1:21">
      <c r="P62" s="231"/>
    </row>
    <row r="63" spans="1:21">
      <c r="P63" s="231"/>
    </row>
    <row r="64" spans="1:21">
      <c r="P64" s="231"/>
    </row>
    <row r="65" spans="16:16">
      <c r="P65" s="231"/>
    </row>
    <row r="66" spans="16:16">
      <c r="P66" s="231"/>
    </row>
    <row r="67" spans="16:16">
      <c r="P67" s="231"/>
    </row>
    <row r="68" spans="16:16">
      <c r="P68" s="231"/>
    </row>
    <row r="69" spans="16:16">
      <c r="P69" s="231"/>
    </row>
    <row r="70" spans="16:16">
      <c r="P70" s="231"/>
    </row>
    <row r="71" spans="16:16">
      <c r="P71" s="231"/>
    </row>
    <row r="72" spans="16:16">
      <c r="P72" s="231"/>
    </row>
    <row r="73" spans="16:16">
      <c r="P73" s="231"/>
    </row>
    <row r="74" spans="16:16">
      <c r="P74" s="231"/>
    </row>
    <row r="75" spans="16:16">
      <c r="P75" s="231"/>
    </row>
    <row r="76" spans="16:16">
      <c r="P76" s="231"/>
    </row>
    <row r="77" spans="16:16">
      <c r="P77" s="231"/>
    </row>
    <row r="78" spans="16:16">
      <c r="P78" s="231"/>
    </row>
    <row r="79" spans="16:16">
      <c r="P79" s="231"/>
    </row>
    <row r="80" spans="16:16">
      <c r="P80" s="231"/>
    </row>
    <row r="81" spans="16:16">
      <c r="P81" s="231"/>
    </row>
    <row r="82" spans="16:16">
      <c r="P82" s="231"/>
    </row>
    <row r="83" spans="16:16">
      <c r="P83" s="231"/>
    </row>
    <row r="84" spans="16:16">
      <c r="P84" s="231"/>
    </row>
    <row r="85" spans="16:16">
      <c r="P85" s="231"/>
    </row>
  </sheetData>
  <mergeCells count="10">
    <mergeCell ref="I18:I19"/>
    <mergeCell ref="J18:J19"/>
    <mergeCell ref="K18:K19"/>
    <mergeCell ref="L18:L19"/>
    <mergeCell ref="B18:B19"/>
    <mergeCell ref="C18:C19"/>
    <mergeCell ref="D18:D19"/>
    <mergeCell ref="E18:E19"/>
    <mergeCell ref="F18:G18"/>
    <mergeCell ref="H18:H19"/>
  </mergeCells>
  <pageMargins left="0" right="0" top="0" bottom="0" header="0" footer="0"/>
  <pageSetup paperSize="8" scale="95" orientation="landscape" r:id="rId1"/>
  <drawing r:id="rId2"/>
</worksheet>
</file>

<file path=xl/worksheets/sheet40.xml><?xml version="1.0" encoding="utf-8"?>
<worksheet xmlns="http://schemas.openxmlformats.org/spreadsheetml/2006/main" xmlns:r="http://schemas.openxmlformats.org/officeDocument/2006/relationships">
  <dimension ref="B1:T62"/>
  <sheetViews>
    <sheetView showGridLines="0" workbookViewId="0">
      <selection activeCell="P37" sqref="P37"/>
    </sheetView>
  </sheetViews>
  <sheetFormatPr baseColWidth="10" defaultRowHeight="15"/>
  <cols>
    <col min="1" max="1" width="2.28515625" customWidth="1"/>
    <col min="2" max="2" width="5" customWidth="1"/>
    <col min="3" max="3" width="15.28515625" customWidth="1"/>
    <col min="4" max="4" width="9.7109375" bestFit="1" customWidth="1"/>
    <col min="5" max="5" width="8" bestFit="1" customWidth="1"/>
    <col min="6" max="6" width="7.28515625" bestFit="1" customWidth="1"/>
    <col min="7" max="7" width="6.5703125" bestFit="1" customWidth="1"/>
    <col min="8" max="8" width="4.42578125" customWidth="1"/>
    <col min="9" max="9" width="11.42578125" bestFit="1" customWidth="1"/>
    <col min="10" max="10" width="9.7109375" bestFit="1" customWidth="1"/>
    <col min="11" max="11" width="8.42578125" customWidth="1"/>
    <col min="12" max="12" width="7.7109375" customWidth="1"/>
    <col min="13" max="13" width="8" bestFit="1" customWidth="1"/>
    <col min="18" max="18" width="12.140625" bestFit="1" customWidth="1"/>
    <col min="257" max="257" width="2.28515625" customWidth="1"/>
    <col min="258" max="258" width="5" customWidth="1"/>
    <col min="259" max="259" width="15.28515625" customWidth="1"/>
    <col min="260" max="260" width="9.7109375" bestFit="1" customWidth="1"/>
    <col min="261" max="261" width="8" bestFit="1" customWidth="1"/>
    <col min="262" max="262" width="7.28515625" bestFit="1" customWidth="1"/>
    <col min="263" max="263" width="6.5703125" bestFit="1" customWidth="1"/>
    <col min="264" max="264" width="4.42578125" customWidth="1"/>
    <col min="265" max="265" width="11.42578125" bestFit="1" customWidth="1"/>
    <col min="266" max="266" width="9.7109375" bestFit="1" customWidth="1"/>
    <col min="267" max="267" width="8.42578125" customWidth="1"/>
    <col min="268" max="268" width="7.7109375" customWidth="1"/>
    <col min="269" max="269" width="8" bestFit="1" customWidth="1"/>
    <col min="274" max="274" width="12.140625" bestFit="1" customWidth="1"/>
    <col min="513" max="513" width="2.28515625" customWidth="1"/>
    <col min="514" max="514" width="5" customWidth="1"/>
    <col min="515" max="515" width="15.28515625" customWidth="1"/>
    <col min="516" max="516" width="9.7109375" bestFit="1" customWidth="1"/>
    <col min="517" max="517" width="8" bestFit="1" customWidth="1"/>
    <col min="518" max="518" width="7.28515625" bestFit="1" customWidth="1"/>
    <col min="519" max="519" width="6.5703125" bestFit="1" customWidth="1"/>
    <col min="520" max="520" width="4.42578125" customWidth="1"/>
    <col min="521" max="521" width="11.42578125" bestFit="1" customWidth="1"/>
    <col min="522" max="522" width="9.7109375" bestFit="1" customWidth="1"/>
    <col min="523" max="523" width="8.42578125" customWidth="1"/>
    <col min="524" max="524" width="7.7109375" customWidth="1"/>
    <col min="525" max="525" width="8" bestFit="1" customWidth="1"/>
    <col min="530" max="530" width="12.140625" bestFit="1" customWidth="1"/>
    <col min="769" max="769" width="2.28515625" customWidth="1"/>
    <col min="770" max="770" width="5" customWidth="1"/>
    <col min="771" max="771" width="15.28515625" customWidth="1"/>
    <col min="772" max="772" width="9.7109375" bestFit="1" customWidth="1"/>
    <col min="773" max="773" width="8" bestFit="1" customWidth="1"/>
    <col min="774" max="774" width="7.28515625" bestFit="1" customWidth="1"/>
    <col min="775" max="775" width="6.5703125" bestFit="1" customWidth="1"/>
    <col min="776" max="776" width="4.42578125" customWidth="1"/>
    <col min="777" max="777" width="11.42578125" bestFit="1" customWidth="1"/>
    <col min="778" max="778" width="9.7109375" bestFit="1" customWidth="1"/>
    <col min="779" max="779" width="8.42578125" customWidth="1"/>
    <col min="780" max="780" width="7.7109375" customWidth="1"/>
    <col min="781" max="781" width="8" bestFit="1" customWidth="1"/>
    <col min="786" max="786" width="12.140625" bestFit="1" customWidth="1"/>
    <col min="1025" max="1025" width="2.28515625" customWidth="1"/>
    <col min="1026" max="1026" width="5" customWidth="1"/>
    <col min="1027" max="1027" width="15.28515625" customWidth="1"/>
    <col min="1028" max="1028" width="9.7109375" bestFit="1" customWidth="1"/>
    <col min="1029" max="1029" width="8" bestFit="1" customWidth="1"/>
    <col min="1030" max="1030" width="7.28515625" bestFit="1" customWidth="1"/>
    <col min="1031" max="1031" width="6.5703125" bestFit="1" customWidth="1"/>
    <col min="1032" max="1032" width="4.42578125" customWidth="1"/>
    <col min="1033" max="1033" width="11.42578125" bestFit="1" customWidth="1"/>
    <col min="1034" max="1034" width="9.7109375" bestFit="1" customWidth="1"/>
    <col min="1035" max="1035" width="8.42578125" customWidth="1"/>
    <col min="1036" max="1036" width="7.7109375" customWidth="1"/>
    <col min="1037" max="1037" width="8" bestFit="1" customWidth="1"/>
    <col min="1042" max="1042" width="12.140625" bestFit="1" customWidth="1"/>
    <col min="1281" max="1281" width="2.28515625" customWidth="1"/>
    <col min="1282" max="1282" width="5" customWidth="1"/>
    <col min="1283" max="1283" width="15.28515625" customWidth="1"/>
    <col min="1284" max="1284" width="9.7109375" bestFit="1" customWidth="1"/>
    <col min="1285" max="1285" width="8" bestFit="1" customWidth="1"/>
    <col min="1286" max="1286" width="7.28515625" bestFit="1" customWidth="1"/>
    <col min="1287" max="1287" width="6.5703125" bestFit="1" customWidth="1"/>
    <col min="1288" max="1288" width="4.42578125" customWidth="1"/>
    <col min="1289" max="1289" width="11.42578125" bestFit="1" customWidth="1"/>
    <col min="1290" max="1290" width="9.7109375" bestFit="1" customWidth="1"/>
    <col min="1291" max="1291" width="8.42578125" customWidth="1"/>
    <col min="1292" max="1292" width="7.7109375" customWidth="1"/>
    <col min="1293" max="1293" width="8" bestFit="1" customWidth="1"/>
    <col min="1298" max="1298" width="12.140625" bestFit="1" customWidth="1"/>
    <col min="1537" max="1537" width="2.28515625" customWidth="1"/>
    <col min="1538" max="1538" width="5" customWidth="1"/>
    <col min="1539" max="1539" width="15.28515625" customWidth="1"/>
    <col min="1540" max="1540" width="9.7109375" bestFit="1" customWidth="1"/>
    <col min="1541" max="1541" width="8" bestFit="1" customWidth="1"/>
    <col min="1542" max="1542" width="7.28515625" bestFit="1" customWidth="1"/>
    <col min="1543" max="1543" width="6.5703125" bestFit="1" customWidth="1"/>
    <col min="1544" max="1544" width="4.42578125" customWidth="1"/>
    <col min="1545" max="1545" width="11.42578125" bestFit="1" customWidth="1"/>
    <col min="1546" max="1546" width="9.7109375" bestFit="1" customWidth="1"/>
    <col min="1547" max="1547" width="8.42578125" customWidth="1"/>
    <col min="1548" max="1548" width="7.7109375" customWidth="1"/>
    <col min="1549" max="1549" width="8" bestFit="1" customWidth="1"/>
    <col min="1554" max="1554" width="12.140625" bestFit="1" customWidth="1"/>
    <col min="1793" max="1793" width="2.28515625" customWidth="1"/>
    <col min="1794" max="1794" width="5" customWidth="1"/>
    <col min="1795" max="1795" width="15.28515625" customWidth="1"/>
    <col min="1796" max="1796" width="9.7109375" bestFit="1" customWidth="1"/>
    <col min="1797" max="1797" width="8" bestFit="1" customWidth="1"/>
    <col min="1798" max="1798" width="7.28515625" bestFit="1" customWidth="1"/>
    <col min="1799" max="1799" width="6.5703125" bestFit="1" customWidth="1"/>
    <col min="1800" max="1800" width="4.42578125" customWidth="1"/>
    <col min="1801" max="1801" width="11.42578125" bestFit="1" customWidth="1"/>
    <col min="1802" max="1802" width="9.7109375" bestFit="1" customWidth="1"/>
    <col min="1803" max="1803" width="8.42578125" customWidth="1"/>
    <col min="1804" max="1804" width="7.7109375" customWidth="1"/>
    <col min="1805" max="1805" width="8" bestFit="1" customWidth="1"/>
    <col min="1810" max="1810" width="12.140625" bestFit="1" customWidth="1"/>
    <col min="2049" max="2049" width="2.28515625" customWidth="1"/>
    <col min="2050" max="2050" width="5" customWidth="1"/>
    <col min="2051" max="2051" width="15.28515625" customWidth="1"/>
    <col min="2052" max="2052" width="9.7109375" bestFit="1" customWidth="1"/>
    <col min="2053" max="2053" width="8" bestFit="1" customWidth="1"/>
    <col min="2054" max="2054" width="7.28515625" bestFit="1" customWidth="1"/>
    <col min="2055" max="2055" width="6.5703125" bestFit="1" customWidth="1"/>
    <col min="2056" max="2056" width="4.42578125" customWidth="1"/>
    <col min="2057" max="2057" width="11.42578125" bestFit="1" customWidth="1"/>
    <col min="2058" max="2058" width="9.7109375" bestFit="1" customWidth="1"/>
    <col min="2059" max="2059" width="8.42578125" customWidth="1"/>
    <col min="2060" max="2060" width="7.7109375" customWidth="1"/>
    <col min="2061" max="2061" width="8" bestFit="1" customWidth="1"/>
    <col min="2066" max="2066" width="12.140625" bestFit="1" customWidth="1"/>
    <col min="2305" max="2305" width="2.28515625" customWidth="1"/>
    <col min="2306" max="2306" width="5" customWidth="1"/>
    <col min="2307" max="2307" width="15.28515625" customWidth="1"/>
    <col min="2308" max="2308" width="9.7109375" bestFit="1" customWidth="1"/>
    <col min="2309" max="2309" width="8" bestFit="1" customWidth="1"/>
    <col min="2310" max="2310" width="7.28515625" bestFit="1" customWidth="1"/>
    <col min="2311" max="2311" width="6.5703125" bestFit="1" customWidth="1"/>
    <col min="2312" max="2312" width="4.42578125" customWidth="1"/>
    <col min="2313" max="2313" width="11.42578125" bestFit="1" customWidth="1"/>
    <col min="2314" max="2314" width="9.7109375" bestFit="1" customWidth="1"/>
    <col min="2315" max="2315" width="8.42578125" customWidth="1"/>
    <col min="2316" max="2316" width="7.7109375" customWidth="1"/>
    <col min="2317" max="2317" width="8" bestFit="1" customWidth="1"/>
    <col min="2322" max="2322" width="12.140625" bestFit="1" customWidth="1"/>
    <col min="2561" max="2561" width="2.28515625" customWidth="1"/>
    <col min="2562" max="2562" width="5" customWidth="1"/>
    <col min="2563" max="2563" width="15.28515625" customWidth="1"/>
    <col min="2564" max="2564" width="9.7109375" bestFit="1" customWidth="1"/>
    <col min="2565" max="2565" width="8" bestFit="1" customWidth="1"/>
    <col min="2566" max="2566" width="7.28515625" bestFit="1" customWidth="1"/>
    <col min="2567" max="2567" width="6.5703125" bestFit="1" customWidth="1"/>
    <col min="2568" max="2568" width="4.42578125" customWidth="1"/>
    <col min="2569" max="2569" width="11.42578125" bestFit="1" customWidth="1"/>
    <col min="2570" max="2570" width="9.7109375" bestFit="1" customWidth="1"/>
    <col min="2571" max="2571" width="8.42578125" customWidth="1"/>
    <col min="2572" max="2572" width="7.7109375" customWidth="1"/>
    <col min="2573" max="2573" width="8" bestFit="1" customWidth="1"/>
    <col min="2578" max="2578" width="12.140625" bestFit="1" customWidth="1"/>
    <col min="2817" max="2817" width="2.28515625" customWidth="1"/>
    <col min="2818" max="2818" width="5" customWidth="1"/>
    <col min="2819" max="2819" width="15.28515625" customWidth="1"/>
    <col min="2820" max="2820" width="9.7109375" bestFit="1" customWidth="1"/>
    <col min="2821" max="2821" width="8" bestFit="1" customWidth="1"/>
    <col min="2822" max="2822" width="7.28515625" bestFit="1" customWidth="1"/>
    <col min="2823" max="2823" width="6.5703125" bestFit="1" customWidth="1"/>
    <col min="2824" max="2824" width="4.42578125" customWidth="1"/>
    <col min="2825" max="2825" width="11.42578125" bestFit="1" customWidth="1"/>
    <col min="2826" max="2826" width="9.7109375" bestFit="1" customWidth="1"/>
    <col min="2827" max="2827" width="8.42578125" customWidth="1"/>
    <col min="2828" max="2828" width="7.7109375" customWidth="1"/>
    <col min="2829" max="2829" width="8" bestFit="1" customWidth="1"/>
    <col min="2834" max="2834" width="12.140625" bestFit="1" customWidth="1"/>
    <col min="3073" max="3073" width="2.28515625" customWidth="1"/>
    <col min="3074" max="3074" width="5" customWidth="1"/>
    <col min="3075" max="3075" width="15.28515625" customWidth="1"/>
    <col min="3076" max="3076" width="9.7109375" bestFit="1" customWidth="1"/>
    <col min="3077" max="3077" width="8" bestFit="1" customWidth="1"/>
    <col min="3078" max="3078" width="7.28515625" bestFit="1" customWidth="1"/>
    <col min="3079" max="3079" width="6.5703125" bestFit="1" customWidth="1"/>
    <col min="3080" max="3080" width="4.42578125" customWidth="1"/>
    <col min="3081" max="3081" width="11.42578125" bestFit="1" customWidth="1"/>
    <col min="3082" max="3082" width="9.7109375" bestFit="1" customWidth="1"/>
    <col min="3083" max="3083" width="8.42578125" customWidth="1"/>
    <col min="3084" max="3084" width="7.7109375" customWidth="1"/>
    <col min="3085" max="3085" width="8" bestFit="1" customWidth="1"/>
    <col min="3090" max="3090" width="12.140625" bestFit="1" customWidth="1"/>
    <col min="3329" max="3329" width="2.28515625" customWidth="1"/>
    <col min="3330" max="3330" width="5" customWidth="1"/>
    <col min="3331" max="3331" width="15.28515625" customWidth="1"/>
    <col min="3332" max="3332" width="9.7109375" bestFit="1" customWidth="1"/>
    <col min="3333" max="3333" width="8" bestFit="1" customWidth="1"/>
    <col min="3334" max="3334" width="7.28515625" bestFit="1" customWidth="1"/>
    <col min="3335" max="3335" width="6.5703125" bestFit="1" customWidth="1"/>
    <col min="3336" max="3336" width="4.42578125" customWidth="1"/>
    <col min="3337" max="3337" width="11.42578125" bestFit="1" customWidth="1"/>
    <col min="3338" max="3338" width="9.7109375" bestFit="1" customWidth="1"/>
    <col min="3339" max="3339" width="8.42578125" customWidth="1"/>
    <col min="3340" max="3340" width="7.7109375" customWidth="1"/>
    <col min="3341" max="3341" width="8" bestFit="1" customWidth="1"/>
    <col min="3346" max="3346" width="12.140625" bestFit="1" customWidth="1"/>
    <col min="3585" max="3585" width="2.28515625" customWidth="1"/>
    <col min="3586" max="3586" width="5" customWidth="1"/>
    <col min="3587" max="3587" width="15.28515625" customWidth="1"/>
    <col min="3588" max="3588" width="9.7109375" bestFit="1" customWidth="1"/>
    <col min="3589" max="3589" width="8" bestFit="1" customWidth="1"/>
    <col min="3590" max="3590" width="7.28515625" bestFit="1" customWidth="1"/>
    <col min="3591" max="3591" width="6.5703125" bestFit="1" customWidth="1"/>
    <col min="3592" max="3592" width="4.42578125" customWidth="1"/>
    <col min="3593" max="3593" width="11.42578125" bestFit="1" customWidth="1"/>
    <col min="3594" max="3594" width="9.7109375" bestFit="1" customWidth="1"/>
    <col min="3595" max="3595" width="8.42578125" customWidth="1"/>
    <col min="3596" max="3596" width="7.7109375" customWidth="1"/>
    <col min="3597" max="3597" width="8" bestFit="1" customWidth="1"/>
    <col min="3602" max="3602" width="12.140625" bestFit="1" customWidth="1"/>
    <col min="3841" max="3841" width="2.28515625" customWidth="1"/>
    <col min="3842" max="3842" width="5" customWidth="1"/>
    <col min="3843" max="3843" width="15.28515625" customWidth="1"/>
    <col min="3844" max="3844" width="9.7109375" bestFit="1" customWidth="1"/>
    <col min="3845" max="3845" width="8" bestFit="1" customWidth="1"/>
    <col min="3846" max="3846" width="7.28515625" bestFit="1" customWidth="1"/>
    <col min="3847" max="3847" width="6.5703125" bestFit="1" customWidth="1"/>
    <col min="3848" max="3848" width="4.42578125" customWidth="1"/>
    <col min="3849" max="3849" width="11.42578125" bestFit="1" customWidth="1"/>
    <col min="3850" max="3850" width="9.7109375" bestFit="1" customWidth="1"/>
    <col min="3851" max="3851" width="8.42578125" customWidth="1"/>
    <col min="3852" max="3852" width="7.7109375" customWidth="1"/>
    <col min="3853" max="3853" width="8" bestFit="1" customWidth="1"/>
    <col min="3858" max="3858" width="12.140625" bestFit="1" customWidth="1"/>
    <col min="4097" max="4097" width="2.28515625" customWidth="1"/>
    <col min="4098" max="4098" width="5" customWidth="1"/>
    <col min="4099" max="4099" width="15.28515625" customWidth="1"/>
    <col min="4100" max="4100" width="9.7109375" bestFit="1" customWidth="1"/>
    <col min="4101" max="4101" width="8" bestFit="1" customWidth="1"/>
    <col min="4102" max="4102" width="7.28515625" bestFit="1" customWidth="1"/>
    <col min="4103" max="4103" width="6.5703125" bestFit="1" customWidth="1"/>
    <col min="4104" max="4104" width="4.42578125" customWidth="1"/>
    <col min="4105" max="4105" width="11.42578125" bestFit="1" customWidth="1"/>
    <col min="4106" max="4106" width="9.7109375" bestFit="1" customWidth="1"/>
    <col min="4107" max="4107" width="8.42578125" customWidth="1"/>
    <col min="4108" max="4108" width="7.7109375" customWidth="1"/>
    <col min="4109" max="4109" width="8" bestFit="1" customWidth="1"/>
    <col min="4114" max="4114" width="12.140625" bestFit="1" customWidth="1"/>
    <col min="4353" max="4353" width="2.28515625" customWidth="1"/>
    <col min="4354" max="4354" width="5" customWidth="1"/>
    <col min="4355" max="4355" width="15.28515625" customWidth="1"/>
    <col min="4356" max="4356" width="9.7109375" bestFit="1" customWidth="1"/>
    <col min="4357" max="4357" width="8" bestFit="1" customWidth="1"/>
    <col min="4358" max="4358" width="7.28515625" bestFit="1" customWidth="1"/>
    <col min="4359" max="4359" width="6.5703125" bestFit="1" customWidth="1"/>
    <col min="4360" max="4360" width="4.42578125" customWidth="1"/>
    <col min="4361" max="4361" width="11.42578125" bestFit="1" customWidth="1"/>
    <col min="4362" max="4362" width="9.7109375" bestFit="1" customWidth="1"/>
    <col min="4363" max="4363" width="8.42578125" customWidth="1"/>
    <col min="4364" max="4364" width="7.7109375" customWidth="1"/>
    <col min="4365" max="4365" width="8" bestFit="1" customWidth="1"/>
    <col min="4370" max="4370" width="12.140625" bestFit="1" customWidth="1"/>
    <col min="4609" max="4609" width="2.28515625" customWidth="1"/>
    <col min="4610" max="4610" width="5" customWidth="1"/>
    <col min="4611" max="4611" width="15.28515625" customWidth="1"/>
    <col min="4612" max="4612" width="9.7109375" bestFit="1" customWidth="1"/>
    <col min="4613" max="4613" width="8" bestFit="1" customWidth="1"/>
    <col min="4614" max="4614" width="7.28515625" bestFit="1" customWidth="1"/>
    <col min="4615" max="4615" width="6.5703125" bestFit="1" customWidth="1"/>
    <col min="4616" max="4616" width="4.42578125" customWidth="1"/>
    <col min="4617" max="4617" width="11.42578125" bestFit="1" customWidth="1"/>
    <col min="4618" max="4618" width="9.7109375" bestFit="1" customWidth="1"/>
    <col min="4619" max="4619" width="8.42578125" customWidth="1"/>
    <col min="4620" max="4620" width="7.7109375" customWidth="1"/>
    <col min="4621" max="4621" width="8" bestFit="1" customWidth="1"/>
    <col min="4626" max="4626" width="12.140625" bestFit="1" customWidth="1"/>
    <col min="4865" max="4865" width="2.28515625" customWidth="1"/>
    <col min="4866" max="4866" width="5" customWidth="1"/>
    <col min="4867" max="4867" width="15.28515625" customWidth="1"/>
    <col min="4868" max="4868" width="9.7109375" bestFit="1" customWidth="1"/>
    <col min="4869" max="4869" width="8" bestFit="1" customWidth="1"/>
    <col min="4870" max="4870" width="7.28515625" bestFit="1" customWidth="1"/>
    <col min="4871" max="4871" width="6.5703125" bestFit="1" customWidth="1"/>
    <col min="4872" max="4872" width="4.42578125" customWidth="1"/>
    <col min="4873" max="4873" width="11.42578125" bestFit="1" customWidth="1"/>
    <col min="4874" max="4874" width="9.7109375" bestFit="1" customWidth="1"/>
    <col min="4875" max="4875" width="8.42578125" customWidth="1"/>
    <col min="4876" max="4876" width="7.7109375" customWidth="1"/>
    <col min="4877" max="4877" width="8" bestFit="1" customWidth="1"/>
    <col min="4882" max="4882" width="12.140625" bestFit="1" customWidth="1"/>
    <col min="5121" max="5121" width="2.28515625" customWidth="1"/>
    <col min="5122" max="5122" width="5" customWidth="1"/>
    <col min="5123" max="5123" width="15.28515625" customWidth="1"/>
    <col min="5124" max="5124" width="9.7109375" bestFit="1" customWidth="1"/>
    <col min="5125" max="5125" width="8" bestFit="1" customWidth="1"/>
    <col min="5126" max="5126" width="7.28515625" bestFit="1" customWidth="1"/>
    <col min="5127" max="5127" width="6.5703125" bestFit="1" customWidth="1"/>
    <col min="5128" max="5128" width="4.42578125" customWidth="1"/>
    <col min="5129" max="5129" width="11.42578125" bestFit="1" customWidth="1"/>
    <col min="5130" max="5130" width="9.7109375" bestFit="1" customWidth="1"/>
    <col min="5131" max="5131" width="8.42578125" customWidth="1"/>
    <col min="5132" max="5132" width="7.7109375" customWidth="1"/>
    <col min="5133" max="5133" width="8" bestFit="1" customWidth="1"/>
    <col min="5138" max="5138" width="12.140625" bestFit="1" customWidth="1"/>
    <col min="5377" max="5377" width="2.28515625" customWidth="1"/>
    <col min="5378" max="5378" width="5" customWidth="1"/>
    <col min="5379" max="5379" width="15.28515625" customWidth="1"/>
    <col min="5380" max="5380" width="9.7109375" bestFit="1" customWidth="1"/>
    <col min="5381" max="5381" width="8" bestFit="1" customWidth="1"/>
    <col min="5382" max="5382" width="7.28515625" bestFit="1" customWidth="1"/>
    <col min="5383" max="5383" width="6.5703125" bestFit="1" customWidth="1"/>
    <col min="5384" max="5384" width="4.42578125" customWidth="1"/>
    <col min="5385" max="5385" width="11.42578125" bestFit="1" customWidth="1"/>
    <col min="5386" max="5386" width="9.7109375" bestFit="1" customWidth="1"/>
    <col min="5387" max="5387" width="8.42578125" customWidth="1"/>
    <col min="5388" max="5388" width="7.7109375" customWidth="1"/>
    <col min="5389" max="5389" width="8" bestFit="1" customWidth="1"/>
    <col min="5394" max="5394" width="12.140625" bestFit="1" customWidth="1"/>
    <col min="5633" max="5633" width="2.28515625" customWidth="1"/>
    <col min="5634" max="5634" width="5" customWidth="1"/>
    <col min="5635" max="5635" width="15.28515625" customWidth="1"/>
    <col min="5636" max="5636" width="9.7109375" bestFit="1" customWidth="1"/>
    <col min="5637" max="5637" width="8" bestFit="1" customWidth="1"/>
    <col min="5638" max="5638" width="7.28515625" bestFit="1" customWidth="1"/>
    <col min="5639" max="5639" width="6.5703125" bestFit="1" customWidth="1"/>
    <col min="5640" max="5640" width="4.42578125" customWidth="1"/>
    <col min="5641" max="5641" width="11.42578125" bestFit="1" customWidth="1"/>
    <col min="5642" max="5642" width="9.7109375" bestFit="1" customWidth="1"/>
    <col min="5643" max="5643" width="8.42578125" customWidth="1"/>
    <col min="5644" max="5644" width="7.7109375" customWidth="1"/>
    <col min="5645" max="5645" width="8" bestFit="1" customWidth="1"/>
    <col min="5650" max="5650" width="12.140625" bestFit="1" customWidth="1"/>
    <col min="5889" max="5889" width="2.28515625" customWidth="1"/>
    <col min="5890" max="5890" width="5" customWidth="1"/>
    <col min="5891" max="5891" width="15.28515625" customWidth="1"/>
    <col min="5892" max="5892" width="9.7109375" bestFit="1" customWidth="1"/>
    <col min="5893" max="5893" width="8" bestFit="1" customWidth="1"/>
    <col min="5894" max="5894" width="7.28515625" bestFit="1" customWidth="1"/>
    <col min="5895" max="5895" width="6.5703125" bestFit="1" customWidth="1"/>
    <col min="5896" max="5896" width="4.42578125" customWidth="1"/>
    <col min="5897" max="5897" width="11.42578125" bestFit="1" customWidth="1"/>
    <col min="5898" max="5898" width="9.7109375" bestFit="1" customWidth="1"/>
    <col min="5899" max="5899" width="8.42578125" customWidth="1"/>
    <col min="5900" max="5900" width="7.7109375" customWidth="1"/>
    <col min="5901" max="5901" width="8" bestFit="1" customWidth="1"/>
    <col min="5906" max="5906" width="12.140625" bestFit="1" customWidth="1"/>
    <col min="6145" max="6145" width="2.28515625" customWidth="1"/>
    <col min="6146" max="6146" width="5" customWidth="1"/>
    <col min="6147" max="6147" width="15.28515625" customWidth="1"/>
    <col min="6148" max="6148" width="9.7109375" bestFit="1" customWidth="1"/>
    <col min="6149" max="6149" width="8" bestFit="1" customWidth="1"/>
    <col min="6150" max="6150" width="7.28515625" bestFit="1" customWidth="1"/>
    <col min="6151" max="6151" width="6.5703125" bestFit="1" customWidth="1"/>
    <col min="6152" max="6152" width="4.42578125" customWidth="1"/>
    <col min="6153" max="6153" width="11.42578125" bestFit="1" customWidth="1"/>
    <col min="6154" max="6154" width="9.7109375" bestFit="1" customWidth="1"/>
    <col min="6155" max="6155" width="8.42578125" customWidth="1"/>
    <col min="6156" max="6156" width="7.7109375" customWidth="1"/>
    <col min="6157" max="6157" width="8" bestFit="1" customWidth="1"/>
    <col min="6162" max="6162" width="12.140625" bestFit="1" customWidth="1"/>
    <col min="6401" max="6401" width="2.28515625" customWidth="1"/>
    <col min="6402" max="6402" width="5" customWidth="1"/>
    <col min="6403" max="6403" width="15.28515625" customWidth="1"/>
    <col min="6404" max="6404" width="9.7109375" bestFit="1" customWidth="1"/>
    <col min="6405" max="6405" width="8" bestFit="1" customWidth="1"/>
    <col min="6406" max="6406" width="7.28515625" bestFit="1" customWidth="1"/>
    <col min="6407" max="6407" width="6.5703125" bestFit="1" customWidth="1"/>
    <col min="6408" max="6408" width="4.42578125" customWidth="1"/>
    <col min="6409" max="6409" width="11.42578125" bestFit="1" customWidth="1"/>
    <col min="6410" max="6410" width="9.7109375" bestFit="1" customWidth="1"/>
    <col min="6411" max="6411" width="8.42578125" customWidth="1"/>
    <col min="6412" max="6412" width="7.7109375" customWidth="1"/>
    <col min="6413" max="6413" width="8" bestFit="1" customWidth="1"/>
    <col min="6418" max="6418" width="12.140625" bestFit="1" customWidth="1"/>
    <col min="6657" max="6657" width="2.28515625" customWidth="1"/>
    <col min="6658" max="6658" width="5" customWidth="1"/>
    <col min="6659" max="6659" width="15.28515625" customWidth="1"/>
    <col min="6660" max="6660" width="9.7109375" bestFit="1" customWidth="1"/>
    <col min="6661" max="6661" width="8" bestFit="1" customWidth="1"/>
    <col min="6662" max="6662" width="7.28515625" bestFit="1" customWidth="1"/>
    <col min="6663" max="6663" width="6.5703125" bestFit="1" customWidth="1"/>
    <col min="6664" max="6664" width="4.42578125" customWidth="1"/>
    <col min="6665" max="6665" width="11.42578125" bestFit="1" customWidth="1"/>
    <col min="6666" max="6666" width="9.7109375" bestFit="1" customWidth="1"/>
    <col min="6667" max="6667" width="8.42578125" customWidth="1"/>
    <col min="6668" max="6668" width="7.7109375" customWidth="1"/>
    <col min="6669" max="6669" width="8" bestFit="1" customWidth="1"/>
    <col min="6674" max="6674" width="12.140625" bestFit="1" customWidth="1"/>
    <col min="6913" max="6913" width="2.28515625" customWidth="1"/>
    <col min="6914" max="6914" width="5" customWidth="1"/>
    <col min="6915" max="6915" width="15.28515625" customWidth="1"/>
    <col min="6916" max="6916" width="9.7109375" bestFit="1" customWidth="1"/>
    <col min="6917" max="6917" width="8" bestFit="1" customWidth="1"/>
    <col min="6918" max="6918" width="7.28515625" bestFit="1" customWidth="1"/>
    <col min="6919" max="6919" width="6.5703125" bestFit="1" customWidth="1"/>
    <col min="6920" max="6920" width="4.42578125" customWidth="1"/>
    <col min="6921" max="6921" width="11.42578125" bestFit="1" customWidth="1"/>
    <col min="6922" max="6922" width="9.7109375" bestFit="1" customWidth="1"/>
    <col min="6923" max="6923" width="8.42578125" customWidth="1"/>
    <col min="6924" max="6924" width="7.7109375" customWidth="1"/>
    <col min="6925" max="6925" width="8" bestFit="1" customWidth="1"/>
    <col min="6930" max="6930" width="12.140625" bestFit="1" customWidth="1"/>
    <col min="7169" max="7169" width="2.28515625" customWidth="1"/>
    <col min="7170" max="7170" width="5" customWidth="1"/>
    <col min="7171" max="7171" width="15.28515625" customWidth="1"/>
    <col min="7172" max="7172" width="9.7109375" bestFit="1" customWidth="1"/>
    <col min="7173" max="7173" width="8" bestFit="1" customWidth="1"/>
    <col min="7174" max="7174" width="7.28515625" bestFit="1" customWidth="1"/>
    <col min="7175" max="7175" width="6.5703125" bestFit="1" customWidth="1"/>
    <col min="7176" max="7176" width="4.42578125" customWidth="1"/>
    <col min="7177" max="7177" width="11.42578125" bestFit="1" customWidth="1"/>
    <col min="7178" max="7178" width="9.7109375" bestFit="1" customWidth="1"/>
    <col min="7179" max="7179" width="8.42578125" customWidth="1"/>
    <col min="7180" max="7180" width="7.7109375" customWidth="1"/>
    <col min="7181" max="7181" width="8" bestFit="1" customWidth="1"/>
    <col min="7186" max="7186" width="12.140625" bestFit="1" customWidth="1"/>
    <col min="7425" max="7425" width="2.28515625" customWidth="1"/>
    <col min="7426" max="7426" width="5" customWidth="1"/>
    <col min="7427" max="7427" width="15.28515625" customWidth="1"/>
    <col min="7428" max="7428" width="9.7109375" bestFit="1" customWidth="1"/>
    <col min="7429" max="7429" width="8" bestFit="1" customWidth="1"/>
    <col min="7430" max="7430" width="7.28515625" bestFit="1" customWidth="1"/>
    <col min="7431" max="7431" width="6.5703125" bestFit="1" customWidth="1"/>
    <col min="7432" max="7432" width="4.42578125" customWidth="1"/>
    <col min="7433" max="7433" width="11.42578125" bestFit="1" customWidth="1"/>
    <col min="7434" max="7434" width="9.7109375" bestFit="1" customWidth="1"/>
    <col min="7435" max="7435" width="8.42578125" customWidth="1"/>
    <col min="7436" max="7436" width="7.7109375" customWidth="1"/>
    <col min="7437" max="7437" width="8" bestFit="1" customWidth="1"/>
    <col min="7442" max="7442" width="12.140625" bestFit="1" customWidth="1"/>
    <col min="7681" max="7681" width="2.28515625" customWidth="1"/>
    <col min="7682" max="7682" width="5" customWidth="1"/>
    <col min="7683" max="7683" width="15.28515625" customWidth="1"/>
    <col min="7684" max="7684" width="9.7109375" bestFit="1" customWidth="1"/>
    <col min="7685" max="7685" width="8" bestFit="1" customWidth="1"/>
    <col min="7686" max="7686" width="7.28515625" bestFit="1" customWidth="1"/>
    <col min="7687" max="7687" width="6.5703125" bestFit="1" customWidth="1"/>
    <col min="7688" max="7688" width="4.42578125" customWidth="1"/>
    <col min="7689" max="7689" width="11.42578125" bestFit="1" customWidth="1"/>
    <col min="7690" max="7690" width="9.7109375" bestFit="1" customWidth="1"/>
    <col min="7691" max="7691" width="8.42578125" customWidth="1"/>
    <col min="7692" max="7692" width="7.7109375" customWidth="1"/>
    <col min="7693" max="7693" width="8" bestFit="1" customWidth="1"/>
    <col min="7698" max="7698" width="12.140625" bestFit="1" customWidth="1"/>
    <col min="7937" max="7937" width="2.28515625" customWidth="1"/>
    <col min="7938" max="7938" width="5" customWidth="1"/>
    <col min="7939" max="7939" width="15.28515625" customWidth="1"/>
    <col min="7940" max="7940" width="9.7109375" bestFit="1" customWidth="1"/>
    <col min="7941" max="7941" width="8" bestFit="1" customWidth="1"/>
    <col min="7942" max="7942" width="7.28515625" bestFit="1" customWidth="1"/>
    <col min="7943" max="7943" width="6.5703125" bestFit="1" customWidth="1"/>
    <col min="7944" max="7944" width="4.42578125" customWidth="1"/>
    <col min="7945" max="7945" width="11.42578125" bestFit="1" customWidth="1"/>
    <col min="7946" max="7946" width="9.7109375" bestFit="1" customWidth="1"/>
    <col min="7947" max="7947" width="8.42578125" customWidth="1"/>
    <col min="7948" max="7948" width="7.7109375" customWidth="1"/>
    <col min="7949" max="7949" width="8" bestFit="1" customWidth="1"/>
    <col min="7954" max="7954" width="12.140625" bestFit="1" customWidth="1"/>
    <col min="8193" max="8193" width="2.28515625" customWidth="1"/>
    <col min="8194" max="8194" width="5" customWidth="1"/>
    <col min="8195" max="8195" width="15.28515625" customWidth="1"/>
    <col min="8196" max="8196" width="9.7109375" bestFit="1" customWidth="1"/>
    <col min="8197" max="8197" width="8" bestFit="1" customWidth="1"/>
    <col min="8198" max="8198" width="7.28515625" bestFit="1" customWidth="1"/>
    <col min="8199" max="8199" width="6.5703125" bestFit="1" customWidth="1"/>
    <col min="8200" max="8200" width="4.42578125" customWidth="1"/>
    <col min="8201" max="8201" width="11.42578125" bestFit="1" customWidth="1"/>
    <col min="8202" max="8202" width="9.7109375" bestFit="1" customWidth="1"/>
    <col min="8203" max="8203" width="8.42578125" customWidth="1"/>
    <col min="8204" max="8204" width="7.7109375" customWidth="1"/>
    <col min="8205" max="8205" width="8" bestFit="1" customWidth="1"/>
    <col min="8210" max="8210" width="12.140625" bestFit="1" customWidth="1"/>
    <col min="8449" max="8449" width="2.28515625" customWidth="1"/>
    <col min="8450" max="8450" width="5" customWidth="1"/>
    <col min="8451" max="8451" width="15.28515625" customWidth="1"/>
    <col min="8452" max="8452" width="9.7109375" bestFit="1" customWidth="1"/>
    <col min="8453" max="8453" width="8" bestFit="1" customWidth="1"/>
    <col min="8454" max="8454" width="7.28515625" bestFit="1" customWidth="1"/>
    <col min="8455" max="8455" width="6.5703125" bestFit="1" customWidth="1"/>
    <col min="8456" max="8456" width="4.42578125" customWidth="1"/>
    <col min="8457" max="8457" width="11.42578125" bestFit="1" customWidth="1"/>
    <col min="8458" max="8458" width="9.7109375" bestFit="1" customWidth="1"/>
    <col min="8459" max="8459" width="8.42578125" customWidth="1"/>
    <col min="8460" max="8460" width="7.7109375" customWidth="1"/>
    <col min="8461" max="8461" width="8" bestFit="1" customWidth="1"/>
    <col min="8466" max="8466" width="12.140625" bestFit="1" customWidth="1"/>
    <col min="8705" max="8705" width="2.28515625" customWidth="1"/>
    <col min="8706" max="8706" width="5" customWidth="1"/>
    <col min="8707" max="8707" width="15.28515625" customWidth="1"/>
    <col min="8708" max="8708" width="9.7109375" bestFit="1" customWidth="1"/>
    <col min="8709" max="8709" width="8" bestFit="1" customWidth="1"/>
    <col min="8710" max="8710" width="7.28515625" bestFit="1" customWidth="1"/>
    <col min="8711" max="8711" width="6.5703125" bestFit="1" customWidth="1"/>
    <col min="8712" max="8712" width="4.42578125" customWidth="1"/>
    <col min="8713" max="8713" width="11.42578125" bestFit="1" customWidth="1"/>
    <col min="8714" max="8714" width="9.7109375" bestFit="1" customWidth="1"/>
    <col min="8715" max="8715" width="8.42578125" customWidth="1"/>
    <col min="8716" max="8716" width="7.7109375" customWidth="1"/>
    <col min="8717" max="8717" width="8" bestFit="1" customWidth="1"/>
    <col min="8722" max="8722" width="12.140625" bestFit="1" customWidth="1"/>
    <col min="8961" max="8961" width="2.28515625" customWidth="1"/>
    <col min="8962" max="8962" width="5" customWidth="1"/>
    <col min="8963" max="8963" width="15.28515625" customWidth="1"/>
    <col min="8964" max="8964" width="9.7109375" bestFit="1" customWidth="1"/>
    <col min="8965" max="8965" width="8" bestFit="1" customWidth="1"/>
    <col min="8966" max="8966" width="7.28515625" bestFit="1" customWidth="1"/>
    <col min="8967" max="8967" width="6.5703125" bestFit="1" customWidth="1"/>
    <col min="8968" max="8968" width="4.42578125" customWidth="1"/>
    <col min="8969" max="8969" width="11.42578125" bestFit="1" customWidth="1"/>
    <col min="8970" max="8970" width="9.7109375" bestFit="1" customWidth="1"/>
    <col min="8971" max="8971" width="8.42578125" customWidth="1"/>
    <col min="8972" max="8972" width="7.7109375" customWidth="1"/>
    <col min="8973" max="8973" width="8" bestFit="1" customWidth="1"/>
    <col min="8978" max="8978" width="12.140625" bestFit="1" customWidth="1"/>
    <col min="9217" max="9217" width="2.28515625" customWidth="1"/>
    <col min="9218" max="9218" width="5" customWidth="1"/>
    <col min="9219" max="9219" width="15.28515625" customWidth="1"/>
    <col min="9220" max="9220" width="9.7109375" bestFit="1" customWidth="1"/>
    <col min="9221" max="9221" width="8" bestFit="1" customWidth="1"/>
    <col min="9222" max="9222" width="7.28515625" bestFit="1" customWidth="1"/>
    <col min="9223" max="9223" width="6.5703125" bestFit="1" customWidth="1"/>
    <col min="9224" max="9224" width="4.42578125" customWidth="1"/>
    <col min="9225" max="9225" width="11.42578125" bestFit="1" customWidth="1"/>
    <col min="9226" max="9226" width="9.7109375" bestFit="1" customWidth="1"/>
    <col min="9227" max="9227" width="8.42578125" customWidth="1"/>
    <col min="9228" max="9228" width="7.7109375" customWidth="1"/>
    <col min="9229" max="9229" width="8" bestFit="1" customWidth="1"/>
    <col min="9234" max="9234" width="12.140625" bestFit="1" customWidth="1"/>
    <col min="9473" max="9473" width="2.28515625" customWidth="1"/>
    <col min="9474" max="9474" width="5" customWidth="1"/>
    <col min="9475" max="9475" width="15.28515625" customWidth="1"/>
    <col min="9476" max="9476" width="9.7109375" bestFit="1" customWidth="1"/>
    <col min="9477" max="9477" width="8" bestFit="1" customWidth="1"/>
    <col min="9478" max="9478" width="7.28515625" bestFit="1" customWidth="1"/>
    <col min="9479" max="9479" width="6.5703125" bestFit="1" customWidth="1"/>
    <col min="9480" max="9480" width="4.42578125" customWidth="1"/>
    <col min="9481" max="9481" width="11.42578125" bestFit="1" customWidth="1"/>
    <col min="9482" max="9482" width="9.7109375" bestFit="1" customWidth="1"/>
    <col min="9483" max="9483" width="8.42578125" customWidth="1"/>
    <col min="9484" max="9484" width="7.7109375" customWidth="1"/>
    <col min="9485" max="9485" width="8" bestFit="1" customWidth="1"/>
    <col min="9490" max="9490" width="12.140625" bestFit="1" customWidth="1"/>
    <col min="9729" max="9729" width="2.28515625" customWidth="1"/>
    <col min="9730" max="9730" width="5" customWidth="1"/>
    <col min="9731" max="9731" width="15.28515625" customWidth="1"/>
    <col min="9732" max="9732" width="9.7109375" bestFit="1" customWidth="1"/>
    <col min="9733" max="9733" width="8" bestFit="1" customWidth="1"/>
    <col min="9734" max="9734" width="7.28515625" bestFit="1" customWidth="1"/>
    <col min="9735" max="9735" width="6.5703125" bestFit="1" customWidth="1"/>
    <col min="9736" max="9736" width="4.42578125" customWidth="1"/>
    <col min="9737" max="9737" width="11.42578125" bestFit="1" customWidth="1"/>
    <col min="9738" max="9738" width="9.7109375" bestFit="1" customWidth="1"/>
    <col min="9739" max="9739" width="8.42578125" customWidth="1"/>
    <col min="9740" max="9740" width="7.7109375" customWidth="1"/>
    <col min="9741" max="9741" width="8" bestFit="1" customWidth="1"/>
    <col min="9746" max="9746" width="12.140625" bestFit="1" customWidth="1"/>
    <col min="9985" max="9985" width="2.28515625" customWidth="1"/>
    <col min="9986" max="9986" width="5" customWidth="1"/>
    <col min="9987" max="9987" width="15.28515625" customWidth="1"/>
    <col min="9988" max="9988" width="9.7109375" bestFit="1" customWidth="1"/>
    <col min="9989" max="9989" width="8" bestFit="1" customWidth="1"/>
    <col min="9990" max="9990" width="7.28515625" bestFit="1" customWidth="1"/>
    <col min="9991" max="9991" width="6.5703125" bestFit="1" customWidth="1"/>
    <col min="9992" max="9992" width="4.42578125" customWidth="1"/>
    <col min="9993" max="9993" width="11.42578125" bestFit="1" customWidth="1"/>
    <col min="9994" max="9994" width="9.7109375" bestFit="1" customWidth="1"/>
    <col min="9995" max="9995" width="8.42578125" customWidth="1"/>
    <col min="9996" max="9996" width="7.7109375" customWidth="1"/>
    <col min="9997" max="9997" width="8" bestFit="1" customWidth="1"/>
    <col min="10002" max="10002" width="12.140625" bestFit="1" customWidth="1"/>
    <col min="10241" max="10241" width="2.28515625" customWidth="1"/>
    <col min="10242" max="10242" width="5" customWidth="1"/>
    <col min="10243" max="10243" width="15.28515625" customWidth="1"/>
    <col min="10244" max="10244" width="9.7109375" bestFit="1" customWidth="1"/>
    <col min="10245" max="10245" width="8" bestFit="1" customWidth="1"/>
    <col min="10246" max="10246" width="7.28515625" bestFit="1" customWidth="1"/>
    <col min="10247" max="10247" width="6.5703125" bestFit="1" customWidth="1"/>
    <col min="10248" max="10248" width="4.42578125" customWidth="1"/>
    <col min="10249" max="10249" width="11.42578125" bestFit="1" customWidth="1"/>
    <col min="10250" max="10250" width="9.7109375" bestFit="1" customWidth="1"/>
    <col min="10251" max="10251" width="8.42578125" customWidth="1"/>
    <col min="10252" max="10252" width="7.7109375" customWidth="1"/>
    <col min="10253" max="10253" width="8" bestFit="1" customWidth="1"/>
    <col min="10258" max="10258" width="12.140625" bestFit="1" customWidth="1"/>
    <col min="10497" max="10497" width="2.28515625" customWidth="1"/>
    <col min="10498" max="10498" width="5" customWidth="1"/>
    <col min="10499" max="10499" width="15.28515625" customWidth="1"/>
    <col min="10500" max="10500" width="9.7109375" bestFit="1" customWidth="1"/>
    <col min="10501" max="10501" width="8" bestFit="1" customWidth="1"/>
    <col min="10502" max="10502" width="7.28515625" bestFit="1" customWidth="1"/>
    <col min="10503" max="10503" width="6.5703125" bestFit="1" customWidth="1"/>
    <col min="10504" max="10504" width="4.42578125" customWidth="1"/>
    <col min="10505" max="10505" width="11.42578125" bestFit="1" customWidth="1"/>
    <col min="10506" max="10506" width="9.7109375" bestFit="1" customWidth="1"/>
    <col min="10507" max="10507" width="8.42578125" customWidth="1"/>
    <col min="10508" max="10508" width="7.7109375" customWidth="1"/>
    <col min="10509" max="10509" width="8" bestFit="1" customWidth="1"/>
    <col min="10514" max="10514" width="12.140625" bestFit="1" customWidth="1"/>
    <col min="10753" max="10753" width="2.28515625" customWidth="1"/>
    <col min="10754" max="10754" width="5" customWidth="1"/>
    <col min="10755" max="10755" width="15.28515625" customWidth="1"/>
    <col min="10756" max="10756" width="9.7109375" bestFit="1" customWidth="1"/>
    <col min="10757" max="10757" width="8" bestFit="1" customWidth="1"/>
    <col min="10758" max="10758" width="7.28515625" bestFit="1" customWidth="1"/>
    <col min="10759" max="10759" width="6.5703125" bestFit="1" customWidth="1"/>
    <col min="10760" max="10760" width="4.42578125" customWidth="1"/>
    <col min="10761" max="10761" width="11.42578125" bestFit="1" customWidth="1"/>
    <col min="10762" max="10762" width="9.7109375" bestFit="1" customWidth="1"/>
    <col min="10763" max="10763" width="8.42578125" customWidth="1"/>
    <col min="10764" max="10764" width="7.7109375" customWidth="1"/>
    <col min="10765" max="10765" width="8" bestFit="1" customWidth="1"/>
    <col min="10770" max="10770" width="12.140625" bestFit="1" customWidth="1"/>
    <col min="11009" max="11009" width="2.28515625" customWidth="1"/>
    <col min="11010" max="11010" width="5" customWidth="1"/>
    <col min="11011" max="11011" width="15.28515625" customWidth="1"/>
    <col min="11012" max="11012" width="9.7109375" bestFit="1" customWidth="1"/>
    <col min="11013" max="11013" width="8" bestFit="1" customWidth="1"/>
    <col min="11014" max="11014" width="7.28515625" bestFit="1" customWidth="1"/>
    <col min="11015" max="11015" width="6.5703125" bestFit="1" customWidth="1"/>
    <col min="11016" max="11016" width="4.42578125" customWidth="1"/>
    <col min="11017" max="11017" width="11.42578125" bestFit="1" customWidth="1"/>
    <col min="11018" max="11018" width="9.7109375" bestFit="1" customWidth="1"/>
    <col min="11019" max="11019" width="8.42578125" customWidth="1"/>
    <col min="11020" max="11020" width="7.7109375" customWidth="1"/>
    <col min="11021" max="11021" width="8" bestFit="1" customWidth="1"/>
    <col min="11026" max="11026" width="12.140625" bestFit="1" customWidth="1"/>
    <col min="11265" max="11265" width="2.28515625" customWidth="1"/>
    <col min="11266" max="11266" width="5" customWidth="1"/>
    <col min="11267" max="11267" width="15.28515625" customWidth="1"/>
    <col min="11268" max="11268" width="9.7109375" bestFit="1" customWidth="1"/>
    <col min="11269" max="11269" width="8" bestFit="1" customWidth="1"/>
    <col min="11270" max="11270" width="7.28515625" bestFit="1" customWidth="1"/>
    <col min="11271" max="11271" width="6.5703125" bestFit="1" customWidth="1"/>
    <col min="11272" max="11272" width="4.42578125" customWidth="1"/>
    <col min="11273" max="11273" width="11.42578125" bestFit="1" customWidth="1"/>
    <col min="11274" max="11274" width="9.7109375" bestFit="1" customWidth="1"/>
    <col min="11275" max="11275" width="8.42578125" customWidth="1"/>
    <col min="11276" max="11276" width="7.7109375" customWidth="1"/>
    <col min="11277" max="11277" width="8" bestFit="1" customWidth="1"/>
    <col min="11282" max="11282" width="12.140625" bestFit="1" customWidth="1"/>
    <col min="11521" max="11521" width="2.28515625" customWidth="1"/>
    <col min="11522" max="11522" width="5" customWidth="1"/>
    <col min="11523" max="11523" width="15.28515625" customWidth="1"/>
    <col min="11524" max="11524" width="9.7109375" bestFit="1" customWidth="1"/>
    <col min="11525" max="11525" width="8" bestFit="1" customWidth="1"/>
    <col min="11526" max="11526" width="7.28515625" bestFit="1" customWidth="1"/>
    <col min="11527" max="11527" width="6.5703125" bestFit="1" customWidth="1"/>
    <col min="11528" max="11528" width="4.42578125" customWidth="1"/>
    <col min="11529" max="11529" width="11.42578125" bestFit="1" customWidth="1"/>
    <col min="11530" max="11530" width="9.7109375" bestFit="1" customWidth="1"/>
    <col min="11531" max="11531" width="8.42578125" customWidth="1"/>
    <col min="11532" max="11532" width="7.7109375" customWidth="1"/>
    <col min="11533" max="11533" width="8" bestFit="1" customWidth="1"/>
    <col min="11538" max="11538" width="12.140625" bestFit="1" customWidth="1"/>
    <col min="11777" max="11777" width="2.28515625" customWidth="1"/>
    <col min="11778" max="11778" width="5" customWidth="1"/>
    <col min="11779" max="11779" width="15.28515625" customWidth="1"/>
    <col min="11780" max="11780" width="9.7109375" bestFit="1" customWidth="1"/>
    <col min="11781" max="11781" width="8" bestFit="1" customWidth="1"/>
    <col min="11782" max="11782" width="7.28515625" bestFit="1" customWidth="1"/>
    <col min="11783" max="11783" width="6.5703125" bestFit="1" customWidth="1"/>
    <col min="11784" max="11784" width="4.42578125" customWidth="1"/>
    <col min="11785" max="11785" width="11.42578125" bestFit="1" customWidth="1"/>
    <col min="11786" max="11786" width="9.7109375" bestFit="1" customWidth="1"/>
    <col min="11787" max="11787" width="8.42578125" customWidth="1"/>
    <col min="11788" max="11788" width="7.7109375" customWidth="1"/>
    <col min="11789" max="11789" width="8" bestFit="1" customWidth="1"/>
    <col min="11794" max="11794" width="12.140625" bestFit="1" customWidth="1"/>
    <col min="12033" max="12033" width="2.28515625" customWidth="1"/>
    <col min="12034" max="12034" width="5" customWidth="1"/>
    <col min="12035" max="12035" width="15.28515625" customWidth="1"/>
    <col min="12036" max="12036" width="9.7109375" bestFit="1" customWidth="1"/>
    <col min="12037" max="12037" width="8" bestFit="1" customWidth="1"/>
    <col min="12038" max="12038" width="7.28515625" bestFit="1" customWidth="1"/>
    <col min="12039" max="12039" width="6.5703125" bestFit="1" customWidth="1"/>
    <col min="12040" max="12040" width="4.42578125" customWidth="1"/>
    <col min="12041" max="12041" width="11.42578125" bestFit="1" customWidth="1"/>
    <col min="12042" max="12042" width="9.7109375" bestFit="1" customWidth="1"/>
    <col min="12043" max="12043" width="8.42578125" customWidth="1"/>
    <col min="12044" max="12044" width="7.7109375" customWidth="1"/>
    <col min="12045" max="12045" width="8" bestFit="1" customWidth="1"/>
    <col min="12050" max="12050" width="12.140625" bestFit="1" customWidth="1"/>
    <col min="12289" max="12289" width="2.28515625" customWidth="1"/>
    <col min="12290" max="12290" width="5" customWidth="1"/>
    <col min="12291" max="12291" width="15.28515625" customWidth="1"/>
    <col min="12292" max="12292" width="9.7109375" bestFit="1" customWidth="1"/>
    <col min="12293" max="12293" width="8" bestFit="1" customWidth="1"/>
    <col min="12294" max="12294" width="7.28515625" bestFit="1" customWidth="1"/>
    <col min="12295" max="12295" width="6.5703125" bestFit="1" customWidth="1"/>
    <col min="12296" max="12296" width="4.42578125" customWidth="1"/>
    <col min="12297" max="12297" width="11.42578125" bestFit="1" customWidth="1"/>
    <col min="12298" max="12298" width="9.7109375" bestFit="1" customWidth="1"/>
    <col min="12299" max="12299" width="8.42578125" customWidth="1"/>
    <col min="12300" max="12300" width="7.7109375" customWidth="1"/>
    <col min="12301" max="12301" width="8" bestFit="1" customWidth="1"/>
    <col min="12306" max="12306" width="12.140625" bestFit="1" customWidth="1"/>
    <col min="12545" max="12545" width="2.28515625" customWidth="1"/>
    <col min="12546" max="12546" width="5" customWidth="1"/>
    <col min="12547" max="12547" width="15.28515625" customWidth="1"/>
    <col min="12548" max="12548" width="9.7109375" bestFit="1" customWidth="1"/>
    <col min="12549" max="12549" width="8" bestFit="1" customWidth="1"/>
    <col min="12550" max="12550" width="7.28515625" bestFit="1" customWidth="1"/>
    <col min="12551" max="12551" width="6.5703125" bestFit="1" customWidth="1"/>
    <col min="12552" max="12552" width="4.42578125" customWidth="1"/>
    <col min="12553" max="12553" width="11.42578125" bestFit="1" customWidth="1"/>
    <col min="12554" max="12554" width="9.7109375" bestFit="1" customWidth="1"/>
    <col min="12555" max="12555" width="8.42578125" customWidth="1"/>
    <col min="12556" max="12556" width="7.7109375" customWidth="1"/>
    <col min="12557" max="12557" width="8" bestFit="1" customWidth="1"/>
    <col min="12562" max="12562" width="12.140625" bestFit="1" customWidth="1"/>
    <col min="12801" max="12801" width="2.28515625" customWidth="1"/>
    <col min="12802" max="12802" width="5" customWidth="1"/>
    <col min="12803" max="12803" width="15.28515625" customWidth="1"/>
    <col min="12804" max="12804" width="9.7109375" bestFit="1" customWidth="1"/>
    <col min="12805" max="12805" width="8" bestFit="1" customWidth="1"/>
    <col min="12806" max="12806" width="7.28515625" bestFit="1" customWidth="1"/>
    <col min="12807" max="12807" width="6.5703125" bestFit="1" customWidth="1"/>
    <col min="12808" max="12808" width="4.42578125" customWidth="1"/>
    <col min="12809" max="12809" width="11.42578125" bestFit="1" customWidth="1"/>
    <col min="12810" max="12810" width="9.7109375" bestFit="1" customWidth="1"/>
    <col min="12811" max="12811" width="8.42578125" customWidth="1"/>
    <col min="12812" max="12812" width="7.7109375" customWidth="1"/>
    <col min="12813" max="12813" width="8" bestFit="1" customWidth="1"/>
    <col min="12818" max="12818" width="12.140625" bestFit="1" customWidth="1"/>
    <col min="13057" max="13057" width="2.28515625" customWidth="1"/>
    <col min="13058" max="13058" width="5" customWidth="1"/>
    <col min="13059" max="13059" width="15.28515625" customWidth="1"/>
    <col min="13060" max="13060" width="9.7109375" bestFit="1" customWidth="1"/>
    <col min="13061" max="13061" width="8" bestFit="1" customWidth="1"/>
    <col min="13062" max="13062" width="7.28515625" bestFit="1" customWidth="1"/>
    <col min="13063" max="13063" width="6.5703125" bestFit="1" customWidth="1"/>
    <col min="13064" max="13064" width="4.42578125" customWidth="1"/>
    <col min="13065" max="13065" width="11.42578125" bestFit="1" customWidth="1"/>
    <col min="13066" max="13066" width="9.7109375" bestFit="1" customWidth="1"/>
    <col min="13067" max="13067" width="8.42578125" customWidth="1"/>
    <col min="13068" max="13068" width="7.7109375" customWidth="1"/>
    <col min="13069" max="13069" width="8" bestFit="1" customWidth="1"/>
    <col min="13074" max="13074" width="12.140625" bestFit="1" customWidth="1"/>
    <col min="13313" max="13313" width="2.28515625" customWidth="1"/>
    <col min="13314" max="13314" width="5" customWidth="1"/>
    <col min="13315" max="13315" width="15.28515625" customWidth="1"/>
    <col min="13316" max="13316" width="9.7109375" bestFit="1" customWidth="1"/>
    <col min="13317" max="13317" width="8" bestFit="1" customWidth="1"/>
    <col min="13318" max="13318" width="7.28515625" bestFit="1" customWidth="1"/>
    <col min="13319" max="13319" width="6.5703125" bestFit="1" customWidth="1"/>
    <col min="13320" max="13320" width="4.42578125" customWidth="1"/>
    <col min="13321" max="13321" width="11.42578125" bestFit="1" customWidth="1"/>
    <col min="13322" max="13322" width="9.7109375" bestFit="1" customWidth="1"/>
    <col min="13323" max="13323" width="8.42578125" customWidth="1"/>
    <col min="13324" max="13324" width="7.7109375" customWidth="1"/>
    <col min="13325" max="13325" width="8" bestFit="1" customWidth="1"/>
    <col min="13330" max="13330" width="12.140625" bestFit="1" customWidth="1"/>
    <col min="13569" max="13569" width="2.28515625" customWidth="1"/>
    <col min="13570" max="13570" width="5" customWidth="1"/>
    <col min="13571" max="13571" width="15.28515625" customWidth="1"/>
    <col min="13572" max="13572" width="9.7109375" bestFit="1" customWidth="1"/>
    <col min="13573" max="13573" width="8" bestFit="1" customWidth="1"/>
    <col min="13574" max="13574" width="7.28515625" bestFit="1" customWidth="1"/>
    <col min="13575" max="13575" width="6.5703125" bestFit="1" customWidth="1"/>
    <col min="13576" max="13576" width="4.42578125" customWidth="1"/>
    <col min="13577" max="13577" width="11.42578125" bestFit="1" customWidth="1"/>
    <col min="13578" max="13578" width="9.7109375" bestFit="1" customWidth="1"/>
    <col min="13579" max="13579" width="8.42578125" customWidth="1"/>
    <col min="13580" max="13580" width="7.7109375" customWidth="1"/>
    <col min="13581" max="13581" width="8" bestFit="1" customWidth="1"/>
    <col min="13586" max="13586" width="12.140625" bestFit="1" customWidth="1"/>
    <col min="13825" max="13825" width="2.28515625" customWidth="1"/>
    <col min="13826" max="13826" width="5" customWidth="1"/>
    <col min="13827" max="13827" width="15.28515625" customWidth="1"/>
    <col min="13828" max="13828" width="9.7109375" bestFit="1" customWidth="1"/>
    <col min="13829" max="13829" width="8" bestFit="1" customWidth="1"/>
    <col min="13830" max="13830" width="7.28515625" bestFit="1" customWidth="1"/>
    <col min="13831" max="13831" width="6.5703125" bestFit="1" customWidth="1"/>
    <col min="13832" max="13832" width="4.42578125" customWidth="1"/>
    <col min="13833" max="13833" width="11.42578125" bestFit="1" customWidth="1"/>
    <col min="13834" max="13834" width="9.7109375" bestFit="1" customWidth="1"/>
    <col min="13835" max="13835" width="8.42578125" customWidth="1"/>
    <col min="13836" max="13836" width="7.7109375" customWidth="1"/>
    <col min="13837" max="13837" width="8" bestFit="1" customWidth="1"/>
    <col min="13842" max="13842" width="12.140625" bestFit="1" customWidth="1"/>
    <col min="14081" max="14081" width="2.28515625" customWidth="1"/>
    <col min="14082" max="14082" width="5" customWidth="1"/>
    <col min="14083" max="14083" width="15.28515625" customWidth="1"/>
    <col min="14084" max="14084" width="9.7109375" bestFit="1" customWidth="1"/>
    <col min="14085" max="14085" width="8" bestFit="1" customWidth="1"/>
    <col min="14086" max="14086" width="7.28515625" bestFit="1" customWidth="1"/>
    <col min="14087" max="14087" width="6.5703125" bestFit="1" customWidth="1"/>
    <col min="14088" max="14088" width="4.42578125" customWidth="1"/>
    <col min="14089" max="14089" width="11.42578125" bestFit="1" customWidth="1"/>
    <col min="14090" max="14090" width="9.7109375" bestFit="1" customWidth="1"/>
    <col min="14091" max="14091" width="8.42578125" customWidth="1"/>
    <col min="14092" max="14092" width="7.7109375" customWidth="1"/>
    <col min="14093" max="14093" width="8" bestFit="1" customWidth="1"/>
    <col min="14098" max="14098" width="12.140625" bestFit="1" customWidth="1"/>
    <col min="14337" max="14337" width="2.28515625" customWidth="1"/>
    <col min="14338" max="14338" width="5" customWidth="1"/>
    <col min="14339" max="14339" width="15.28515625" customWidth="1"/>
    <col min="14340" max="14340" width="9.7109375" bestFit="1" customWidth="1"/>
    <col min="14341" max="14341" width="8" bestFit="1" customWidth="1"/>
    <col min="14342" max="14342" width="7.28515625" bestFit="1" customWidth="1"/>
    <col min="14343" max="14343" width="6.5703125" bestFit="1" customWidth="1"/>
    <col min="14344" max="14344" width="4.42578125" customWidth="1"/>
    <col min="14345" max="14345" width="11.42578125" bestFit="1" customWidth="1"/>
    <col min="14346" max="14346" width="9.7109375" bestFit="1" customWidth="1"/>
    <col min="14347" max="14347" width="8.42578125" customWidth="1"/>
    <col min="14348" max="14348" width="7.7109375" customWidth="1"/>
    <col min="14349" max="14349" width="8" bestFit="1" customWidth="1"/>
    <col min="14354" max="14354" width="12.140625" bestFit="1" customWidth="1"/>
    <col min="14593" max="14593" width="2.28515625" customWidth="1"/>
    <col min="14594" max="14594" width="5" customWidth="1"/>
    <col min="14595" max="14595" width="15.28515625" customWidth="1"/>
    <col min="14596" max="14596" width="9.7109375" bestFit="1" customWidth="1"/>
    <col min="14597" max="14597" width="8" bestFit="1" customWidth="1"/>
    <col min="14598" max="14598" width="7.28515625" bestFit="1" customWidth="1"/>
    <col min="14599" max="14599" width="6.5703125" bestFit="1" customWidth="1"/>
    <col min="14600" max="14600" width="4.42578125" customWidth="1"/>
    <col min="14601" max="14601" width="11.42578125" bestFit="1" customWidth="1"/>
    <col min="14602" max="14602" width="9.7109375" bestFit="1" customWidth="1"/>
    <col min="14603" max="14603" width="8.42578125" customWidth="1"/>
    <col min="14604" max="14604" width="7.7109375" customWidth="1"/>
    <col min="14605" max="14605" width="8" bestFit="1" customWidth="1"/>
    <col min="14610" max="14610" width="12.140625" bestFit="1" customWidth="1"/>
    <col min="14849" max="14849" width="2.28515625" customWidth="1"/>
    <col min="14850" max="14850" width="5" customWidth="1"/>
    <col min="14851" max="14851" width="15.28515625" customWidth="1"/>
    <col min="14852" max="14852" width="9.7109375" bestFit="1" customWidth="1"/>
    <col min="14853" max="14853" width="8" bestFit="1" customWidth="1"/>
    <col min="14854" max="14854" width="7.28515625" bestFit="1" customWidth="1"/>
    <col min="14855" max="14855" width="6.5703125" bestFit="1" customWidth="1"/>
    <col min="14856" max="14856" width="4.42578125" customWidth="1"/>
    <col min="14857" max="14857" width="11.42578125" bestFit="1" customWidth="1"/>
    <col min="14858" max="14858" width="9.7109375" bestFit="1" customWidth="1"/>
    <col min="14859" max="14859" width="8.42578125" customWidth="1"/>
    <col min="14860" max="14860" width="7.7109375" customWidth="1"/>
    <col min="14861" max="14861" width="8" bestFit="1" customWidth="1"/>
    <col min="14866" max="14866" width="12.140625" bestFit="1" customWidth="1"/>
    <col min="15105" max="15105" width="2.28515625" customWidth="1"/>
    <col min="15106" max="15106" width="5" customWidth="1"/>
    <col min="15107" max="15107" width="15.28515625" customWidth="1"/>
    <col min="15108" max="15108" width="9.7109375" bestFit="1" customWidth="1"/>
    <col min="15109" max="15109" width="8" bestFit="1" customWidth="1"/>
    <col min="15110" max="15110" width="7.28515625" bestFit="1" customWidth="1"/>
    <col min="15111" max="15111" width="6.5703125" bestFit="1" customWidth="1"/>
    <col min="15112" max="15112" width="4.42578125" customWidth="1"/>
    <col min="15113" max="15113" width="11.42578125" bestFit="1" customWidth="1"/>
    <col min="15114" max="15114" width="9.7109375" bestFit="1" customWidth="1"/>
    <col min="15115" max="15115" width="8.42578125" customWidth="1"/>
    <col min="15116" max="15116" width="7.7109375" customWidth="1"/>
    <col min="15117" max="15117" width="8" bestFit="1" customWidth="1"/>
    <col min="15122" max="15122" width="12.140625" bestFit="1" customWidth="1"/>
    <col min="15361" max="15361" width="2.28515625" customWidth="1"/>
    <col min="15362" max="15362" width="5" customWidth="1"/>
    <col min="15363" max="15363" width="15.28515625" customWidth="1"/>
    <col min="15364" max="15364" width="9.7109375" bestFit="1" customWidth="1"/>
    <col min="15365" max="15365" width="8" bestFit="1" customWidth="1"/>
    <col min="15366" max="15366" width="7.28515625" bestFit="1" customWidth="1"/>
    <col min="15367" max="15367" width="6.5703125" bestFit="1" customWidth="1"/>
    <col min="15368" max="15368" width="4.42578125" customWidth="1"/>
    <col min="15369" max="15369" width="11.42578125" bestFit="1" customWidth="1"/>
    <col min="15370" max="15370" width="9.7109375" bestFit="1" customWidth="1"/>
    <col min="15371" max="15371" width="8.42578125" customWidth="1"/>
    <col min="15372" max="15372" width="7.7109375" customWidth="1"/>
    <col min="15373" max="15373" width="8" bestFit="1" customWidth="1"/>
    <col min="15378" max="15378" width="12.140625" bestFit="1" customWidth="1"/>
    <col min="15617" max="15617" width="2.28515625" customWidth="1"/>
    <col min="15618" max="15618" width="5" customWidth="1"/>
    <col min="15619" max="15619" width="15.28515625" customWidth="1"/>
    <col min="15620" max="15620" width="9.7109375" bestFit="1" customWidth="1"/>
    <col min="15621" max="15621" width="8" bestFit="1" customWidth="1"/>
    <col min="15622" max="15622" width="7.28515625" bestFit="1" customWidth="1"/>
    <col min="15623" max="15623" width="6.5703125" bestFit="1" customWidth="1"/>
    <col min="15624" max="15624" width="4.42578125" customWidth="1"/>
    <col min="15625" max="15625" width="11.42578125" bestFit="1" customWidth="1"/>
    <col min="15626" max="15626" width="9.7109375" bestFit="1" customWidth="1"/>
    <col min="15627" max="15627" width="8.42578125" customWidth="1"/>
    <col min="15628" max="15628" width="7.7109375" customWidth="1"/>
    <col min="15629" max="15629" width="8" bestFit="1" customWidth="1"/>
    <col min="15634" max="15634" width="12.140625" bestFit="1" customWidth="1"/>
    <col min="15873" max="15873" width="2.28515625" customWidth="1"/>
    <col min="15874" max="15874" width="5" customWidth="1"/>
    <col min="15875" max="15875" width="15.28515625" customWidth="1"/>
    <col min="15876" max="15876" width="9.7109375" bestFit="1" customWidth="1"/>
    <col min="15877" max="15877" width="8" bestFit="1" customWidth="1"/>
    <col min="15878" max="15878" width="7.28515625" bestFit="1" customWidth="1"/>
    <col min="15879" max="15879" width="6.5703125" bestFit="1" customWidth="1"/>
    <col min="15880" max="15880" width="4.42578125" customWidth="1"/>
    <col min="15881" max="15881" width="11.42578125" bestFit="1" customWidth="1"/>
    <col min="15882" max="15882" width="9.7109375" bestFit="1" customWidth="1"/>
    <col min="15883" max="15883" width="8.42578125" customWidth="1"/>
    <col min="15884" max="15884" width="7.7109375" customWidth="1"/>
    <col min="15885" max="15885" width="8" bestFit="1" customWidth="1"/>
    <col min="15890" max="15890" width="12.140625" bestFit="1" customWidth="1"/>
    <col min="16129" max="16129" width="2.28515625" customWidth="1"/>
    <col min="16130" max="16130" width="5" customWidth="1"/>
    <col min="16131" max="16131" width="15.28515625" customWidth="1"/>
    <col min="16132" max="16132" width="9.7109375" bestFit="1" customWidth="1"/>
    <col min="16133" max="16133" width="8" bestFit="1" customWidth="1"/>
    <col min="16134" max="16134" width="7.28515625" bestFit="1" customWidth="1"/>
    <col min="16135" max="16135" width="6.5703125" bestFit="1" customWidth="1"/>
    <col min="16136" max="16136" width="4.42578125" customWidth="1"/>
    <col min="16137" max="16137" width="11.42578125" bestFit="1" customWidth="1"/>
    <col min="16138" max="16138" width="9.7109375" bestFit="1" customWidth="1"/>
    <col min="16139" max="16139" width="8.42578125" customWidth="1"/>
    <col min="16140" max="16140" width="7.7109375" customWidth="1"/>
    <col min="16141" max="16141" width="8" bestFit="1" customWidth="1"/>
    <col min="16146" max="16146" width="12.140625" bestFit="1" customWidth="1"/>
  </cols>
  <sheetData>
    <row r="1" spans="2:20" ht="16.5">
      <c r="B1" s="182" t="s">
        <v>818</v>
      </c>
      <c r="R1" s="195"/>
      <c r="S1" s="195"/>
      <c r="T1" s="195"/>
    </row>
    <row r="2" spans="2:20" ht="15.75">
      <c r="B2" s="906" t="s">
        <v>848</v>
      </c>
      <c r="R2" s="195"/>
      <c r="S2" s="195"/>
      <c r="T2" s="195"/>
    </row>
    <row r="3" spans="2:20">
      <c r="R3" s="195"/>
      <c r="S3" s="195"/>
      <c r="T3" s="195"/>
    </row>
    <row r="4" spans="2:20">
      <c r="B4" s="1231" t="s">
        <v>359</v>
      </c>
      <c r="C4" s="1291" t="s">
        <v>736</v>
      </c>
      <c r="D4" s="1293" t="s">
        <v>843</v>
      </c>
      <c r="E4" s="1229"/>
      <c r="F4" s="1229"/>
      <c r="G4" s="1229"/>
      <c r="H4" s="1294" t="s">
        <v>359</v>
      </c>
      <c r="I4" s="1212" t="s">
        <v>736</v>
      </c>
      <c r="J4" s="1293" t="s">
        <v>843</v>
      </c>
      <c r="K4" s="1229"/>
      <c r="L4" s="1229"/>
      <c r="M4" s="1229"/>
      <c r="R4" s="195"/>
      <c r="S4" s="195"/>
      <c r="T4" s="195"/>
    </row>
    <row r="5" spans="2:20">
      <c r="B5" s="1232"/>
      <c r="C5" s="1292"/>
      <c r="D5" s="908" t="s">
        <v>844</v>
      </c>
      <c r="E5" s="908" t="s">
        <v>845</v>
      </c>
      <c r="F5" s="908" t="s">
        <v>846</v>
      </c>
      <c r="G5" s="908" t="s">
        <v>341</v>
      </c>
      <c r="H5" s="1295"/>
      <c r="I5" s="1296"/>
      <c r="J5" s="908" t="s">
        <v>844</v>
      </c>
      <c r="K5" s="908" t="s">
        <v>845</v>
      </c>
      <c r="L5" s="908" t="s">
        <v>846</v>
      </c>
      <c r="M5" s="908" t="s">
        <v>341</v>
      </c>
      <c r="R5" s="195"/>
      <c r="S5" s="195"/>
      <c r="T5" s="195"/>
    </row>
    <row r="6" spans="2:20">
      <c r="B6" s="297" t="s">
        <v>374</v>
      </c>
      <c r="C6" s="915" t="s">
        <v>425</v>
      </c>
      <c r="D6" s="909">
        <v>1.3390880249437371E-2</v>
      </c>
      <c r="E6" s="909">
        <v>0.73862760917434533</v>
      </c>
      <c r="F6" s="909">
        <v>0.24798151057621731</v>
      </c>
      <c r="G6" s="913">
        <v>405304</v>
      </c>
      <c r="H6" s="911">
        <v>19</v>
      </c>
      <c r="I6" s="898" t="s">
        <v>428</v>
      </c>
      <c r="J6" s="909">
        <v>2.9376851173267041E-3</v>
      </c>
      <c r="K6" s="909">
        <v>0.58182094955665264</v>
      </c>
      <c r="L6" s="909">
        <v>0.41524136532602063</v>
      </c>
      <c r="M6" s="913">
        <v>16910</v>
      </c>
      <c r="R6" s="195"/>
      <c r="S6" s="195"/>
      <c r="T6" s="195"/>
    </row>
    <row r="7" spans="2:20">
      <c r="B7" s="297" t="s">
        <v>375</v>
      </c>
      <c r="C7" s="932" t="s">
        <v>14</v>
      </c>
      <c r="D7" s="917">
        <v>5.6875972019933977E-3</v>
      </c>
      <c r="E7" s="917">
        <v>0.5711818923188563</v>
      </c>
      <c r="F7" s="917">
        <v>0.42313051047915023</v>
      </c>
      <c r="G7" s="918">
        <v>257338</v>
      </c>
      <c r="H7" s="911">
        <v>20</v>
      </c>
      <c r="I7" s="898" t="s">
        <v>430</v>
      </c>
      <c r="J7" s="909">
        <v>4.228024229344045E-3</v>
      </c>
      <c r="K7" s="909">
        <v>0.60813742595679599</v>
      </c>
      <c r="L7" s="909">
        <v>0.38763454981386003</v>
      </c>
      <c r="M7" s="913">
        <v>14469</v>
      </c>
      <c r="R7" s="195"/>
      <c r="S7" s="195"/>
      <c r="T7" s="195"/>
    </row>
    <row r="8" spans="2:20">
      <c r="B8" s="933" t="s">
        <v>376</v>
      </c>
      <c r="C8" s="915" t="s">
        <v>435</v>
      </c>
      <c r="D8" s="909">
        <v>4.6180787763466782E-3</v>
      </c>
      <c r="E8" s="909">
        <v>0.55800538179328085</v>
      </c>
      <c r="F8" s="909">
        <v>0.43737653943037236</v>
      </c>
      <c r="G8" s="913">
        <v>209175</v>
      </c>
      <c r="H8" s="911">
        <v>21</v>
      </c>
      <c r="I8" s="898" t="s">
        <v>442</v>
      </c>
      <c r="J8" s="909">
        <v>4.0970208574310019E-4</v>
      </c>
      <c r="K8" s="909">
        <v>0.57948809668328538</v>
      </c>
      <c r="L8" s="909">
        <v>0.42010220123097142</v>
      </c>
      <c r="M8" s="913">
        <v>11982</v>
      </c>
      <c r="R8" s="195"/>
      <c r="S8" s="195"/>
      <c r="T8" s="195"/>
    </row>
    <row r="9" spans="2:20">
      <c r="B9" s="297" t="s">
        <v>377</v>
      </c>
      <c r="C9" s="915" t="s">
        <v>421</v>
      </c>
      <c r="D9" s="909">
        <v>2.5569983055779497E-3</v>
      </c>
      <c r="E9" s="909">
        <v>0.68136846131998841</v>
      </c>
      <c r="F9" s="909">
        <v>0.31607454037443367</v>
      </c>
      <c r="G9" s="913">
        <v>169038</v>
      </c>
      <c r="H9" s="911">
        <v>22</v>
      </c>
      <c r="I9" s="898" t="s">
        <v>433</v>
      </c>
      <c r="J9" s="909">
        <v>1.741899701209031E-3</v>
      </c>
      <c r="K9" s="909">
        <v>0.51700040839320793</v>
      </c>
      <c r="L9" s="909">
        <v>0.48125769190558304</v>
      </c>
      <c r="M9" s="913">
        <v>11899</v>
      </c>
      <c r="R9" s="195"/>
      <c r="S9" s="195"/>
      <c r="T9" s="195"/>
    </row>
    <row r="10" spans="2:20">
      <c r="B10" s="297" t="s">
        <v>378</v>
      </c>
      <c r="C10" s="915" t="s">
        <v>434</v>
      </c>
      <c r="D10" s="909">
        <v>2.7725809270467128E-2</v>
      </c>
      <c r="E10" s="909">
        <v>0.47019709393793241</v>
      </c>
      <c r="F10" s="909">
        <v>0.5020770967916004</v>
      </c>
      <c r="G10" s="913">
        <v>147086</v>
      </c>
      <c r="H10" s="911">
        <v>23</v>
      </c>
      <c r="I10" s="898" t="s">
        <v>427</v>
      </c>
      <c r="J10" s="909">
        <v>1.6412395651178701E-3</v>
      </c>
      <c r="K10" s="909">
        <v>0.2906720491844843</v>
      </c>
      <c r="L10" s="909">
        <v>0.70768671125039784</v>
      </c>
      <c r="M10" s="913">
        <v>11229</v>
      </c>
      <c r="R10" s="195"/>
      <c r="S10" s="195"/>
      <c r="T10" s="195"/>
    </row>
    <row r="11" spans="2:20">
      <c r="B11" s="260">
        <v>6</v>
      </c>
      <c r="C11" s="915" t="s">
        <v>110</v>
      </c>
      <c r="D11" s="909">
        <v>2.130357055345096E-3</v>
      </c>
      <c r="E11" s="909">
        <v>0.53072566529259646</v>
      </c>
      <c r="F11" s="909">
        <v>0.46714397765205845</v>
      </c>
      <c r="G11" s="913">
        <v>109454</v>
      </c>
      <c r="H11" s="911">
        <v>24</v>
      </c>
      <c r="I11" s="898" t="s">
        <v>440</v>
      </c>
      <c r="J11" s="909">
        <v>2.3982466572090261E-3</v>
      </c>
      <c r="K11" s="909">
        <v>0.45451532847997472</v>
      </c>
      <c r="L11" s="909">
        <v>0.54308642486281611</v>
      </c>
      <c r="M11" s="913">
        <v>7284</v>
      </c>
      <c r="R11" s="195"/>
      <c r="S11" s="195"/>
      <c r="T11" s="195"/>
    </row>
    <row r="12" spans="2:20">
      <c r="B12" s="260">
        <v>7</v>
      </c>
      <c r="C12" s="915" t="s">
        <v>424</v>
      </c>
      <c r="D12" s="909">
        <v>4.1363068073897204E-3</v>
      </c>
      <c r="E12" s="909">
        <v>0.552948260106778</v>
      </c>
      <c r="F12" s="909">
        <v>0.44291543308583237</v>
      </c>
      <c r="G12" s="913">
        <v>108763</v>
      </c>
      <c r="H12" s="911">
        <v>25</v>
      </c>
      <c r="I12" s="898" t="s">
        <v>438</v>
      </c>
      <c r="J12" s="909">
        <v>4.8927361092282748E-3</v>
      </c>
      <c r="K12" s="909">
        <v>0.46762235699290461</v>
      </c>
      <c r="L12" s="909">
        <v>0.5274849068978672</v>
      </c>
      <c r="M12" s="913">
        <v>6330</v>
      </c>
      <c r="R12" s="195"/>
      <c r="S12" s="195"/>
      <c r="T12" s="195"/>
    </row>
    <row r="13" spans="2:20">
      <c r="B13" s="260">
        <v>8</v>
      </c>
      <c r="C13" s="915" t="s">
        <v>423</v>
      </c>
      <c r="D13" s="909">
        <v>1.1772414913472673E-2</v>
      </c>
      <c r="E13" s="909">
        <v>0.51760336491440639</v>
      </c>
      <c r="F13" s="909">
        <v>0.47062422017212097</v>
      </c>
      <c r="G13" s="913">
        <v>76743</v>
      </c>
      <c r="H13" s="911">
        <v>26</v>
      </c>
      <c r="I13" s="898" t="s">
        <v>849</v>
      </c>
      <c r="J13" s="909">
        <v>8.9307719217085165E-4</v>
      </c>
      <c r="K13" s="909">
        <v>0.55125551799677075</v>
      </c>
      <c r="L13" s="909">
        <v>0.4478514048110584</v>
      </c>
      <c r="M13" s="913">
        <v>6185</v>
      </c>
      <c r="R13" s="195"/>
      <c r="S13" s="195"/>
      <c r="T13" s="195"/>
    </row>
    <row r="14" spans="2:20">
      <c r="B14" s="260">
        <v>9</v>
      </c>
      <c r="C14" s="915" t="s">
        <v>437</v>
      </c>
      <c r="D14" s="909">
        <v>1.1279506499053574E-2</v>
      </c>
      <c r="E14" s="909">
        <v>0.72186690640150264</v>
      </c>
      <c r="F14" s="909">
        <v>0.26685358709944385</v>
      </c>
      <c r="G14" s="913">
        <v>57373</v>
      </c>
      <c r="H14" s="911">
        <v>27</v>
      </c>
      <c r="I14" s="898" t="s">
        <v>623</v>
      </c>
      <c r="J14" s="909">
        <v>6.900177215954424E-3</v>
      </c>
      <c r="K14" s="909">
        <v>0.45065803381350922</v>
      </c>
      <c r="L14" s="909">
        <v>0.54244178897053641</v>
      </c>
      <c r="M14" s="913">
        <v>2945</v>
      </c>
      <c r="R14" s="195"/>
      <c r="S14" s="195"/>
      <c r="T14" s="195"/>
    </row>
    <row r="15" spans="2:20">
      <c r="B15" s="260">
        <v>10</v>
      </c>
      <c r="C15" s="915" t="s">
        <v>426</v>
      </c>
      <c r="D15" s="909">
        <v>4.2102198430177956E-3</v>
      </c>
      <c r="E15" s="909">
        <v>0.59664216155619454</v>
      </c>
      <c r="F15" s="909">
        <v>0.39914761860078773</v>
      </c>
      <c r="G15" s="913">
        <v>54572</v>
      </c>
      <c r="H15" s="911">
        <v>28</v>
      </c>
      <c r="I15" s="898" t="s">
        <v>108</v>
      </c>
      <c r="J15" s="909">
        <v>4.1461721621315094E-4</v>
      </c>
      <c r="K15" s="909">
        <v>0.3774844930874266</v>
      </c>
      <c r="L15" s="909">
        <v>0.62210088969636024</v>
      </c>
      <c r="M15" s="913">
        <v>2745</v>
      </c>
      <c r="R15" s="195"/>
      <c r="S15" s="195"/>
      <c r="T15" s="195"/>
    </row>
    <row r="16" spans="2:20">
      <c r="B16" s="260">
        <v>11</v>
      </c>
      <c r="C16" s="915" t="s">
        <v>436</v>
      </c>
      <c r="D16" s="909">
        <v>4.6702363819509408E-3</v>
      </c>
      <c r="E16" s="909">
        <v>0.63781077090385341</v>
      </c>
      <c r="F16" s="909">
        <v>0.35751899271419568</v>
      </c>
      <c r="G16" s="913">
        <v>53746</v>
      </c>
      <c r="H16" s="911">
        <v>29</v>
      </c>
      <c r="I16" s="898" t="s">
        <v>579</v>
      </c>
      <c r="J16" s="909">
        <v>4.0487509958234674E-3</v>
      </c>
      <c r="K16" s="909">
        <v>0.41680899641015495</v>
      </c>
      <c r="L16" s="909">
        <v>0.57914225259402152</v>
      </c>
      <c r="M16" s="913">
        <v>2587</v>
      </c>
      <c r="R16" s="195"/>
      <c r="S16" s="195"/>
      <c r="T16" s="195"/>
    </row>
    <row r="17" spans="2:20">
      <c r="B17" s="260">
        <v>12</v>
      </c>
      <c r="C17" s="915" t="s">
        <v>429</v>
      </c>
      <c r="D17" s="909">
        <v>4.9766678936664192E-3</v>
      </c>
      <c r="E17" s="909">
        <v>0.60027158088809929</v>
      </c>
      <c r="F17" s="909">
        <v>0.39475175121823425</v>
      </c>
      <c r="G17" s="913">
        <v>44006</v>
      </c>
      <c r="H17" s="911">
        <v>30</v>
      </c>
      <c r="I17" s="898" t="s">
        <v>439</v>
      </c>
      <c r="J17" s="909">
        <v>6.1572797869030311E-4</v>
      </c>
      <c r="K17" s="909">
        <v>0.2881204721945303</v>
      </c>
      <c r="L17" s="909">
        <v>0.71126379982677934</v>
      </c>
      <c r="M17" s="913">
        <v>1987</v>
      </c>
      <c r="R17" s="195"/>
      <c r="S17" s="195"/>
      <c r="T17" s="195"/>
    </row>
    <row r="18" spans="2:20">
      <c r="B18" s="260">
        <v>13</v>
      </c>
      <c r="C18" s="915" t="s">
        <v>431</v>
      </c>
      <c r="D18" s="909">
        <v>3.1737144825283174E-3</v>
      </c>
      <c r="E18" s="909">
        <v>0.66675259295839862</v>
      </c>
      <c r="F18" s="909">
        <v>0.33007369255907304</v>
      </c>
      <c r="G18" s="913">
        <v>36619</v>
      </c>
      <c r="H18" s="911">
        <v>31</v>
      </c>
      <c r="I18" s="898" t="s">
        <v>625</v>
      </c>
      <c r="J18" s="909">
        <v>6.809001450355818E-3</v>
      </c>
      <c r="K18" s="909">
        <v>0.26453717535335614</v>
      </c>
      <c r="L18" s="909">
        <v>0.72865382319628802</v>
      </c>
      <c r="M18" s="913">
        <v>1492</v>
      </c>
      <c r="R18" s="195"/>
      <c r="S18" s="195"/>
      <c r="T18" s="195"/>
    </row>
    <row r="19" spans="2:20">
      <c r="B19" s="260">
        <v>14</v>
      </c>
      <c r="C19" s="915" t="s">
        <v>35</v>
      </c>
      <c r="D19" s="909">
        <v>5.2663593735088818E-3</v>
      </c>
      <c r="E19" s="909">
        <v>0.50957804277928742</v>
      </c>
      <c r="F19" s="909">
        <v>0.48515559784720363</v>
      </c>
      <c r="G19" s="913">
        <v>36510</v>
      </c>
      <c r="H19" s="911">
        <v>32</v>
      </c>
      <c r="I19" s="898" t="s">
        <v>106</v>
      </c>
      <c r="J19" s="909">
        <v>0</v>
      </c>
      <c r="K19" s="909">
        <v>0.40320511147467702</v>
      </c>
      <c r="L19" s="909">
        <v>0.59679488852532303</v>
      </c>
      <c r="M19" s="913">
        <v>1023</v>
      </c>
      <c r="R19" s="195"/>
      <c r="S19" s="195"/>
      <c r="T19" s="195"/>
    </row>
    <row r="20" spans="2:20">
      <c r="B20" s="260">
        <v>15</v>
      </c>
      <c r="C20" s="915" t="s">
        <v>422</v>
      </c>
      <c r="D20" s="909">
        <v>2.0250714953661333E-3</v>
      </c>
      <c r="E20" s="909">
        <v>0.39002076583122919</v>
      </c>
      <c r="F20" s="909">
        <v>0.60795416267340463</v>
      </c>
      <c r="G20" s="913">
        <v>35175</v>
      </c>
      <c r="H20" s="1297" t="s">
        <v>850</v>
      </c>
      <c r="I20" s="1298"/>
      <c r="J20" s="1300">
        <v>0</v>
      </c>
      <c r="K20" s="1300">
        <v>0.48699999999999999</v>
      </c>
      <c r="L20" s="1300">
        <v>0.115</v>
      </c>
      <c r="M20" s="1302">
        <v>59568</v>
      </c>
      <c r="R20" s="195"/>
      <c r="S20" s="195"/>
      <c r="T20" s="195"/>
    </row>
    <row r="21" spans="2:20">
      <c r="B21" s="911">
        <v>16</v>
      </c>
      <c r="C21" s="934" t="s">
        <v>443</v>
      </c>
      <c r="D21" s="935">
        <v>1.524693475134916E-2</v>
      </c>
      <c r="E21" s="935">
        <v>0.37266221494133978</v>
      </c>
      <c r="F21" s="935">
        <v>0.61209085030731103</v>
      </c>
      <c r="G21" s="913">
        <v>30525</v>
      </c>
      <c r="H21" s="1265"/>
      <c r="I21" s="1299"/>
      <c r="J21" s="1301"/>
      <c r="K21" s="1301"/>
      <c r="L21" s="1301"/>
      <c r="M21" s="1303"/>
      <c r="R21" s="195"/>
      <c r="S21" s="195"/>
      <c r="T21" s="195"/>
    </row>
    <row r="22" spans="2:20">
      <c r="B22" s="911">
        <v>17</v>
      </c>
      <c r="C22" s="936" t="s">
        <v>441</v>
      </c>
      <c r="D22" s="937">
        <v>1.1209456693017612E-2</v>
      </c>
      <c r="E22" s="937">
        <v>0.63552865879431919</v>
      </c>
      <c r="F22" s="937">
        <v>0.3532618845126631</v>
      </c>
      <c r="G22" s="913">
        <v>23824</v>
      </c>
      <c r="I22" s="921" t="s">
        <v>504</v>
      </c>
      <c r="J22" s="922">
        <v>7.7252155450806869E-3</v>
      </c>
      <c r="K22" s="922">
        <v>0.60199999999999998</v>
      </c>
      <c r="L22" s="922">
        <v>0.39</v>
      </c>
      <c r="M22" s="925">
        <f>SUM(G6:G23)+SUM(M6:M21)</f>
        <v>2033369</v>
      </c>
      <c r="R22" s="195"/>
      <c r="S22" s="195"/>
      <c r="T22" s="195"/>
    </row>
    <row r="23" spans="2:20">
      <c r="B23" s="911">
        <v>18</v>
      </c>
      <c r="C23" s="898" t="s">
        <v>107</v>
      </c>
      <c r="D23" s="909">
        <v>2.1400538187298225E-3</v>
      </c>
      <c r="E23" s="909">
        <v>0.55233658991993917</v>
      </c>
      <c r="F23" s="909">
        <v>0.44552335626133094</v>
      </c>
      <c r="G23" s="913">
        <v>19483</v>
      </c>
      <c r="I23" s="921" t="s">
        <v>505</v>
      </c>
      <c r="J23" s="922">
        <v>7.7252155450806869E-3</v>
      </c>
      <c r="K23" s="922">
        <v>0.61399999999999999</v>
      </c>
      <c r="L23" s="922">
        <v>0.378</v>
      </c>
      <c r="M23" s="925">
        <v>2250882</v>
      </c>
      <c r="R23" s="195"/>
      <c r="S23" s="195"/>
      <c r="T23" s="195"/>
    </row>
    <row r="24" spans="2:20">
      <c r="B24" s="927" t="s">
        <v>847</v>
      </c>
      <c r="R24" s="195"/>
      <c r="S24" s="195"/>
      <c r="T24" s="195"/>
    </row>
    <row r="25" spans="2:20">
      <c r="I25" s="642"/>
      <c r="R25" s="195"/>
      <c r="S25" s="195"/>
      <c r="T25" s="195"/>
    </row>
    <row r="26" spans="2:20">
      <c r="D26" s="642"/>
      <c r="F26" s="642"/>
      <c r="I26" s="642"/>
      <c r="R26" s="195"/>
      <c r="S26" s="195"/>
      <c r="T26" s="195"/>
    </row>
    <row r="27" spans="2:20">
      <c r="D27" s="642"/>
      <c r="F27" s="642"/>
      <c r="I27" s="642"/>
      <c r="R27" s="195"/>
      <c r="S27" s="195"/>
      <c r="T27" s="195"/>
    </row>
    <row r="28" spans="2:20">
      <c r="D28" s="642"/>
      <c r="F28" s="642"/>
      <c r="I28" s="642"/>
      <c r="R28" s="231"/>
      <c r="S28" s="195"/>
      <c r="T28" s="195"/>
    </row>
    <row r="29" spans="2:20">
      <c r="D29" s="642"/>
      <c r="F29" s="642"/>
      <c r="I29" s="642"/>
      <c r="R29" s="231"/>
      <c r="S29" s="195"/>
      <c r="T29" s="195"/>
    </row>
    <row r="30" spans="2:20">
      <c r="D30" s="642"/>
      <c r="F30" s="642"/>
      <c r="I30" s="642"/>
      <c r="R30" s="231"/>
      <c r="S30" s="195"/>
      <c r="T30" s="195"/>
    </row>
    <row r="31" spans="2:20">
      <c r="D31" s="642"/>
      <c r="F31" s="642"/>
      <c r="R31" s="231"/>
      <c r="S31" s="195"/>
      <c r="T31" s="195"/>
    </row>
    <row r="32" spans="2:20">
      <c r="R32" s="231"/>
      <c r="S32" s="195"/>
      <c r="T32" s="195"/>
    </row>
    <row r="33" spans="18:20">
      <c r="R33" s="231"/>
      <c r="S33" s="195"/>
      <c r="T33" s="195"/>
    </row>
    <row r="34" spans="18:20">
      <c r="R34" s="231"/>
      <c r="S34" s="195"/>
      <c r="T34" s="195"/>
    </row>
    <row r="35" spans="18:20">
      <c r="R35" s="231"/>
      <c r="S35" s="195"/>
      <c r="T35" s="195"/>
    </row>
    <row r="36" spans="18:20">
      <c r="R36" s="231"/>
      <c r="S36" s="195"/>
      <c r="T36" s="195"/>
    </row>
    <row r="37" spans="18:20">
      <c r="R37" s="231"/>
      <c r="S37" s="195"/>
      <c r="T37" s="195"/>
    </row>
    <row r="38" spans="18:20">
      <c r="R38" s="231"/>
      <c r="S38" s="195"/>
      <c r="T38" s="195"/>
    </row>
    <row r="39" spans="18:20">
      <c r="R39" s="231"/>
      <c r="S39" s="195"/>
      <c r="T39" s="195"/>
    </row>
    <row r="40" spans="18:20">
      <c r="R40" s="231"/>
      <c r="S40" s="195"/>
      <c r="T40" s="195"/>
    </row>
    <row r="41" spans="18:20">
      <c r="R41" s="231"/>
      <c r="S41" s="195"/>
      <c r="T41" s="195"/>
    </row>
    <row r="42" spans="18:20">
      <c r="R42" s="231"/>
      <c r="S42" s="195"/>
      <c r="T42" s="195"/>
    </row>
    <row r="43" spans="18:20">
      <c r="R43" s="231"/>
      <c r="S43" s="195"/>
      <c r="T43" s="195"/>
    </row>
    <row r="44" spans="18:20">
      <c r="R44" s="231"/>
      <c r="S44" s="195"/>
      <c r="T44" s="195"/>
    </row>
    <row r="45" spans="18:20">
      <c r="R45" s="231"/>
      <c r="S45" s="195"/>
      <c r="T45" s="195"/>
    </row>
    <row r="46" spans="18:20">
      <c r="S46" s="195"/>
      <c r="T46" s="195"/>
    </row>
    <row r="47" spans="18:20">
      <c r="S47" s="195"/>
      <c r="T47" s="195"/>
    </row>
    <row r="48" spans="18:20">
      <c r="S48" s="195"/>
      <c r="T48" s="195"/>
    </row>
    <row r="49" spans="18:20">
      <c r="S49" s="195"/>
      <c r="T49" s="195"/>
    </row>
    <row r="50" spans="18:20">
      <c r="S50" s="195"/>
      <c r="T50" s="195"/>
    </row>
    <row r="51" spans="18:20">
      <c r="S51" s="195"/>
      <c r="T51" s="195"/>
    </row>
    <row r="52" spans="18:20">
      <c r="S52" s="195"/>
      <c r="T52" s="195"/>
    </row>
    <row r="53" spans="18:20">
      <c r="S53" s="195"/>
      <c r="T53" s="195"/>
    </row>
    <row r="54" spans="18:20">
      <c r="S54" s="195"/>
      <c r="T54" s="195"/>
    </row>
    <row r="55" spans="18:20">
      <c r="S55" s="195"/>
      <c r="T55" s="195"/>
    </row>
    <row r="56" spans="18:20">
      <c r="S56" s="195"/>
      <c r="T56" s="195"/>
    </row>
    <row r="57" spans="18:20">
      <c r="S57" s="195"/>
      <c r="T57" s="195"/>
    </row>
    <row r="58" spans="18:20">
      <c r="S58" s="195"/>
      <c r="T58" s="195"/>
    </row>
    <row r="59" spans="18:20">
      <c r="S59" s="195"/>
      <c r="T59" s="195"/>
    </row>
    <row r="60" spans="18:20">
      <c r="S60" s="195"/>
      <c r="T60" s="195"/>
    </row>
    <row r="61" spans="18:20">
      <c r="R61" s="195"/>
      <c r="S61" s="195"/>
      <c r="T61" s="195"/>
    </row>
    <row r="62" spans="18:20">
      <c r="R62" s="195"/>
      <c r="S62" s="195"/>
      <c r="T62" s="195"/>
    </row>
  </sheetData>
  <mergeCells count="11">
    <mergeCell ref="J4:M4"/>
    <mergeCell ref="B4:B5"/>
    <mergeCell ref="C4:C5"/>
    <mergeCell ref="D4:G4"/>
    <mergeCell ref="H4:H5"/>
    <mergeCell ref="I4:I5"/>
    <mergeCell ref="H20:I21"/>
    <mergeCell ref="J20:J21"/>
    <mergeCell ref="K20:K21"/>
    <mergeCell ref="L20:L21"/>
    <mergeCell ref="M20:M21"/>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dimension ref="B1:W42"/>
  <sheetViews>
    <sheetView showGridLines="0" workbookViewId="0">
      <selection activeCell="B1" sqref="B1"/>
    </sheetView>
  </sheetViews>
  <sheetFormatPr baseColWidth="10" defaultRowHeight="15"/>
  <cols>
    <col min="1" max="1" width="2.28515625" customWidth="1"/>
    <col min="2" max="2" width="10.85546875" customWidth="1"/>
    <col min="3" max="3" width="9.85546875" customWidth="1"/>
    <col min="4" max="4" width="10.42578125" customWidth="1"/>
    <col min="5" max="5" width="7.85546875" customWidth="1"/>
    <col min="6" max="6" width="12.28515625" customWidth="1"/>
    <col min="7" max="7" width="12.42578125" bestFit="1" customWidth="1"/>
    <col min="257" max="257" width="2.28515625" customWidth="1"/>
    <col min="258" max="258" width="10.85546875" customWidth="1"/>
    <col min="259" max="259" width="9.85546875" customWidth="1"/>
    <col min="260" max="260" width="10.42578125" customWidth="1"/>
    <col min="261" max="261" width="7.85546875" customWidth="1"/>
    <col min="262" max="262" width="12.28515625" customWidth="1"/>
    <col min="263" max="263" width="12.42578125" bestFit="1" customWidth="1"/>
    <col min="513" max="513" width="2.28515625" customWidth="1"/>
    <col min="514" max="514" width="10.85546875" customWidth="1"/>
    <col min="515" max="515" width="9.85546875" customWidth="1"/>
    <col min="516" max="516" width="10.42578125" customWidth="1"/>
    <col min="517" max="517" width="7.85546875" customWidth="1"/>
    <col min="518" max="518" width="12.28515625" customWidth="1"/>
    <col min="519" max="519" width="12.42578125" bestFit="1" customWidth="1"/>
    <col min="769" max="769" width="2.28515625" customWidth="1"/>
    <col min="770" max="770" width="10.85546875" customWidth="1"/>
    <col min="771" max="771" width="9.85546875" customWidth="1"/>
    <col min="772" max="772" width="10.42578125" customWidth="1"/>
    <col min="773" max="773" width="7.85546875" customWidth="1"/>
    <col min="774" max="774" width="12.28515625" customWidth="1"/>
    <col min="775" max="775" width="12.42578125" bestFit="1" customWidth="1"/>
    <col min="1025" max="1025" width="2.28515625" customWidth="1"/>
    <col min="1026" max="1026" width="10.85546875" customWidth="1"/>
    <col min="1027" max="1027" width="9.85546875" customWidth="1"/>
    <col min="1028" max="1028" width="10.42578125" customWidth="1"/>
    <col min="1029" max="1029" width="7.85546875" customWidth="1"/>
    <col min="1030" max="1030" width="12.28515625" customWidth="1"/>
    <col min="1031" max="1031" width="12.42578125" bestFit="1" customWidth="1"/>
    <col min="1281" max="1281" width="2.28515625" customWidth="1"/>
    <col min="1282" max="1282" width="10.85546875" customWidth="1"/>
    <col min="1283" max="1283" width="9.85546875" customWidth="1"/>
    <col min="1284" max="1284" width="10.42578125" customWidth="1"/>
    <col min="1285" max="1285" width="7.85546875" customWidth="1"/>
    <col min="1286" max="1286" width="12.28515625" customWidth="1"/>
    <col min="1287" max="1287" width="12.42578125" bestFit="1" customWidth="1"/>
    <col min="1537" max="1537" width="2.28515625" customWidth="1"/>
    <col min="1538" max="1538" width="10.85546875" customWidth="1"/>
    <col min="1539" max="1539" width="9.85546875" customWidth="1"/>
    <col min="1540" max="1540" width="10.42578125" customWidth="1"/>
    <col min="1541" max="1541" width="7.85546875" customWidth="1"/>
    <col min="1542" max="1542" width="12.28515625" customWidth="1"/>
    <col min="1543" max="1543" width="12.42578125" bestFit="1" customWidth="1"/>
    <col min="1793" max="1793" width="2.28515625" customWidth="1"/>
    <col min="1794" max="1794" width="10.85546875" customWidth="1"/>
    <col min="1795" max="1795" width="9.85546875" customWidth="1"/>
    <col min="1796" max="1796" width="10.42578125" customWidth="1"/>
    <col min="1797" max="1797" width="7.85546875" customWidth="1"/>
    <col min="1798" max="1798" width="12.28515625" customWidth="1"/>
    <col min="1799" max="1799" width="12.42578125" bestFit="1" customWidth="1"/>
    <col min="2049" max="2049" width="2.28515625" customWidth="1"/>
    <col min="2050" max="2050" width="10.85546875" customWidth="1"/>
    <col min="2051" max="2051" width="9.85546875" customWidth="1"/>
    <col min="2052" max="2052" width="10.42578125" customWidth="1"/>
    <col min="2053" max="2053" width="7.85546875" customWidth="1"/>
    <col min="2054" max="2054" width="12.28515625" customWidth="1"/>
    <col min="2055" max="2055" width="12.42578125" bestFit="1" customWidth="1"/>
    <col min="2305" max="2305" width="2.28515625" customWidth="1"/>
    <col min="2306" max="2306" width="10.85546875" customWidth="1"/>
    <col min="2307" max="2307" width="9.85546875" customWidth="1"/>
    <col min="2308" max="2308" width="10.42578125" customWidth="1"/>
    <col min="2309" max="2309" width="7.85546875" customWidth="1"/>
    <col min="2310" max="2310" width="12.28515625" customWidth="1"/>
    <col min="2311" max="2311" width="12.42578125" bestFit="1" customWidth="1"/>
    <col min="2561" max="2561" width="2.28515625" customWidth="1"/>
    <col min="2562" max="2562" width="10.85546875" customWidth="1"/>
    <col min="2563" max="2563" width="9.85546875" customWidth="1"/>
    <col min="2564" max="2564" width="10.42578125" customWidth="1"/>
    <col min="2565" max="2565" width="7.85546875" customWidth="1"/>
    <col min="2566" max="2566" width="12.28515625" customWidth="1"/>
    <col min="2567" max="2567" width="12.42578125" bestFit="1" customWidth="1"/>
    <col min="2817" max="2817" width="2.28515625" customWidth="1"/>
    <col min="2818" max="2818" width="10.85546875" customWidth="1"/>
    <col min="2819" max="2819" width="9.85546875" customWidth="1"/>
    <col min="2820" max="2820" width="10.42578125" customWidth="1"/>
    <col min="2821" max="2821" width="7.85546875" customWidth="1"/>
    <col min="2822" max="2822" width="12.28515625" customWidth="1"/>
    <col min="2823" max="2823" width="12.42578125" bestFit="1" customWidth="1"/>
    <col min="3073" max="3073" width="2.28515625" customWidth="1"/>
    <col min="3074" max="3074" width="10.85546875" customWidth="1"/>
    <col min="3075" max="3075" width="9.85546875" customWidth="1"/>
    <col min="3076" max="3076" width="10.42578125" customWidth="1"/>
    <col min="3077" max="3077" width="7.85546875" customWidth="1"/>
    <col min="3078" max="3078" width="12.28515625" customWidth="1"/>
    <col min="3079" max="3079" width="12.42578125" bestFit="1" customWidth="1"/>
    <col min="3329" max="3329" width="2.28515625" customWidth="1"/>
    <col min="3330" max="3330" width="10.85546875" customWidth="1"/>
    <col min="3331" max="3331" width="9.85546875" customWidth="1"/>
    <col min="3332" max="3332" width="10.42578125" customWidth="1"/>
    <col min="3333" max="3333" width="7.85546875" customWidth="1"/>
    <col min="3334" max="3334" width="12.28515625" customWidth="1"/>
    <col min="3335" max="3335" width="12.42578125" bestFit="1" customWidth="1"/>
    <col min="3585" max="3585" width="2.28515625" customWidth="1"/>
    <col min="3586" max="3586" width="10.85546875" customWidth="1"/>
    <col min="3587" max="3587" width="9.85546875" customWidth="1"/>
    <col min="3588" max="3588" width="10.42578125" customWidth="1"/>
    <col min="3589" max="3589" width="7.85546875" customWidth="1"/>
    <col min="3590" max="3590" width="12.28515625" customWidth="1"/>
    <col min="3591" max="3591" width="12.42578125" bestFit="1" customWidth="1"/>
    <col min="3841" max="3841" width="2.28515625" customWidth="1"/>
    <col min="3842" max="3842" width="10.85546875" customWidth="1"/>
    <col min="3843" max="3843" width="9.85546875" customWidth="1"/>
    <col min="3844" max="3844" width="10.42578125" customWidth="1"/>
    <col min="3845" max="3845" width="7.85546875" customWidth="1"/>
    <col min="3846" max="3846" width="12.28515625" customWidth="1"/>
    <col min="3847" max="3847" width="12.42578125" bestFit="1" customWidth="1"/>
    <col min="4097" max="4097" width="2.28515625" customWidth="1"/>
    <col min="4098" max="4098" width="10.85546875" customWidth="1"/>
    <col min="4099" max="4099" width="9.85546875" customWidth="1"/>
    <col min="4100" max="4100" width="10.42578125" customWidth="1"/>
    <col min="4101" max="4101" width="7.85546875" customWidth="1"/>
    <col min="4102" max="4102" width="12.28515625" customWidth="1"/>
    <col min="4103" max="4103" width="12.42578125" bestFit="1" customWidth="1"/>
    <col min="4353" max="4353" width="2.28515625" customWidth="1"/>
    <col min="4354" max="4354" width="10.85546875" customWidth="1"/>
    <col min="4355" max="4355" width="9.85546875" customWidth="1"/>
    <col min="4356" max="4356" width="10.42578125" customWidth="1"/>
    <col min="4357" max="4357" width="7.85546875" customWidth="1"/>
    <col min="4358" max="4358" width="12.28515625" customWidth="1"/>
    <col min="4359" max="4359" width="12.42578125" bestFit="1" customWidth="1"/>
    <col min="4609" max="4609" width="2.28515625" customWidth="1"/>
    <col min="4610" max="4610" width="10.85546875" customWidth="1"/>
    <col min="4611" max="4611" width="9.85546875" customWidth="1"/>
    <col min="4612" max="4612" width="10.42578125" customWidth="1"/>
    <col min="4613" max="4613" width="7.85546875" customWidth="1"/>
    <col min="4614" max="4614" width="12.28515625" customWidth="1"/>
    <col min="4615" max="4615" width="12.42578125" bestFit="1" customWidth="1"/>
    <col min="4865" max="4865" width="2.28515625" customWidth="1"/>
    <col min="4866" max="4866" width="10.85546875" customWidth="1"/>
    <col min="4867" max="4867" width="9.85546875" customWidth="1"/>
    <col min="4868" max="4868" width="10.42578125" customWidth="1"/>
    <col min="4869" max="4869" width="7.85546875" customWidth="1"/>
    <col min="4870" max="4870" width="12.28515625" customWidth="1"/>
    <col min="4871" max="4871" width="12.42578125" bestFit="1" customWidth="1"/>
    <col min="5121" max="5121" width="2.28515625" customWidth="1"/>
    <col min="5122" max="5122" width="10.85546875" customWidth="1"/>
    <col min="5123" max="5123" width="9.85546875" customWidth="1"/>
    <col min="5124" max="5124" width="10.42578125" customWidth="1"/>
    <col min="5125" max="5125" width="7.85546875" customWidth="1"/>
    <col min="5126" max="5126" width="12.28515625" customWidth="1"/>
    <col min="5127" max="5127" width="12.42578125" bestFit="1" customWidth="1"/>
    <col min="5377" max="5377" width="2.28515625" customWidth="1"/>
    <col min="5378" max="5378" width="10.85546875" customWidth="1"/>
    <col min="5379" max="5379" width="9.85546875" customWidth="1"/>
    <col min="5380" max="5380" width="10.42578125" customWidth="1"/>
    <col min="5381" max="5381" width="7.85546875" customWidth="1"/>
    <col min="5382" max="5382" width="12.28515625" customWidth="1"/>
    <col min="5383" max="5383" width="12.42578125" bestFit="1" customWidth="1"/>
    <col min="5633" max="5633" width="2.28515625" customWidth="1"/>
    <col min="5634" max="5634" width="10.85546875" customWidth="1"/>
    <col min="5635" max="5635" width="9.85546875" customWidth="1"/>
    <col min="5636" max="5636" width="10.42578125" customWidth="1"/>
    <col min="5637" max="5637" width="7.85546875" customWidth="1"/>
    <col min="5638" max="5638" width="12.28515625" customWidth="1"/>
    <col min="5639" max="5639" width="12.42578125" bestFit="1" customWidth="1"/>
    <col min="5889" max="5889" width="2.28515625" customWidth="1"/>
    <col min="5890" max="5890" width="10.85546875" customWidth="1"/>
    <col min="5891" max="5891" width="9.85546875" customWidth="1"/>
    <col min="5892" max="5892" width="10.42578125" customWidth="1"/>
    <col min="5893" max="5893" width="7.85546875" customWidth="1"/>
    <col min="5894" max="5894" width="12.28515625" customWidth="1"/>
    <col min="5895" max="5895" width="12.42578125" bestFit="1" customWidth="1"/>
    <col min="6145" max="6145" width="2.28515625" customWidth="1"/>
    <col min="6146" max="6146" width="10.85546875" customWidth="1"/>
    <col min="6147" max="6147" width="9.85546875" customWidth="1"/>
    <col min="6148" max="6148" width="10.42578125" customWidth="1"/>
    <col min="6149" max="6149" width="7.85546875" customWidth="1"/>
    <col min="6150" max="6150" width="12.28515625" customWidth="1"/>
    <col min="6151" max="6151" width="12.42578125" bestFit="1" customWidth="1"/>
    <col min="6401" max="6401" width="2.28515625" customWidth="1"/>
    <col min="6402" max="6402" width="10.85546875" customWidth="1"/>
    <col min="6403" max="6403" width="9.85546875" customWidth="1"/>
    <col min="6404" max="6404" width="10.42578125" customWidth="1"/>
    <col min="6405" max="6405" width="7.85546875" customWidth="1"/>
    <col min="6406" max="6406" width="12.28515625" customWidth="1"/>
    <col min="6407" max="6407" width="12.42578125" bestFit="1" customWidth="1"/>
    <col min="6657" max="6657" width="2.28515625" customWidth="1"/>
    <col min="6658" max="6658" width="10.85546875" customWidth="1"/>
    <col min="6659" max="6659" width="9.85546875" customWidth="1"/>
    <col min="6660" max="6660" width="10.42578125" customWidth="1"/>
    <col min="6661" max="6661" width="7.85546875" customWidth="1"/>
    <col min="6662" max="6662" width="12.28515625" customWidth="1"/>
    <col min="6663" max="6663" width="12.42578125" bestFit="1" customWidth="1"/>
    <col min="6913" max="6913" width="2.28515625" customWidth="1"/>
    <col min="6914" max="6914" width="10.85546875" customWidth="1"/>
    <col min="6915" max="6915" width="9.85546875" customWidth="1"/>
    <col min="6916" max="6916" width="10.42578125" customWidth="1"/>
    <col min="6917" max="6917" width="7.85546875" customWidth="1"/>
    <col min="6918" max="6918" width="12.28515625" customWidth="1"/>
    <col min="6919" max="6919" width="12.42578125" bestFit="1" customWidth="1"/>
    <col min="7169" max="7169" width="2.28515625" customWidth="1"/>
    <col min="7170" max="7170" width="10.85546875" customWidth="1"/>
    <col min="7171" max="7171" width="9.85546875" customWidth="1"/>
    <col min="7172" max="7172" width="10.42578125" customWidth="1"/>
    <col min="7173" max="7173" width="7.85546875" customWidth="1"/>
    <col min="7174" max="7174" width="12.28515625" customWidth="1"/>
    <col min="7175" max="7175" width="12.42578125" bestFit="1" customWidth="1"/>
    <col min="7425" max="7425" width="2.28515625" customWidth="1"/>
    <col min="7426" max="7426" width="10.85546875" customWidth="1"/>
    <col min="7427" max="7427" width="9.85546875" customWidth="1"/>
    <col min="7428" max="7428" width="10.42578125" customWidth="1"/>
    <col min="7429" max="7429" width="7.85546875" customWidth="1"/>
    <col min="7430" max="7430" width="12.28515625" customWidth="1"/>
    <col min="7431" max="7431" width="12.42578125" bestFit="1" customWidth="1"/>
    <col min="7681" max="7681" width="2.28515625" customWidth="1"/>
    <col min="7682" max="7682" width="10.85546875" customWidth="1"/>
    <col min="7683" max="7683" width="9.85546875" customWidth="1"/>
    <col min="7684" max="7684" width="10.42578125" customWidth="1"/>
    <col min="7685" max="7685" width="7.85546875" customWidth="1"/>
    <col min="7686" max="7686" width="12.28515625" customWidth="1"/>
    <col min="7687" max="7687" width="12.42578125" bestFit="1" customWidth="1"/>
    <col min="7937" max="7937" width="2.28515625" customWidth="1"/>
    <col min="7938" max="7938" width="10.85546875" customWidth="1"/>
    <col min="7939" max="7939" width="9.85546875" customWidth="1"/>
    <col min="7940" max="7940" width="10.42578125" customWidth="1"/>
    <col min="7941" max="7941" width="7.85546875" customWidth="1"/>
    <col min="7942" max="7942" width="12.28515625" customWidth="1"/>
    <col min="7943" max="7943" width="12.42578125" bestFit="1" customWidth="1"/>
    <col min="8193" max="8193" width="2.28515625" customWidth="1"/>
    <col min="8194" max="8194" width="10.85546875" customWidth="1"/>
    <col min="8195" max="8195" width="9.85546875" customWidth="1"/>
    <col min="8196" max="8196" width="10.42578125" customWidth="1"/>
    <col min="8197" max="8197" width="7.85546875" customWidth="1"/>
    <col min="8198" max="8198" width="12.28515625" customWidth="1"/>
    <col min="8199" max="8199" width="12.42578125" bestFit="1" customWidth="1"/>
    <col min="8449" max="8449" width="2.28515625" customWidth="1"/>
    <col min="8450" max="8450" width="10.85546875" customWidth="1"/>
    <col min="8451" max="8451" width="9.85546875" customWidth="1"/>
    <col min="8452" max="8452" width="10.42578125" customWidth="1"/>
    <col min="8453" max="8453" width="7.85546875" customWidth="1"/>
    <col min="8454" max="8454" width="12.28515625" customWidth="1"/>
    <col min="8455" max="8455" width="12.42578125" bestFit="1" customWidth="1"/>
    <col min="8705" max="8705" width="2.28515625" customWidth="1"/>
    <col min="8706" max="8706" width="10.85546875" customWidth="1"/>
    <col min="8707" max="8707" width="9.85546875" customWidth="1"/>
    <col min="8708" max="8708" width="10.42578125" customWidth="1"/>
    <col min="8709" max="8709" width="7.85546875" customWidth="1"/>
    <col min="8710" max="8710" width="12.28515625" customWidth="1"/>
    <col min="8711" max="8711" width="12.42578125" bestFit="1" customWidth="1"/>
    <col min="8961" max="8961" width="2.28515625" customWidth="1"/>
    <col min="8962" max="8962" width="10.85546875" customWidth="1"/>
    <col min="8963" max="8963" width="9.85546875" customWidth="1"/>
    <col min="8964" max="8964" width="10.42578125" customWidth="1"/>
    <col min="8965" max="8965" width="7.85546875" customWidth="1"/>
    <col min="8966" max="8966" width="12.28515625" customWidth="1"/>
    <col min="8967" max="8967" width="12.42578125" bestFit="1" customWidth="1"/>
    <col min="9217" max="9217" width="2.28515625" customWidth="1"/>
    <col min="9218" max="9218" width="10.85546875" customWidth="1"/>
    <col min="9219" max="9219" width="9.85546875" customWidth="1"/>
    <col min="9220" max="9220" width="10.42578125" customWidth="1"/>
    <col min="9221" max="9221" width="7.85546875" customWidth="1"/>
    <col min="9222" max="9222" width="12.28515625" customWidth="1"/>
    <col min="9223" max="9223" width="12.42578125" bestFit="1" customWidth="1"/>
    <col min="9473" max="9473" width="2.28515625" customWidth="1"/>
    <col min="9474" max="9474" width="10.85546875" customWidth="1"/>
    <col min="9475" max="9475" width="9.85546875" customWidth="1"/>
    <col min="9476" max="9476" width="10.42578125" customWidth="1"/>
    <col min="9477" max="9477" width="7.85546875" customWidth="1"/>
    <col min="9478" max="9478" width="12.28515625" customWidth="1"/>
    <col min="9479" max="9479" width="12.42578125" bestFit="1" customWidth="1"/>
    <col min="9729" max="9729" width="2.28515625" customWidth="1"/>
    <col min="9730" max="9730" width="10.85546875" customWidth="1"/>
    <col min="9731" max="9731" width="9.85546875" customWidth="1"/>
    <col min="9732" max="9732" width="10.42578125" customWidth="1"/>
    <col min="9733" max="9733" width="7.85546875" customWidth="1"/>
    <col min="9734" max="9734" width="12.28515625" customWidth="1"/>
    <col min="9735" max="9735" width="12.42578125" bestFit="1" customWidth="1"/>
    <col min="9985" max="9985" width="2.28515625" customWidth="1"/>
    <col min="9986" max="9986" width="10.85546875" customWidth="1"/>
    <col min="9987" max="9987" width="9.85546875" customWidth="1"/>
    <col min="9988" max="9988" width="10.42578125" customWidth="1"/>
    <col min="9989" max="9989" width="7.85546875" customWidth="1"/>
    <col min="9990" max="9990" width="12.28515625" customWidth="1"/>
    <col min="9991" max="9991" width="12.42578125" bestFit="1" customWidth="1"/>
    <col min="10241" max="10241" width="2.28515625" customWidth="1"/>
    <col min="10242" max="10242" width="10.85546875" customWidth="1"/>
    <col min="10243" max="10243" width="9.85546875" customWidth="1"/>
    <col min="10244" max="10244" width="10.42578125" customWidth="1"/>
    <col min="10245" max="10245" width="7.85546875" customWidth="1"/>
    <col min="10246" max="10246" width="12.28515625" customWidth="1"/>
    <col min="10247" max="10247" width="12.42578125" bestFit="1" customWidth="1"/>
    <col min="10497" max="10497" width="2.28515625" customWidth="1"/>
    <col min="10498" max="10498" width="10.85546875" customWidth="1"/>
    <col min="10499" max="10499" width="9.85546875" customWidth="1"/>
    <col min="10500" max="10500" width="10.42578125" customWidth="1"/>
    <col min="10501" max="10501" width="7.85546875" customWidth="1"/>
    <col min="10502" max="10502" width="12.28515625" customWidth="1"/>
    <col min="10503" max="10503" width="12.42578125" bestFit="1" customWidth="1"/>
    <col min="10753" max="10753" width="2.28515625" customWidth="1"/>
    <col min="10754" max="10754" width="10.85546875" customWidth="1"/>
    <col min="10755" max="10755" width="9.85546875" customWidth="1"/>
    <col min="10756" max="10756" width="10.42578125" customWidth="1"/>
    <col min="10757" max="10757" width="7.85546875" customWidth="1"/>
    <col min="10758" max="10758" width="12.28515625" customWidth="1"/>
    <col min="10759" max="10759" width="12.42578125" bestFit="1" customWidth="1"/>
    <col min="11009" max="11009" width="2.28515625" customWidth="1"/>
    <col min="11010" max="11010" width="10.85546875" customWidth="1"/>
    <col min="11011" max="11011" width="9.85546875" customWidth="1"/>
    <col min="11012" max="11012" width="10.42578125" customWidth="1"/>
    <col min="11013" max="11013" width="7.85546875" customWidth="1"/>
    <col min="11014" max="11014" width="12.28515625" customWidth="1"/>
    <col min="11015" max="11015" width="12.42578125" bestFit="1" customWidth="1"/>
    <col min="11265" max="11265" width="2.28515625" customWidth="1"/>
    <col min="11266" max="11266" width="10.85546875" customWidth="1"/>
    <col min="11267" max="11267" width="9.85546875" customWidth="1"/>
    <col min="11268" max="11268" width="10.42578125" customWidth="1"/>
    <col min="11269" max="11269" width="7.85546875" customWidth="1"/>
    <col min="11270" max="11270" width="12.28515625" customWidth="1"/>
    <col min="11271" max="11271" width="12.42578125" bestFit="1" customWidth="1"/>
    <col min="11521" max="11521" width="2.28515625" customWidth="1"/>
    <col min="11522" max="11522" width="10.85546875" customWidth="1"/>
    <col min="11523" max="11523" width="9.85546875" customWidth="1"/>
    <col min="11524" max="11524" width="10.42578125" customWidth="1"/>
    <col min="11525" max="11525" width="7.85546875" customWidth="1"/>
    <col min="11526" max="11526" width="12.28515625" customWidth="1"/>
    <col min="11527" max="11527" width="12.42578125" bestFit="1" customWidth="1"/>
    <col min="11777" max="11777" width="2.28515625" customWidth="1"/>
    <col min="11778" max="11778" width="10.85546875" customWidth="1"/>
    <col min="11779" max="11779" width="9.85546875" customWidth="1"/>
    <col min="11780" max="11780" width="10.42578125" customWidth="1"/>
    <col min="11781" max="11781" width="7.85546875" customWidth="1"/>
    <col min="11782" max="11782" width="12.28515625" customWidth="1"/>
    <col min="11783" max="11783" width="12.42578125" bestFit="1" customWidth="1"/>
    <col min="12033" max="12033" width="2.28515625" customWidth="1"/>
    <col min="12034" max="12034" width="10.85546875" customWidth="1"/>
    <col min="12035" max="12035" width="9.85546875" customWidth="1"/>
    <col min="12036" max="12036" width="10.42578125" customWidth="1"/>
    <col min="12037" max="12037" width="7.85546875" customWidth="1"/>
    <col min="12038" max="12038" width="12.28515625" customWidth="1"/>
    <col min="12039" max="12039" width="12.42578125" bestFit="1" customWidth="1"/>
    <col min="12289" max="12289" width="2.28515625" customWidth="1"/>
    <col min="12290" max="12290" width="10.85546875" customWidth="1"/>
    <col min="12291" max="12291" width="9.85546875" customWidth="1"/>
    <col min="12292" max="12292" width="10.42578125" customWidth="1"/>
    <col min="12293" max="12293" width="7.85546875" customWidth="1"/>
    <col min="12294" max="12294" width="12.28515625" customWidth="1"/>
    <col min="12295" max="12295" width="12.42578125" bestFit="1" customWidth="1"/>
    <col min="12545" max="12545" width="2.28515625" customWidth="1"/>
    <col min="12546" max="12546" width="10.85546875" customWidth="1"/>
    <col min="12547" max="12547" width="9.85546875" customWidth="1"/>
    <col min="12548" max="12548" width="10.42578125" customWidth="1"/>
    <col min="12549" max="12549" width="7.85546875" customWidth="1"/>
    <col min="12550" max="12550" width="12.28515625" customWidth="1"/>
    <col min="12551" max="12551" width="12.42578125" bestFit="1" customWidth="1"/>
    <col min="12801" max="12801" width="2.28515625" customWidth="1"/>
    <col min="12802" max="12802" width="10.85546875" customWidth="1"/>
    <col min="12803" max="12803" width="9.85546875" customWidth="1"/>
    <col min="12804" max="12804" width="10.42578125" customWidth="1"/>
    <col min="12805" max="12805" width="7.85546875" customWidth="1"/>
    <col min="12806" max="12806" width="12.28515625" customWidth="1"/>
    <col min="12807" max="12807" width="12.42578125" bestFit="1" customWidth="1"/>
    <col min="13057" max="13057" width="2.28515625" customWidth="1"/>
    <col min="13058" max="13058" width="10.85546875" customWidth="1"/>
    <col min="13059" max="13059" width="9.85546875" customWidth="1"/>
    <col min="13060" max="13060" width="10.42578125" customWidth="1"/>
    <col min="13061" max="13061" width="7.85546875" customWidth="1"/>
    <col min="13062" max="13062" width="12.28515625" customWidth="1"/>
    <col min="13063" max="13063" width="12.42578125" bestFit="1" customWidth="1"/>
    <col min="13313" max="13313" width="2.28515625" customWidth="1"/>
    <col min="13314" max="13314" width="10.85546875" customWidth="1"/>
    <col min="13315" max="13315" width="9.85546875" customWidth="1"/>
    <col min="13316" max="13316" width="10.42578125" customWidth="1"/>
    <col min="13317" max="13317" width="7.85546875" customWidth="1"/>
    <col min="13318" max="13318" width="12.28515625" customWidth="1"/>
    <col min="13319" max="13319" width="12.42578125" bestFit="1" customWidth="1"/>
    <col min="13569" max="13569" width="2.28515625" customWidth="1"/>
    <col min="13570" max="13570" width="10.85546875" customWidth="1"/>
    <col min="13571" max="13571" width="9.85546875" customWidth="1"/>
    <col min="13572" max="13572" width="10.42578125" customWidth="1"/>
    <col min="13573" max="13573" width="7.85546875" customWidth="1"/>
    <col min="13574" max="13574" width="12.28515625" customWidth="1"/>
    <col min="13575" max="13575" width="12.42578125" bestFit="1" customWidth="1"/>
    <col min="13825" max="13825" width="2.28515625" customWidth="1"/>
    <col min="13826" max="13826" width="10.85546875" customWidth="1"/>
    <col min="13827" max="13827" width="9.85546875" customWidth="1"/>
    <col min="13828" max="13828" width="10.42578125" customWidth="1"/>
    <col min="13829" max="13829" width="7.85546875" customWidth="1"/>
    <col min="13830" max="13830" width="12.28515625" customWidth="1"/>
    <col min="13831" max="13831" width="12.42578125" bestFit="1" customWidth="1"/>
    <col min="14081" max="14081" width="2.28515625" customWidth="1"/>
    <col min="14082" max="14082" width="10.85546875" customWidth="1"/>
    <col min="14083" max="14083" width="9.85546875" customWidth="1"/>
    <col min="14084" max="14084" width="10.42578125" customWidth="1"/>
    <col min="14085" max="14085" width="7.85546875" customWidth="1"/>
    <col min="14086" max="14086" width="12.28515625" customWidth="1"/>
    <col min="14087" max="14087" width="12.42578125" bestFit="1" customWidth="1"/>
    <col min="14337" max="14337" width="2.28515625" customWidth="1"/>
    <col min="14338" max="14338" width="10.85546875" customWidth="1"/>
    <col min="14339" max="14339" width="9.85546875" customWidth="1"/>
    <col min="14340" max="14340" width="10.42578125" customWidth="1"/>
    <col min="14341" max="14341" width="7.85546875" customWidth="1"/>
    <col min="14342" max="14342" width="12.28515625" customWidth="1"/>
    <col min="14343" max="14343" width="12.42578125" bestFit="1" customWidth="1"/>
    <col min="14593" max="14593" width="2.28515625" customWidth="1"/>
    <col min="14594" max="14594" width="10.85546875" customWidth="1"/>
    <col min="14595" max="14595" width="9.85546875" customWidth="1"/>
    <col min="14596" max="14596" width="10.42578125" customWidth="1"/>
    <col min="14597" max="14597" width="7.85546875" customWidth="1"/>
    <col min="14598" max="14598" width="12.28515625" customWidth="1"/>
    <col min="14599" max="14599" width="12.42578125" bestFit="1" customWidth="1"/>
    <col min="14849" max="14849" width="2.28515625" customWidth="1"/>
    <col min="14850" max="14850" width="10.85546875" customWidth="1"/>
    <col min="14851" max="14851" width="9.85546875" customWidth="1"/>
    <col min="14852" max="14852" width="10.42578125" customWidth="1"/>
    <col min="14853" max="14853" width="7.85546875" customWidth="1"/>
    <col min="14854" max="14854" width="12.28515625" customWidth="1"/>
    <col min="14855" max="14855" width="12.42578125" bestFit="1" customWidth="1"/>
    <col min="15105" max="15105" width="2.28515625" customWidth="1"/>
    <col min="15106" max="15106" width="10.85546875" customWidth="1"/>
    <col min="15107" max="15107" width="9.85546875" customWidth="1"/>
    <col min="15108" max="15108" width="10.42578125" customWidth="1"/>
    <col min="15109" max="15109" width="7.85546875" customWidth="1"/>
    <col min="15110" max="15110" width="12.28515625" customWidth="1"/>
    <col min="15111" max="15111" width="12.42578125" bestFit="1" customWidth="1"/>
    <col min="15361" max="15361" width="2.28515625" customWidth="1"/>
    <col min="15362" max="15362" width="10.85546875" customWidth="1"/>
    <col min="15363" max="15363" width="9.85546875" customWidth="1"/>
    <col min="15364" max="15364" width="10.42578125" customWidth="1"/>
    <col min="15365" max="15365" width="7.85546875" customWidth="1"/>
    <col min="15366" max="15366" width="12.28515625" customWidth="1"/>
    <col min="15367" max="15367" width="12.42578125" bestFit="1" customWidth="1"/>
    <col min="15617" max="15617" width="2.28515625" customWidth="1"/>
    <col min="15618" max="15618" width="10.85546875" customWidth="1"/>
    <col min="15619" max="15619" width="9.85546875" customWidth="1"/>
    <col min="15620" max="15620" width="10.42578125" customWidth="1"/>
    <col min="15621" max="15621" width="7.85546875" customWidth="1"/>
    <col min="15622" max="15622" width="12.28515625" customWidth="1"/>
    <col min="15623" max="15623" width="12.42578125" bestFit="1" customWidth="1"/>
    <col min="15873" max="15873" width="2.28515625" customWidth="1"/>
    <col min="15874" max="15874" width="10.85546875" customWidth="1"/>
    <col min="15875" max="15875" width="9.85546875" customWidth="1"/>
    <col min="15876" max="15876" width="10.42578125" customWidth="1"/>
    <col min="15877" max="15877" width="7.85546875" customWidth="1"/>
    <col min="15878" max="15878" width="12.28515625" customWidth="1"/>
    <col min="15879" max="15879" width="12.42578125" bestFit="1" customWidth="1"/>
    <col min="16129" max="16129" width="2.28515625" customWidth="1"/>
    <col min="16130" max="16130" width="10.85546875" customWidth="1"/>
    <col min="16131" max="16131" width="9.85546875" customWidth="1"/>
    <col min="16132" max="16132" width="10.42578125" customWidth="1"/>
    <col min="16133" max="16133" width="7.85546875" customWidth="1"/>
    <col min="16134" max="16134" width="12.28515625" customWidth="1"/>
    <col min="16135" max="16135" width="12.42578125" bestFit="1" customWidth="1"/>
  </cols>
  <sheetData>
    <row r="1" spans="2:23" ht="16.5">
      <c r="B1" s="182" t="s">
        <v>818</v>
      </c>
      <c r="I1" s="195"/>
      <c r="J1" s="195"/>
      <c r="K1" s="195"/>
    </row>
    <row r="2" spans="2:23" ht="15.75">
      <c r="B2" s="906" t="s">
        <v>851</v>
      </c>
      <c r="I2" s="195"/>
      <c r="J2" s="195"/>
      <c r="K2" s="195"/>
    </row>
    <row r="3" spans="2:23" ht="7.5" customHeight="1">
      <c r="B3" s="906"/>
      <c r="I3" s="195"/>
      <c r="J3" s="195"/>
      <c r="K3" s="195"/>
    </row>
    <row r="4" spans="2:23">
      <c r="B4" s="1291" t="s">
        <v>852</v>
      </c>
      <c r="C4" s="1304" t="s">
        <v>853</v>
      </c>
      <c r="D4" s="1209"/>
      <c r="E4" s="1126"/>
      <c r="F4" s="1305" t="s">
        <v>854</v>
      </c>
      <c r="G4" s="1199"/>
      <c r="I4" s="195"/>
      <c r="J4" s="195"/>
    </row>
    <row r="5" spans="2:23" ht="36">
      <c r="B5" s="1168"/>
      <c r="C5" s="938" t="s">
        <v>855</v>
      </c>
      <c r="D5" s="939" t="s">
        <v>856</v>
      </c>
      <c r="E5" s="893" t="s">
        <v>857</v>
      </c>
      <c r="F5" s="940" t="s">
        <v>858</v>
      </c>
      <c r="G5" s="940" t="s">
        <v>859</v>
      </c>
    </row>
    <row r="6" spans="2:23">
      <c r="B6" s="889" t="s">
        <v>421</v>
      </c>
      <c r="C6" s="941">
        <v>32388</v>
      </c>
      <c r="D6" s="941">
        <v>26198</v>
      </c>
      <c r="E6" s="942" t="s">
        <v>860</v>
      </c>
      <c r="F6" s="909">
        <v>0.192</v>
      </c>
      <c r="G6" s="909">
        <v>0.39700000000000002</v>
      </c>
      <c r="K6" s="642"/>
    </row>
    <row r="7" spans="2:23">
      <c r="B7" s="889" t="s">
        <v>437</v>
      </c>
      <c r="C7" s="941">
        <v>895</v>
      </c>
      <c r="D7" s="941">
        <v>134</v>
      </c>
      <c r="E7" s="942" t="s">
        <v>861</v>
      </c>
      <c r="F7" s="909">
        <v>1.5599672319732279E-2</v>
      </c>
      <c r="G7" s="909">
        <v>9.6000000000000002E-2</v>
      </c>
      <c r="K7" s="642"/>
      <c r="Q7" s="195"/>
    </row>
    <row r="8" spans="2:23">
      <c r="B8" s="889" t="s">
        <v>862</v>
      </c>
      <c r="C8" s="941">
        <v>1067</v>
      </c>
      <c r="D8" s="941">
        <v>415</v>
      </c>
      <c r="E8" s="942" t="s">
        <v>863</v>
      </c>
      <c r="F8" s="909">
        <v>1.975633239520071E-2</v>
      </c>
      <c r="G8" s="909">
        <v>5.2260420601939299E-2</v>
      </c>
      <c r="K8" s="642"/>
      <c r="Q8" s="195"/>
    </row>
    <row r="9" spans="2:23">
      <c r="B9" s="889" t="s">
        <v>107</v>
      </c>
      <c r="C9" s="941">
        <v>607</v>
      </c>
      <c r="D9" s="941">
        <v>62</v>
      </c>
      <c r="E9" s="942" t="s">
        <v>864</v>
      </c>
      <c r="F9" s="909">
        <v>3.0879584880704074E-2</v>
      </c>
      <c r="G9" s="909">
        <v>6.3E-2</v>
      </c>
      <c r="K9" s="642"/>
      <c r="Q9" s="195"/>
    </row>
    <row r="10" spans="2:23">
      <c r="B10" s="889" t="s">
        <v>441</v>
      </c>
      <c r="C10" s="941">
        <v>514</v>
      </c>
      <c r="D10" s="941">
        <v>303</v>
      </c>
      <c r="E10" s="942" t="s">
        <v>865</v>
      </c>
      <c r="F10" s="909">
        <v>2.1574882471457352E-2</v>
      </c>
      <c r="G10" s="909">
        <v>8.4000000000000005E-2</v>
      </c>
      <c r="K10" s="642"/>
      <c r="Q10" s="195"/>
    </row>
    <row r="11" spans="2:23">
      <c r="B11" s="889" t="s">
        <v>438</v>
      </c>
      <c r="C11" s="941">
        <v>270</v>
      </c>
      <c r="D11" s="941">
        <v>92</v>
      </c>
      <c r="E11" s="942" t="s">
        <v>866</v>
      </c>
      <c r="F11" s="909">
        <v>4.2654028436018961E-2</v>
      </c>
      <c r="G11" s="909">
        <v>0.11165048543689321</v>
      </c>
      <c r="K11" s="642"/>
      <c r="Q11" s="195"/>
    </row>
    <row r="12" spans="2:23">
      <c r="B12" s="889" t="s">
        <v>435</v>
      </c>
      <c r="C12" s="941">
        <v>1160</v>
      </c>
      <c r="D12" s="941">
        <v>1006</v>
      </c>
      <c r="E12" s="942" t="s">
        <v>867</v>
      </c>
      <c r="F12" s="909">
        <v>5.52373061337219E-3</v>
      </c>
      <c r="G12" s="909">
        <v>2.4E-2</v>
      </c>
      <c r="K12" s="642"/>
      <c r="Q12" s="195"/>
    </row>
    <row r="13" spans="2:23">
      <c r="B13" s="889" t="s">
        <v>443</v>
      </c>
      <c r="C13" s="941">
        <v>645</v>
      </c>
      <c r="D13" s="941">
        <v>499</v>
      </c>
      <c r="E13" s="942" t="s">
        <v>868</v>
      </c>
      <c r="F13" s="909">
        <v>2.062284179562604E-2</v>
      </c>
      <c r="G13" s="909">
        <v>7.0900824097755041E-2</v>
      </c>
      <c r="K13" s="642"/>
      <c r="Q13" s="195"/>
    </row>
    <row r="14" spans="2:23">
      <c r="B14" s="889" t="s">
        <v>625</v>
      </c>
      <c r="C14" s="941">
        <v>33</v>
      </c>
      <c r="D14" s="941">
        <v>1</v>
      </c>
      <c r="E14" s="942" t="s">
        <v>869</v>
      </c>
      <c r="F14" s="909">
        <v>2.1767810026385226E-2</v>
      </c>
      <c r="G14" s="909">
        <v>1.2999999999999999E-2</v>
      </c>
      <c r="K14" s="642"/>
      <c r="Q14" s="195"/>
    </row>
    <row r="15" spans="2:23">
      <c r="B15" s="889" t="s">
        <v>106</v>
      </c>
      <c r="C15" s="941">
        <v>38</v>
      </c>
      <c r="D15" s="941">
        <v>14</v>
      </c>
      <c r="E15" s="942" t="s">
        <v>870</v>
      </c>
      <c r="F15" s="909">
        <v>3.7145650048875857E-2</v>
      </c>
      <c r="G15" s="909">
        <v>0.13</v>
      </c>
      <c r="K15" s="642"/>
      <c r="P15" s="195"/>
      <c r="Q15" s="195"/>
      <c r="R15" s="195"/>
      <c r="S15" s="195"/>
      <c r="T15" s="195"/>
      <c r="U15" s="195"/>
      <c r="V15" s="195"/>
      <c r="W15" s="195"/>
    </row>
    <row r="16" spans="2:23">
      <c r="B16" s="915" t="s">
        <v>439</v>
      </c>
      <c r="C16" s="941">
        <v>83</v>
      </c>
      <c r="D16" s="941">
        <v>118</v>
      </c>
      <c r="E16" s="943">
        <v>-35</v>
      </c>
      <c r="F16" s="909">
        <v>4.1771514846502267E-2</v>
      </c>
      <c r="G16" s="909">
        <v>0.221</v>
      </c>
      <c r="K16" s="642"/>
      <c r="Q16" s="195"/>
    </row>
    <row r="17" spans="2:17">
      <c r="B17" s="915" t="s">
        <v>108</v>
      </c>
      <c r="C17" s="941">
        <v>9</v>
      </c>
      <c r="D17" s="941">
        <v>57</v>
      </c>
      <c r="E17" s="943">
        <v>-48</v>
      </c>
      <c r="F17" s="909">
        <v>3.2211882605583395E-3</v>
      </c>
      <c r="G17" s="909">
        <v>0.126</v>
      </c>
      <c r="K17" s="642"/>
      <c r="Q17" s="195"/>
    </row>
    <row r="18" spans="2:17">
      <c r="B18" s="889" t="s">
        <v>579</v>
      </c>
      <c r="C18" s="941">
        <v>49</v>
      </c>
      <c r="D18" s="941">
        <v>119</v>
      </c>
      <c r="E18" s="943">
        <v>-70</v>
      </c>
      <c r="F18" s="909">
        <v>1.8723729461215134E-2</v>
      </c>
      <c r="G18" s="909">
        <v>2.9000000000000001E-2</v>
      </c>
      <c r="K18" s="642"/>
      <c r="Q18" s="195"/>
    </row>
    <row r="19" spans="2:17">
      <c r="B19" s="889" t="s">
        <v>623</v>
      </c>
      <c r="C19" s="941">
        <v>71</v>
      </c>
      <c r="D19" s="941">
        <v>234</v>
      </c>
      <c r="E19" s="943">
        <v>-163</v>
      </c>
      <c r="F19" s="909">
        <v>2.3729946524064172E-2</v>
      </c>
      <c r="G19" s="909">
        <v>3.9728353140916807E-2</v>
      </c>
      <c r="K19" s="642"/>
      <c r="Q19" s="195"/>
    </row>
    <row r="20" spans="2:17">
      <c r="B20" s="889" t="s">
        <v>35</v>
      </c>
      <c r="C20" s="941">
        <v>3219</v>
      </c>
      <c r="D20" s="941">
        <v>3543</v>
      </c>
      <c r="E20" s="943">
        <v>-324</v>
      </c>
      <c r="F20" s="909">
        <v>8.8167625308134753E-2</v>
      </c>
      <c r="G20" s="909">
        <v>0.20200000000000001</v>
      </c>
      <c r="K20" s="642"/>
      <c r="Q20" s="195"/>
    </row>
    <row r="21" spans="2:17">
      <c r="B21" s="889" t="s">
        <v>431</v>
      </c>
      <c r="C21" s="941">
        <v>979</v>
      </c>
      <c r="D21" s="941">
        <v>1356</v>
      </c>
      <c r="E21" s="943">
        <v>-377</v>
      </c>
      <c r="F21" s="909">
        <v>2.6538357278395229E-2</v>
      </c>
      <c r="G21" s="909">
        <v>3.3000000000000002E-2</v>
      </c>
      <c r="K21" s="642"/>
      <c r="Q21" s="195"/>
    </row>
    <row r="22" spans="2:17">
      <c r="B22" s="944" t="s">
        <v>433</v>
      </c>
      <c r="C22" s="945">
        <v>267</v>
      </c>
      <c r="D22" s="945">
        <v>801</v>
      </c>
      <c r="E22" s="943">
        <v>-534</v>
      </c>
      <c r="F22" s="935">
        <v>2.2222222222222223E-2</v>
      </c>
      <c r="G22" s="935">
        <v>1.4999999999999999E-2</v>
      </c>
      <c r="K22" s="642"/>
      <c r="Q22" s="195"/>
    </row>
    <row r="23" spans="2:17">
      <c r="B23" s="915" t="s">
        <v>434</v>
      </c>
      <c r="C23" s="941">
        <v>2749</v>
      </c>
      <c r="D23" s="941">
        <v>3435</v>
      </c>
      <c r="E23" s="943">
        <v>-686</v>
      </c>
      <c r="F23" s="909">
        <v>1.8689746134914267E-2</v>
      </c>
      <c r="G23" s="909">
        <v>7.6999999999999999E-2</v>
      </c>
      <c r="K23" s="642"/>
      <c r="Q23" s="195"/>
    </row>
    <row r="24" spans="2:17">
      <c r="B24" s="915" t="s">
        <v>432</v>
      </c>
      <c r="C24" s="941">
        <v>337</v>
      </c>
      <c r="D24" s="941">
        <v>1231</v>
      </c>
      <c r="E24" s="943">
        <v>-894</v>
      </c>
      <c r="F24" s="909">
        <v>5.385967716157903E-2</v>
      </c>
      <c r="G24" s="909">
        <v>0.11282192283017138</v>
      </c>
      <c r="K24" s="642"/>
      <c r="Q24" s="195"/>
    </row>
    <row r="25" spans="2:17">
      <c r="B25" s="915" t="s">
        <v>442</v>
      </c>
      <c r="C25" s="941">
        <v>196</v>
      </c>
      <c r="D25" s="941">
        <v>1881</v>
      </c>
      <c r="E25" s="943">
        <v>-1685</v>
      </c>
      <c r="F25" s="909">
        <v>1.6154289953020689E-2</v>
      </c>
      <c r="G25" s="909">
        <v>1.9E-2</v>
      </c>
      <c r="K25" s="642"/>
      <c r="Q25" s="195"/>
    </row>
    <row r="26" spans="2:17">
      <c r="B26" s="915" t="s">
        <v>430</v>
      </c>
      <c r="C26" s="941">
        <v>464</v>
      </c>
      <c r="D26" s="941">
        <v>2533</v>
      </c>
      <c r="E26" s="943">
        <v>-2069</v>
      </c>
      <c r="F26" s="909">
        <v>3.1986764097614778E-2</v>
      </c>
      <c r="G26" s="909">
        <v>3.2000000000000001E-2</v>
      </c>
      <c r="K26" s="642"/>
      <c r="Q26" s="195"/>
    </row>
    <row r="27" spans="2:17">
      <c r="B27" s="915" t="s">
        <v>440</v>
      </c>
      <c r="C27" s="941">
        <v>132</v>
      </c>
      <c r="D27" s="941">
        <v>2580</v>
      </c>
      <c r="E27" s="943">
        <v>-2448</v>
      </c>
      <c r="F27" s="909">
        <v>1.7727639000805803E-2</v>
      </c>
      <c r="G27" s="909">
        <v>7.9000000000000001E-2</v>
      </c>
      <c r="K27" s="642"/>
      <c r="Q27" s="195"/>
    </row>
    <row r="28" spans="2:17">
      <c r="B28" s="915" t="s">
        <v>428</v>
      </c>
      <c r="C28" s="941">
        <v>1212</v>
      </c>
      <c r="D28" s="941">
        <v>5503</v>
      </c>
      <c r="E28" s="943">
        <v>-4291</v>
      </c>
      <c r="F28" s="909">
        <v>7.1673565937315192E-2</v>
      </c>
      <c r="G28" s="909">
        <v>0.17599999999999999</v>
      </c>
      <c r="K28" s="642"/>
      <c r="Q28" s="195"/>
    </row>
    <row r="29" spans="2:17">
      <c r="B29" s="915" t="s">
        <v>429</v>
      </c>
      <c r="C29" s="941">
        <v>7030</v>
      </c>
      <c r="D29" s="941">
        <v>19701</v>
      </c>
      <c r="E29" s="943">
        <v>-12671</v>
      </c>
      <c r="F29" s="909">
        <v>0.15975094305322002</v>
      </c>
      <c r="G29" s="909">
        <v>0.36299999999999999</v>
      </c>
      <c r="K29" s="642"/>
      <c r="Q29" s="195"/>
    </row>
    <row r="30" spans="2:17">
      <c r="B30" s="915" t="s">
        <v>422</v>
      </c>
      <c r="C30" s="941">
        <v>2296</v>
      </c>
      <c r="D30" s="941">
        <v>22303</v>
      </c>
      <c r="E30" s="943">
        <v>-20007</v>
      </c>
      <c r="F30" s="909">
        <v>6.5273631840796015E-2</v>
      </c>
      <c r="G30" s="909">
        <v>0.38800000000000001</v>
      </c>
      <c r="K30" s="642"/>
      <c r="Q30" s="195"/>
    </row>
    <row r="31" spans="2:17">
      <c r="B31" s="915" t="s">
        <v>426</v>
      </c>
      <c r="C31" s="941">
        <v>1874</v>
      </c>
      <c r="D31" s="941">
        <v>23591</v>
      </c>
      <c r="E31" s="943">
        <v>-21717</v>
      </c>
      <c r="F31" s="909">
        <v>3.3998548621190131E-2</v>
      </c>
      <c r="G31" s="909">
        <v>0.106</v>
      </c>
      <c r="K31" s="642"/>
      <c r="Q31" s="195"/>
    </row>
    <row r="32" spans="2:17">
      <c r="B32" s="915" t="s">
        <v>423</v>
      </c>
      <c r="C32" s="941">
        <v>10268</v>
      </c>
      <c r="D32" s="941">
        <v>39037</v>
      </c>
      <c r="E32" s="943">
        <v>-28769</v>
      </c>
      <c r="F32" s="909">
        <v>0.13379721929035873</v>
      </c>
      <c r="G32" s="909">
        <v>0.34100000000000003</v>
      </c>
      <c r="K32" s="642"/>
      <c r="Q32" s="195"/>
    </row>
    <row r="33" spans="2:17">
      <c r="B33" s="915" t="s">
        <v>425</v>
      </c>
      <c r="C33" s="941">
        <v>10761</v>
      </c>
      <c r="D33" s="941">
        <v>100591</v>
      </c>
      <c r="E33" s="943">
        <v>-89830</v>
      </c>
      <c r="F33" s="909">
        <v>2.6550441150346406E-2</v>
      </c>
      <c r="G33" s="909">
        <v>0.11463231188248567</v>
      </c>
      <c r="K33" s="642"/>
      <c r="Q33" s="195"/>
    </row>
    <row r="34" spans="2:17">
      <c r="B34" s="889" t="s">
        <v>427</v>
      </c>
      <c r="C34" s="941">
        <v>908</v>
      </c>
      <c r="D34" s="941" t="s">
        <v>828</v>
      </c>
      <c r="E34" s="941" t="s">
        <v>117</v>
      </c>
      <c r="F34" s="909">
        <v>8.0862053611185328E-2</v>
      </c>
      <c r="G34" s="909" t="s">
        <v>117</v>
      </c>
      <c r="K34" s="642"/>
      <c r="Q34" s="195"/>
    </row>
    <row r="35" spans="2:17">
      <c r="B35" s="889" t="s">
        <v>424</v>
      </c>
      <c r="C35" s="941">
        <v>8842</v>
      </c>
      <c r="D35" s="941" t="s">
        <v>828</v>
      </c>
      <c r="E35" s="941" t="s">
        <v>117</v>
      </c>
      <c r="F35" s="909">
        <v>8.1296028980443719E-2</v>
      </c>
      <c r="G35" s="909" t="s">
        <v>117</v>
      </c>
      <c r="K35" s="642"/>
      <c r="Q35" s="195"/>
    </row>
    <row r="36" spans="2:17">
      <c r="B36" s="944" t="s">
        <v>110</v>
      </c>
      <c r="C36" s="946">
        <v>9726</v>
      </c>
      <c r="D36" s="893" t="s">
        <v>828</v>
      </c>
      <c r="E36" s="893" t="s">
        <v>117</v>
      </c>
      <c r="F36" s="947">
        <v>8.8859246806877776E-2</v>
      </c>
      <c r="G36" s="947" t="s">
        <v>117</v>
      </c>
      <c r="K36" s="642"/>
      <c r="Q36" s="195"/>
    </row>
    <row r="37" spans="2:17">
      <c r="B37" s="921" t="s">
        <v>504</v>
      </c>
      <c r="C37" s="948">
        <f>SUM(C6:C36)</f>
        <v>99089</v>
      </c>
      <c r="D37" s="948">
        <f>SUM(D6:D36)</f>
        <v>257338</v>
      </c>
      <c r="E37" s="948">
        <f>C37-D37</f>
        <v>-158249</v>
      </c>
      <c r="F37" s="922">
        <v>4.9000000000000002E-2</v>
      </c>
      <c r="G37" s="922">
        <v>0.127</v>
      </c>
      <c r="J37" s="231"/>
      <c r="Q37" s="195"/>
    </row>
    <row r="38" spans="2:17">
      <c r="B38" s="921" t="s">
        <v>505</v>
      </c>
      <c r="C38" s="948">
        <v>60279</v>
      </c>
      <c r="D38" s="948">
        <v>261645</v>
      </c>
      <c r="E38" s="948">
        <f>C38-D38</f>
        <v>-201366</v>
      </c>
      <c r="F38" s="922">
        <v>2.7E-2</v>
      </c>
      <c r="G38" s="922">
        <v>0.11600000000000001</v>
      </c>
      <c r="L38" s="231"/>
      <c r="Q38" s="195"/>
    </row>
    <row r="39" spans="2:17">
      <c r="B39" s="921" t="s">
        <v>406</v>
      </c>
      <c r="C39" s="949">
        <f>(C37-C38)/C38</f>
        <v>0.64383947975248423</v>
      </c>
      <c r="D39" s="949">
        <f>(D37-D38)/D38</f>
        <v>-1.6461235643715721E-2</v>
      </c>
      <c r="E39" s="949"/>
      <c r="F39" s="949"/>
      <c r="G39" s="949"/>
    </row>
    <row r="40" spans="2:17">
      <c r="B40" s="950" t="s">
        <v>871</v>
      </c>
      <c r="C40" s="951"/>
      <c r="D40" s="951"/>
      <c r="E40" s="951"/>
      <c r="F40" s="951"/>
      <c r="G40" s="951"/>
    </row>
    <row r="41" spans="2:17">
      <c r="B41" s="927" t="s">
        <v>872</v>
      </c>
    </row>
    <row r="42" spans="2:17">
      <c r="B42" s="903" t="s">
        <v>873</v>
      </c>
    </row>
  </sheetData>
  <mergeCells count="3">
    <mergeCell ref="B4:B5"/>
    <mergeCell ref="C4:E4"/>
    <mergeCell ref="F4:G4"/>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dimension ref="B1:E18"/>
  <sheetViews>
    <sheetView showGridLines="0" workbookViewId="0">
      <selection activeCell="I32" sqref="I32"/>
    </sheetView>
  </sheetViews>
  <sheetFormatPr baseColWidth="10" defaultRowHeight="15"/>
  <cols>
    <col min="1" max="1" width="3.85546875" customWidth="1"/>
    <col min="257" max="257" width="3.85546875" customWidth="1"/>
    <col min="513" max="513" width="3.85546875" customWidth="1"/>
    <col min="769" max="769" width="3.85546875" customWidth="1"/>
    <col min="1025" max="1025" width="3.85546875" customWidth="1"/>
    <col min="1281" max="1281" width="3.85546875" customWidth="1"/>
    <col min="1537" max="1537" width="3.85546875" customWidth="1"/>
    <col min="1793" max="1793" width="3.85546875" customWidth="1"/>
    <col min="2049" max="2049" width="3.85546875" customWidth="1"/>
    <col min="2305" max="2305" width="3.85546875" customWidth="1"/>
    <col min="2561" max="2561" width="3.85546875" customWidth="1"/>
    <col min="2817" max="2817" width="3.85546875" customWidth="1"/>
    <col min="3073" max="3073" width="3.85546875" customWidth="1"/>
    <col min="3329" max="3329" width="3.85546875" customWidth="1"/>
    <col min="3585" max="3585" width="3.85546875" customWidth="1"/>
    <col min="3841" max="3841" width="3.85546875" customWidth="1"/>
    <col min="4097" max="4097" width="3.85546875" customWidth="1"/>
    <col min="4353" max="4353" width="3.85546875" customWidth="1"/>
    <col min="4609" max="4609" width="3.85546875" customWidth="1"/>
    <col min="4865" max="4865" width="3.85546875" customWidth="1"/>
    <col min="5121" max="5121" width="3.85546875" customWidth="1"/>
    <col min="5377" max="5377" width="3.85546875" customWidth="1"/>
    <col min="5633" max="5633" width="3.85546875" customWidth="1"/>
    <col min="5889" max="5889" width="3.85546875" customWidth="1"/>
    <col min="6145" max="6145" width="3.85546875" customWidth="1"/>
    <col min="6401" max="6401" width="3.85546875" customWidth="1"/>
    <col min="6657" max="6657" width="3.85546875" customWidth="1"/>
    <col min="6913" max="6913" width="3.85546875" customWidth="1"/>
    <col min="7169" max="7169" width="3.85546875" customWidth="1"/>
    <col min="7425" max="7425" width="3.85546875" customWidth="1"/>
    <col min="7681" max="7681" width="3.85546875" customWidth="1"/>
    <col min="7937" max="7937" width="3.85546875" customWidth="1"/>
    <col min="8193" max="8193" width="3.85546875" customWidth="1"/>
    <col min="8449" max="8449" width="3.85546875" customWidth="1"/>
    <col min="8705" max="8705" width="3.85546875" customWidth="1"/>
    <col min="8961" max="8961" width="3.85546875" customWidth="1"/>
    <col min="9217" max="9217" width="3.85546875" customWidth="1"/>
    <col min="9473" max="9473" width="3.85546875" customWidth="1"/>
    <col min="9729" max="9729" width="3.85546875" customWidth="1"/>
    <col min="9985" max="9985" width="3.85546875" customWidth="1"/>
    <col min="10241" max="10241" width="3.85546875" customWidth="1"/>
    <col min="10497" max="10497" width="3.85546875" customWidth="1"/>
    <col min="10753" max="10753" width="3.85546875" customWidth="1"/>
    <col min="11009" max="11009" width="3.85546875" customWidth="1"/>
    <col min="11265" max="11265" width="3.85546875" customWidth="1"/>
    <col min="11521" max="11521" width="3.85546875" customWidth="1"/>
    <col min="11777" max="11777" width="3.85546875" customWidth="1"/>
    <col min="12033" max="12033" width="3.85546875" customWidth="1"/>
    <col min="12289" max="12289" width="3.85546875" customWidth="1"/>
    <col min="12545" max="12545" width="3.85546875" customWidth="1"/>
    <col min="12801" max="12801" width="3.85546875" customWidth="1"/>
    <col min="13057" max="13057" width="3.85546875" customWidth="1"/>
    <col min="13313" max="13313" width="3.85546875" customWidth="1"/>
    <col min="13569" max="13569" width="3.85546875" customWidth="1"/>
    <col min="13825" max="13825" width="3.85546875" customWidth="1"/>
    <col min="14081" max="14081" width="3.85546875" customWidth="1"/>
    <col min="14337" max="14337" width="3.85546875" customWidth="1"/>
    <col min="14593" max="14593" width="3.85546875" customWidth="1"/>
    <col min="14849" max="14849" width="3.85546875" customWidth="1"/>
    <col min="15105" max="15105" width="3.85546875" customWidth="1"/>
    <col min="15361" max="15361" width="3.85546875" customWidth="1"/>
    <col min="15617" max="15617" width="3.85546875" customWidth="1"/>
    <col min="15873" max="15873" width="3.85546875" customWidth="1"/>
    <col min="16129" max="16129" width="3.85546875" customWidth="1"/>
  </cols>
  <sheetData>
    <row r="1" spans="2:5" ht="16.5">
      <c r="B1" s="182" t="s">
        <v>818</v>
      </c>
    </row>
    <row r="2" spans="2:5" ht="15.75">
      <c r="B2" s="952" t="s">
        <v>355</v>
      </c>
    </row>
    <row r="3" spans="2:5" ht="16.5">
      <c r="B3" s="353"/>
    </row>
    <row r="5" spans="2:5">
      <c r="B5" s="505"/>
      <c r="C5" s="953" t="s">
        <v>341</v>
      </c>
      <c r="D5" s="953"/>
      <c r="E5" s="953"/>
    </row>
    <row r="6" spans="2:5">
      <c r="B6" s="954">
        <v>2012</v>
      </c>
      <c r="C6" s="955">
        <v>1230578</v>
      </c>
      <c r="D6" s="956"/>
      <c r="E6" s="955"/>
    </row>
    <row r="7" spans="2:5">
      <c r="B7" s="954">
        <v>2013</v>
      </c>
      <c r="C7" s="955">
        <v>1340563</v>
      </c>
      <c r="D7" s="956">
        <f t="shared" ref="D7:D14" si="0">(C7-C6)/C6</f>
        <v>8.9376699404669996E-2</v>
      </c>
      <c r="E7" s="955"/>
    </row>
    <row r="8" spans="2:5">
      <c r="B8" s="954">
        <v>2014</v>
      </c>
      <c r="C8" s="955">
        <v>1454667</v>
      </c>
      <c r="D8" s="956">
        <f t="shared" si="0"/>
        <v>8.5116477181602063E-2</v>
      </c>
      <c r="E8" s="955"/>
    </row>
    <row r="9" spans="2:5">
      <c r="B9" s="954">
        <v>2015</v>
      </c>
      <c r="C9" s="955">
        <v>1501028</v>
      </c>
      <c r="D9" s="956">
        <f t="shared" si="0"/>
        <v>3.1870524319311568E-2</v>
      </c>
      <c r="E9" s="955"/>
    </row>
    <row r="10" spans="2:5">
      <c r="B10" s="954">
        <v>2016</v>
      </c>
      <c r="C10" s="955">
        <v>1602724</v>
      </c>
      <c r="D10" s="956">
        <f t="shared" si="0"/>
        <v>6.775090138225269E-2</v>
      </c>
      <c r="E10" s="955"/>
    </row>
    <row r="11" spans="2:5">
      <c r="B11" s="954">
        <v>2017</v>
      </c>
      <c r="C11" s="955">
        <v>1726610</v>
      </c>
      <c r="D11" s="956">
        <f t="shared" si="0"/>
        <v>7.7297151599402023E-2</v>
      </c>
      <c r="E11" s="955"/>
    </row>
    <row r="12" spans="2:5">
      <c r="B12" s="954">
        <v>2018</v>
      </c>
      <c r="C12" s="955">
        <v>1824018</v>
      </c>
      <c r="D12" s="956">
        <f t="shared" si="0"/>
        <v>5.6415751096078444E-2</v>
      </c>
      <c r="E12" s="955"/>
    </row>
    <row r="13" spans="2:5">
      <c r="B13" s="954">
        <v>2019</v>
      </c>
      <c r="C13" s="955">
        <v>3200222</v>
      </c>
      <c r="D13" s="956">
        <f t="shared" si="0"/>
        <v>0.75449036138897752</v>
      </c>
      <c r="E13" s="955"/>
    </row>
    <row r="14" spans="2:5">
      <c r="B14" s="954">
        <v>2020</v>
      </c>
      <c r="C14" s="955">
        <v>2250882</v>
      </c>
      <c r="D14" s="956">
        <f t="shared" si="0"/>
        <v>-0.29664817003320393</v>
      </c>
      <c r="E14" s="955"/>
    </row>
    <row r="15" spans="2:5">
      <c r="B15" s="954">
        <v>2021</v>
      </c>
      <c r="C15" s="955">
        <v>2033369</v>
      </c>
      <c r="D15" s="956">
        <f>(C15-C14)/C14</f>
        <v>-9.6634563695475822E-2</v>
      </c>
      <c r="E15" s="955"/>
    </row>
    <row r="18" spans="2:2">
      <c r="B18" s="903" t="s">
        <v>874</v>
      </c>
    </row>
  </sheetData>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dimension ref="B1:Q35"/>
  <sheetViews>
    <sheetView showGridLines="0" workbookViewId="0">
      <selection activeCell="N35" sqref="N35"/>
    </sheetView>
  </sheetViews>
  <sheetFormatPr baseColWidth="10" defaultRowHeight="15"/>
  <cols>
    <col min="1" max="1" width="2.28515625" customWidth="1"/>
    <col min="2" max="2" width="4.85546875" customWidth="1"/>
    <col min="3" max="3" width="10.85546875" customWidth="1"/>
    <col min="4" max="4" width="13.28515625" customWidth="1"/>
    <col min="5" max="5" width="11.42578125" customWidth="1"/>
    <col min="6" max="6" width="9" bestFit="1" customWidth="1"/>
    <col min="7" max="7" width="10.7109375" customWidth="1"/>
    <col min="8" max="8" width="13.7109375" customWidth="1"/>
    <col min="9" max="9" width="14.140625" bestFit="1" customWidth="1"/>
    <col min="10" max="10" width="9.85546875" bestFit="1" customWidth="1"/>
    <col min="11" max="30" width="11.5703125" bestFit="1" customWidth="1"/>
    <col min="257" max="257" width="2.28515625" customWidth="1"/>
    <col min="258" max="258" width="4.85546875" customWidth="1"/>
    <col min="259" max="259" width="10.85546875" customWidth="1"/>
    <col min="260" max="260" width="13.28515625" customWidth="1"/>
    <col min="261" max="261" width="11.42578125" customWidth="1"/>
    <col min="262" max="262" width="9" bestFit="1" customWidth="1"/>
    <col min="263" max="263" width="10.7109375" customWidth="1"/>
    <col min="264" max="264" width="13.7109375" customWidth="1"/>
    <col min="265" max="265" width="14.140625" bestFit="1" customWidth="1"/>
    <col min="266" max="266" width="9.85546875" bestFit="1" customWidth="1"/>
    <col min="267" max="286" width="11.5703125" bestFit="1" customWidth="1"/>
    <col min="513" max="513" width="2.28515625" customWidth="1"/>
    <col min="514" max="514" width="4.85546875" customWidth="1"/>
    <col min="515" max="515" width="10.85546875" customWidth="1"/>
    <col min="516" max="516" width="13.28515625" customWidth="1"/>
    <col min="517" max="517" width="11.42578125" customWidth="1"/>
    <col min="518" max="518" width="9" bestFit="1" customWidth="1"/>
    <col min="519" max="519" width="10.7109375" customWidth="1"/>
    <col min="520" max="520" width="13.7109375" customWidth="1"/>
    <col min="521" max="521" width="14.140625" bestFit="1" customWidth="1"/>
    <col min="522" max="522" width="9.85546875" bestFit="1" customWidth="1"/>
    <col min="523" max="542" width="11.5703125" bestFit="1" customWidth="1"/>
    <col min="769" max="769" width="2.28515625" customWidth="1"/>
    <col min="770" max="770" width="4.85546875" customWidth="1"/>
    <col min="771" max="771" width="10.85546875" customWidth="1"/>
    <col min="772" max="772" width="13.28515625" customWidth="1"/>
    <col min="773" max="773" width="11.42578125" customWidth="1"/>
    <col min="774" max="774" width="9" bestFit="1" customWidth="1"/>
    <col min="775" max="775" width="10.7109375" customWidth="1"/>
    <col min="776" max="776" width="13.7109375" customWidth="1"/>
    <col min="777" max="777" width="14.140625" bestFit="1" customWidth="1"/>
    <col min="778" max="778" width="9.85546875" bestFit="1" customWidth="1"/>
    <col min="779" max="798" width="11.5703125" bestFit="1" customWidth="1"/>
    <col min="1025" max="1025" width="2.28515625" customWidth="1"/>
    <col min="1026" max="1026" width="4.85546875" customWidth="1"/>
    <col min="1027" max="1027" width="10.85546875" customWidth="1"/>
    <col min="1028" max="1028" width="13.28515625" customWidth="1"/>
    <col min="1029" max="1029" width="11.42578125" customWidth="1"/>
    <col min="1030" max="1030" width="9" bestFit="1" customWidth="1"/>
    <col min="1031" max="1031" width="10.7109375" customWidth="1"/>
    <col min="1032" max="1032" width="13.7109375" customWidth="1"/>
    <col min="1033" max="1033" width="14.140625" bestFit="1" customWidth="1"/>
    <col min="1034" max="1034" width="9.85546875" bestFit="1" customWidth="1"/>
    <col min="1035" max="1054" width="11.5703125" bestFit="1" customWidth="1"/>
    <col min="1281" max="1281" width="2.28515625" customWidth="1"/>
    <col min="1282" max="1282" width="4.85546875" customWidth="1"/>
    <col min="1283" max="1283" width="10.85546875" customWidth="1"/>
    <col min="1284" max="1284" width="13.28515625" customWidth="1"/>
    <col min="1285" max="1285" width="11.42578125" customWidth="1"/>
    <col min="1286" max="1286" width="9" bestFit="1" customWidth="1"/>
    <col min="1287" max="1287" width="10.7109375" customWidth="1"/>
    <col min="1288" max="1288" width="13.7109375" customWidth="1"/>
    <col min="1289" max="1289" width="14.140625" bestFit="1" customWidth="1"/>
    <col min="1290" max="1290" width="9.85546875" bestFit="1" customWidth="1"/>
    <col min="1291" max="1310" width="11.5703125" bestFit="1" customWidth="1"/>
    <col min="1537" max="1537" width="2.28515625" customWidth="1"/>
    <col min="1538" max="1538" width="4.85546875" customWidth="1"/>
    <col min="1539" max="1539" width="10.85546875" customWidth="1"/>
    <col min="1540" max="1540" width="13.28515625" customWidth="1"/>
    <col min="1541" max="1541" width="11.42578125" customWidth="1"/>
    <col min="1542" max="1542" width="9" bestFit="1" customWidth="1"/>
    <col min="1543" max="1543" width="10.7109375" customWidth="1"/>
    <col min="1544" max="1544" width="13.7109375" customWidth="1"/>
    <col min="1545" max="1545" width="14.140625" bestFit="1" customWidth="1"/>
    <col min="1546" max="1546" width="9.85546875" bestFit="1" customWidth="1"/>
    <col min="1547" max="1566" width="11.5703125" bestFit="1" customWidth="1"/>
    <col min="1793" max="1793" width="2.28515625" customWidth="1"/>
    <col min="1794" max="1794" width="4.85546875" customWidth="1"/>
    <col min="1795" max="1795" width="10.85546875" customWidth="1"/>
    <col min="1796" max="1796" width="13.28515625" customWidth="1"/>
    <col min="1797" max="1797" width="11.42578125" customWidth="1"/>
    <col min="1798" max="1798" width="9" bestFit="1" customWidth="1"/>
    <col min="1799" max="1799" width="10.7109375" customWidth="1"/>
    <col min="1800" max="1800" width="13.7109375" customWidth="1"/>
    <col min="1801" max="1801" width="14.140625" bestFit="1" customWidth="1"/>
    <col min="1802" max="1802" width="9.85546875" bestFit="1" customWidth="1"/>
    <col min="1803" max="1822" width="11.5703125" bestFit="1" customWidth="1"/>
    <col min="2049" max="2049" width="2.28515625" customWidth="1"/>
    <col min="2050" max="2050" width="4.85546875" customWidth="1"/>
    <col min="2051" max="2051" width="10.85546875" customWidth="1"/>
    <col min="2052" max="2052" width="13.28515625" customWidth="1"/>
    <col min="2053" max="2053" width="11.42578125" customWidth="1"/>
    <col min="2054" max="2054" width="9" bestFit="1" customWidth="1"/>
    <col min="2055" max="2055" width="10.7109375" customWidth="1"/>
    <col min="2056" max="2056" width="13.7109375" customWidth="1"/>
    <col min="2057" max="2057" width="14.140625" bestFit="1" customWidth="1"/>
    <col min="2058" max="2058" width="9.85546875" bestFit="1" customWidth="1"/>
    <col min="2059" max="2078" width="11.5703125" bestFit="1" customWidth="1"/>
    <col min="2305" max="2305" width="2.28515625" customWidth="1"/>
    <col min="2306" max="2306" width="4.85546875" customWidth="1"/>
    <col min="2307" max="2307" width="10.85546875" customWidth="1"/>
    <col min="2308" max="2308" width="13.28515625" customWidth="1"/>
    <col min="2309" max="2309" width="11.42578125" customWidth="1"/>
    <col min="2310" max="2310" width="9" bestFit="1" customWidth="1"/>
    <col min="2311" max="2311" width="10.7109375" customWidth="1"/>
    <col min="2312" max="2312" width="13.7109375" customWidth="1"/>
    <col min="2313" max="2313" width="14.140625" bestFit="1" customWidth="1"/>
    <col min="2314" max="2314" width="9.85546875" bestFit="1" customWidth="1"/>
    <col min="2315" max="2334" width="11.5703125" bestFit="1" customWidth="1"/>
    <col min="2561" max="2561" width="2.28515625" customWidth="1"/>
    <col min="2562" max="2562" width="4.85546875" customWidth="1"/>
    <col min="2563" max="2563" width="10.85546875" customWidth="1"/>
    <col min="2564" max="2564" width="13.28515625" customWidth="1"/>
    <col min="2565" max="2565" width="11.42578125" customWidth="1"/>
    <col min="2566" max="2566" width="9" bestFit="1" customWidth="1"/>
    <col min="2567" max="2567" width="10.7109375" customWidth="1"/>
    <col min="2568" max="2568" width="13.7109375" customWidth="1"/>
    <col min="2569" max="2569" width="14.140625" bestFit="1" customWidth="1"/>
    <col min="2570" max="2570" width="9.85546875" bestFit="1" customWidth="1"/>
    <col min="2571" max="2590" width="11.5703125" bestFit="1" customWidth="1"/>
    <col min="2817" max="2817" width="2.28515625" customWidth="1"/>
    <col min="2818" max="2818" width="4.85546875" customWidth="1"/>
    <col min="2819" max="2819" width="10.85546875" customWidth="1"/>
    <col min="2820" max="2820" width="13.28515625" customWidth="1"/>
    <col min="2821" max="2821" width="11.42578125" customWidth="1"/>
    <col min="2822" max="2822" width="9" bestFit="1" customWidth="1"/>
    <col min="2823" max="2823" width="10.7109375" customWidth="1"/>
    <col min="2824" max="2824" width="13.7109375" customWidth="1"/>
    <col min="2825" max="2825" width="14.140625" bestFit="1" customWidth="1"/>
    <col min="2826" max="2826" width="9.85546875" bestFit="1" customWidth="1"/>
    <col min="2827" max="2846" width="11.5703125" bestFit="1" customWidth="1"/>
    <col min="3073" max="3073" width="2.28515625" customWidth="1"/>
    <col min="3074" max="3074" width="4.85546875" customWidth="1"/>
    <col min="3075" max="3075" width="10.85546875" customWidth="1"/>
    <col min="3076" max="3076" width="13.28515625" customWidth="1"/>
    <col min="3077" max="3077" width="11.42578125" customWidth="1"/>
    <col min="3078" max="3078" width="9" bestFit="1" customWidth="1"/>
    <col min="3079" max="3079" width="10.7109375" customWidth="1"/>
    <col min="3080" max="3080" width="13.7109375" customWidth="1"/>
    <col min="3081" max="3081" width="14.140625" bestFit="1" customWidth="1"/>
    <col min="3082" max="3082" width="9.85546875" bestFit="1" customWidth="1"/>
    <col min="3083" max="3102" width="11.5703125" bestFit="1" customWidth="1"/>
    <col min="3329" max="3329" width="2.28515625" customWidth="1"/>
    <col min="3330" max="3330" width="4.85546875" customWidth="1"/>
    <col min="3331" max="3331" width="10.85546875" customWidth="1"/>
    <col min="3332" max="3332" width="13.28515625" customWidth="1"/>
    <col min="3333" max="3333" width="11.42578125" customWidth="1"/>
    <col min="3334" max="3334" width="9" bestFit="1" customWidth="1"/>
    <col min="3335" max="3335" width="10.7109375" customWidth="1"/>
    <col min="3336" max="3336" width="13.7109375" customWidth="1"/>
    <col min="3337" max="3337" width="14.140625" bestFit="1" customWidth="1"/>
    <col min="3338" max="3338" width="9.85546875" bestFit="1" customWidth="1"/>
    <col min="3339" max="3358" width="11.5703125" bestFit="1" customWidth="1"/>
    <col min="3585" max="3585" width="2.28515625" customWidth="1"/>
    <col min="3586" max="3586" width="4.85546875" customWidth="1"/>
    <col min="3587" max="3587" width="10.85546875" customWidth="1"/>
    <col min="3588" max="3588" width="13.28515625" customWidth="1"/>
    <col min="3589" max="3589" width="11.42578125" customWidth="1"/>
    <col min="3590" max="3590" width="9" bestFit="1" customWidth="1"/>
    <col min="3591" max="3591" width="10.7109375" customWidth="1"/>
    <col min="3592" max="3592" width="13.7109375" customWidth="1"/>
    <col min="3593" max="3593" width="14.140625" bestFit="1" customWidth="1"/>
    <col min="3594" max="3594" width="9.85546875" bestFit="1" customWidth="1"/>
    <col min="3595" max="3614" width="11.5703125" bestFit="1" customWidth="1"/>
    <col min="3841" max="3841" width="2.28515625" customWidth="1"/>
    <col min="3842" max="3842" width="4.85546875" customWidth="1"/>
    <col min="3843" max="3843" width="10.85546875" customWidth="1"/>
    <col min="3844" max="3844" width="13.28515625" customWidth="1"/>
    <col min="3845" max="3845" width="11.42578125" customWidth="1"/>
    <col min="3846" max="3846" width="9" bestFit="1" customWidth="1"/>
    <col min="3847" max="3847" width="10.7109375" customWidth="1"/>
    <col min="3848" max="3848" width="13.7109375" customWidth="1"/>
    <col min="3849" max="3849" width="14.140625" bestFit="1" customWidth="1"/>
    <col min="3850" max="3850" width="9.85546875" bestFit="1" customWidth="1"/>
    <col min="3851" max="3870" width="11.5703125" bestFit="1" customWidth="1"/>
    <col min="4097" max="4097" width="2.28515625" customWidth="1"/>
    <col min="4098" max="4098" width="4.85546875" customWidth="1"/>
    <col min="4099" max="4099" width="10.85546875" customWidth="1"/>
    <col min="4100" max="4100" width="13.28515625" customWidth="1"/>
    <col min="4101" max="4101" width="11.42578125" customWidth="1"/>
    <col min="4102" max="4102" width="9" bestFit="1" customWidth="1"/>
    <col min="4103" max="4103" width="10.7109375" customWidth="1"/>
    <col min="4104" max="4104" width="13.7109375" customWidth="1"/>
    <col min="4105" max="4105" width="14.140625" bestFit="1" customWidth="1"/>
    <col min="4106" max="4106" width="9.85546875" bestFit="1" customWidth="1"/>
    <col min="4107" max="4126" width="11.5703125" bestFit="1" customWidth="1"/>
    <col min="4353" max="4353" width="2.28515625" customWidth="1"/>
    <col min="4354" max="4354" width="4.85546875" customWidth="1"/>
    <col min="4355" max="4355" width="10.85546875" customWidth="1"/>
    <col min="4356" max="4356" width="13.28515625" customWidth="1"/>
    <col min="4357" max="4357" width="11.42578125" customWidth="1"/>
    <col min="4358" max="4358" width="9" bestFit="1" customWidth="1"/>
    <col min="4359" max="4359" width="10.7109375" customWidth="1"/>
    <col min="4360" max="4360" width="13.7109375" customWidth="1"/>
    <col min="4361" max="4361" width="14.140625" bestFit="1" customWidth="1"/>
    <col min="4362" max="4362" width="9.85546875" bestFit="1" customWidth="1"/>
    <col min="4363" max="4382" width="11.5703125" bestFit="1" customWidth="1"/>
    <col min="4609" max="4609" width="2.28515625" customWidth="1"/>
    <col min="4610" max="4610" width="4.85546875" customWidth="1"/>
    <col min="4611" max="4611" width="10.85546875" customWidth="1"/>
    <col min="4612" max="4612" width="13.28515625" customWidth="1"/>
    <col min="4613" max="4613" width="11.42578125" customWidth="1"/>
    <col min="4614" max="4614" width="9" bestFit="1" customWidth="1"/>
    <col min="4615" max="4615" width="10.7109375" customWidth="1"/>
    <col min="4616" max="4616" width="13.7109375" customWidth="1"/>
    <col min="4617" max="4617" width="14.140625" bestFit="1" customWidth="1"/>
    <col min="4618" max="4618" width="9.85546875" bestFit="1" customWidth="1"/>
    <col min="4619" max="4638" width="11.5703125" bestFit="1" customWidth="1"/>
    <col min="4865" max="4865" width="2.28515625" customWidth="1"/>
    <col min="4866" max="4866" width="4.85546875" customWidth="1"/>
    <col min="4867" max="4867" width="10.85546875" customWidth="1"/>
    <col min="4868" max="4868" width="13.28515625" customWidth="1"/>
    <col min="4869" max="4869" width="11.42578125" customWidth="1"/>
    <col min="4870" max="4870" width="9" bestFit="1" customWidth="1"/>
    <col min="4871" max="4871" width="10.7109375" customWidth="1"/>
    <col min="4872" max="4872" width="13.7109375" customWidth="1"/>
    <col min="4873" max="4873" width="14.140625" bestFit="1" customWidth="1"/>
    <col min="4874" max="4874" width="9.85546875" bestFit="1" customWidth="1"/>
    <col min="4875" max="4894" width="11.5703125" bestFit="1" customWidth="1"/>
    <col min="5121" max="5121" width="2.28515625" customWidth="1"/>
    <col min="5122" max="5122" width="4.85546875" customWidth="1"/>
    <col min="5123" max="5123" width="10.85546875" customWidth="1"/>
    <col min="5124" max="5124" width="13.28515625" customWidth="1"/>
    <col min="5125" max="5125" width="11.42578125" customWidth="1"/>
    <col min="5126" max="5126" width="9" bestFit="1" customWidth="1"/>
    <col min="5127" max="5127" width="10.7109375" customWidth="1"/>
    <col min="5128" max="5128" width="13.7109375" customWidth="1"/>
    <col min="5129" max="5129" width="14.140625" bestFit="1" customWidth="1"/>
    <col min="5130" max="5130" width="9.85546875" bestFit="1" customWidth="1"/>
    <col min="5131" max="5150" width="11.5703125" bestFit="1" customWidth="1"/>
    <col min="5377" max="5377" width="2.28515625" customWidth="1"/>
    <col min="5378" max="5378" width="4.85546875" customWidth="1"/>
    <col min="5379" max="5379" width="10.85546875" customWidth="1"/>
    <col min="5380" max="5380" width="13.28515625" customWidth="1"/>
    <col min="5381" max="5381" width="11.42578125" customWidth="1"/>
    <col min="5382" max="5382" width="9" bestFit="1" customWidth="1"/>
    <col min="5383" max="5383" width="10.7109375" customWidth="1"/>
    <col min="5384" max="5384" width="13.7109375" customWidth="1"/>
    <col min="5385" max="5385" width="14.140625" bestFit="1" customWidth="1"/>
    <col min="5386" max="5386" width="9.85546875" bestFit="1" customWidth="1"/>
    <col min="5387" max="5406" width="11.5703125" bestFit="1" customWidth="1"/>
    <col min="5633" max="5633" width="2.28515625" customWidth="1"/>
    <col min="5634" max="5634" width="4.85546875" customWidth="1"/>
    <col min="5635" max="5635" width="10.85546875" customWidth="1"/>
    <col min="5636" max="5636" width="13.28515625" customWidth="1"/>
    <col min="5637" max="5637" width="11.42578125" customWidth="1"/>
    <col min="5638" max="5638" width="9" bestFit="1" customWidth="1"/>
    <col min="5639" max="5639" width="10.7109375" customWidth="1"/>
    <col min="5640" max="5640" width="13.7109375" customWidth="1"/>
    <col min="5641" max="5641" width="14.140625" bestFit="1" customWidth="1"/>
    <col min="5642" max="5642" width="9.85546875" bestFit="1" customWidth="1"/>
    <col min="5643" max="5662" width="11.5703125" bestFit="1" customWidth="1"/>
    <col min="5889" max="5889" width="2.28515625" customWidth="1"/>
    <col min="5890" max="5890" width="4.85546875" customWidth="1"/>
    <col min="5891" max="5891" width="10.85546875" customWidth="1"/>
    <col min="5892" max="5892" width="13.28515625" customWidth="1"/>
    <col min="5893" max="5893" width="11.42578125" customWidth="1"/>
    <col min="5894" max="5894" width="9" bestFit="1" customWidth="1"/>
    <col min="5895" max="5895" width="10.7109375" customWidth="1"/>
    <col min="5896" max="5896" width="13.7109375" customWidth="1"/>
    <col min="5897" max="5897" width="14.140625" bestFit="1" customWidth="1"/>
    <col min="5898" max="5898" width="9.85546875" bestFit="1" customWidth="1"/>
    <col min="5899" max="5918" width="11.5703125" bestFit="1" customWidth="1"/>
    <col min="6145" max="6145" width="2.28515625" customWidth="1"/>
    <col min="6146" max="6146" width="4.85546875" customWidth="1"/>
    <col min="6147" max="6147" width="10.85546875" customWidth="1"/>
    <col min="6148" max="6148" width="13.28515625" customWidth="1"/>
    <col min="6149" max="6149" width="11.42578125" customWidth="1"/>
    <col min="6150" max="6150" width="9" bestFit="1" customWidth="1"/>
    <col min="6151" max="6151" width="10.7109375" customWidth="1"/>
    <col min="6152" max="6152" width="13.7109375" customWidth="1"/>
    <col min="6153" max="6153" width="14.140625" bestFit="1" customWidth="1"/>
    <col min="6154" max="6154" width="9.85546875" bestFit="1" customWidth="1"/>
    <col min="6155" max="6174" width="11.5703125" bestFit="1" customWidth="1"/>
    <col min="6401" max="6401" width="2.28515625" customWidth="1"/>
    <col min="6402" max="6402" width="4.85546875" customWidth="1"/>
    <col min="6403" max="6403" width="10.85546875" customWidth="1"/>
    <col min="6404" max="6404" width="13.28515625" customWidth="1"/>
    <col min="6405" max="6405" width="11.42578125" customWidth="1"/>
    <col min="6406" max="6406" width="9" bestFit="1" customWidth="1"/>
    <col min="6407" max="6407" width="10.7109375" customWidth="1"/>
    <col min="6408" max="6408" width="13.7109375" customWidth="1"/>
    <col min="6409" max="6409" width="14.140625" bestFit="1" customWidth="1"/>
    <col min="6410" max="6410" width="9.85546875" bestFit="1" customWidth="1"/>
    <col min="6411" max="6430" width="11.5703125" bestFit="1" customWidth="1"/>
    <col min="6657" max="6657" width="2.28515625" customWidth="1"/>
    <col min="6658" max="6658" width="4.85546875" customWidth="1"/>
    <col min="6659" max="6659" width="10.85546875" customWidth="1"/>
    <col min="6660" max="6660" width="13.28515625" customWidth="1"/>
    <col min="6661" max="6661" width="11.42578125" customWidth="1"/>
    <col min="6662" max="6662" width="9" bestFit="1" customWidth="1"/>
    <col min="6663" max="6663" width="10.7109375" customWidth="1"/>
    <col min="6664" max="6664" width="13.7109375" customWidth="1"/>
    <col min="6665" max="6665" width="14.140625" bestFit="1" customWidth="1"/>
    <col min="6666" max="6666" width="9.85546875" bestFit="1" customWidth="1"/>
    <col min="6667" max="6686" width="11.5703125" bestFit="1" customWidth="1"/>
    <col min="6913" max="6913" width="2.28515625" customWidth="1"/>
    <col min="6914" max="6914" width="4.85546875" customWidth="1"/>
    <col min="6915" max="6915" width="10.85546875" customWidth="1"/>
    <col min="6916" max="6916" width="13.28515625" customWidth="1"/>
    <col min="6917" max="6917" width="11.42578125" customWidth="1"/>
    <col min="6918" max="6918" width="9" bestFit="1" customWidth="1"/>
    <col min="6919" max="6919" width="10.7109375" customWidth="1"/>
    <col min="6920" max="6920" width="13.7109375" customWidth="1"/>
    <col min="6921" max="6921" width="14.140625" bestFit="1" customWidth="1"/>
    <col min="6922" max="6922" width="9.85546875" bestFit="1" customWidth="1"/>
    <col min="6923" max="6942" width="11.5703125" bestFit="1" customWidth="1"/>
    <col min="7169" max="7169" width="2.28515625" customWidth="1"/>
    <col min="7170" max="7170" width="4.85546875" customWidth="1"/>
    <col min="7171" max="7171" width="10.85546875" customWidth="1"/>
    <col min="7172" max="7172" width="13.28515625" customWidth="1"/>
    <col min="7173" max="7173" width="11.42578125" customWidth="1"/>
    <col min="7174" max="7174" width="9" bestFit="1" customWidth="1"/>
    <col min="7175" max="7175" width="10.7109375" customWidth="1"/>
    <col min="7176" max="7176" width="13.7109375" customWidth="1"/>
    <col min="7177" max="7177" width="14.140625" bestFit="1" customWidth="1"/>
    <col min="7178" max="7178" width="9.85546875" bestFit="1" customWidth="1"/>
    <col min="7179" max="7198" width="11.5703125" bestFit="1" customWidth="1"/>
    <col min="7425" max="7425" width="2.28515625" customWidth="1"/>
    <col min="7426" max="7426" width="4.85546875" customWidth="1"/>
    <col min="7427" max="7427" width="10.85546875" customWidth="1"/>
    <col min="7428" max="7428" width="13.28515625" customWidth="1"/>
    <col min="7429" max="7429" width="11.42578125" customWidth="1"/>
    <col min="7430" max="7430" width="9" bestFit="1" customWidth="1"/>
    <col min="7431" max="7431" width="10.7109375" customWidth="1"/>
    <col min="7432" max="7432" width="13.7109375" customWidth="1"/>
    <col min="7433" max="7433" width="14.140625" bestFit="1" customWidth="1"/>
    <col min="7434" max="7434" width="9.85546875" bestFit="1" customWidth="1"/>
    <col min="7435" max="7454" width="11.5703125" bestFit="1" customWidth="1"/>
    <col min="7681" max="7681" width="2.28515625" customWidth="1"/>
    <col min="7682" max="7682" width="4.85546875" customWidth="1"/>
    <col min="7683" max="7683" width="10.85546875" customWidth="1"/>
    <col min="7684" max="7684" width="13.28515625" customWidth="1"/>
    <col min="7685" max="7685" width="11.42578125" customWidth="1"/>
    <col min="7686" max="7686" width="9" bestFit="1" customWidth="1"/>
    <col min="7687" max="7687" width="10.7109375" customWidth="1"/>
    <col min="7688" max="7688" width="13.7109375" customWidth="1"/>
    <col min="7689" max="7689" width="14.140625" bestFit="1" customWidth="1"/>
    <col min="7690" max="7690" width="9.85546875" bestFit="1" customWidth="1"/>
    <col min="7691" max="7710" width="11.5703125" bestFit="1" customWidth="1"/>
    <col min="7937" max="7937" width="2.28515625" customWidth="1"/>
    <col min="7938" max="7938" width="4.85546875" customWidth="1"/>
    <col min="7939" max="7939" width="10.85546875" customWidth="1"/>
    <col min="7940" max="7940" width="13.28515625" customWidth="1"/>
    <col min="7941" max="7941" width="11.42578125" customWidth="1"/>
    <col min="7942" max="7942" width="9" bestFit="1" customWidth="1"/>
    <col min="7943" max="7943" width="10.7109375" customWidth="1"/>
    <col min="7944" max="7944" width="13.7109375" customWidth="1"/>
    <col min="7945" max="7945" width="14.140625" bestFit="1" customWidth="1"/>
    <col min="7946" max="7946" width="9.85546875" bestFit="1" customWidth="1"/>
    <col min="7947" max="7966" width="11.5703125" bestFit="1" customWidth="1"/>
    <col min="8193" max="8193" width="2.28515625" customWidth="1"/>
    <col min="8194" max="8194" width="4.85546875" customWidth="1"/>
    <col min="8195" max="8195" width="10.85546875" customWidth="1"/>
    <col min="8196" max="8196" width="13.28515625" customWidth="1"/>
    <col min="8197" max="8197" width="11.42578125" customWidth="1"/>
    <col min="8198" max="8198" width="9" bestFit="1" customWidth="1"/>
    <col min="8199" max="8199" width="10.7109375" customWidth="1"/>
    <col min="8200" max="8200" width="13.7109375" customWidth="1"/>
    <col min="8201" max="8201" width="14.140625" bestFit="1" customWidth="1"/>
    <col min="8202" max="8202" width="9.85546875" bestFit="1" customWidth="1"/>
    <col min="8203" max="8222" width="11.5703125" bestFit="1" customWidth="1"/>
    <col min="8449" max="8449" width="2.28515625" customWidth="1"/>
    <col min="8450" max="8450" width="4.85546875" customWidth="1"/>
    <col min="8451" max="8451" width="10.85546875" customWidth="1"/>
    <col min="8452" max="8452" width="13.28515625" customWidth="1"/>
    <col min="8453" max="8453" width="11.42578125" customWidth="1"/>
    <col min="8454" max="8454" width="9" bestFit="1" customWidth="1"/>
    <col min="8455" max="8455" width="10.7109375" customWidth="1"/>
    <col min="8456" max="8456" width="13.7109375" customWidth="1"/>
    <col min="8457" max="8457" width="14.140625" bestFit="1" customWidth="1"/>
    <col min="8458" max="8458" width="9.85546875" bestFit="1" customWidth="1"/>
    <col min="8459" max="8478" width="11.5703125" bestFit="1" customWidth="1"/>
    <col min="8705" max="8705" width="2.28515625" customWidth="1"/>
    <col min="8706" max="8706" width="4.85546875" customWidth="1"/>
    <col min="8707" max="8707" width="10.85546875" customWidth="1"/>
    <col min="8708" max="8708" width="13.28515625" customWidth="1"/>
    <col min="8709" max="8709" width="11.42578125" customWidth="1"/>
    <col min="8710" max="8710" width="9" bestFit="1" customWidth="1"/>
    <col min="8711" max="8711" width="10.7109375" customWidth="1"/>
    <col min="8712" max="8712" width="13.7109375" customWidth="1"/>
    <col min="8713" max="8713" width="14.140625" bestFit="1" customWidth="1"/>
    <col min="8714" max="8714" width="9.85546875" bestFit="1" customWidth="1"/>
    <col min="8715" max="8734" width="11.5703125" bestFit="1" customWidth="1"/>
    <col min="8961" max="8961" width="2.28515625" customWidth="1"/>
    <col min="8962" max="8962" width="4.85546875" customWidth="1"/>
    <col min="8963" max="8963" width="10.85546875" customWidth="1"/>
    <col min="8964" max="8964" width="13.28515625" customWidth="1"/>
    <col min="8965" max="8965" width="11.42578125" customWidth="1"/>
    <col min="8966" max="8966" width="9" bestFit="1" customWidth="1"/>
    <col min="8967" max="8967" width="10.7109375" customWidth="1"/>
    <col min="8968" max="8968" width="13.7109375" customWidth="1"/>
    <col min="8969" max="8969" width="14.140625" bestFit="1" customWidth="1"/>
    <col min="8970" max="8970" width="9.85546875" bestFit="1" customWidth="1"/>
    <col min="8971" max="8990" width="11.5703125" bestFit="1" customWidth="1"/>
    <col min="9217" max="9217" width="2.28515625" customWidth="1"/>
    <col min="9218" max="9218" width="4.85546875" customWidth="1"/>
    <col min="9219" max="9219" width="10.85546875" customWidth="1"/>
    <col min="9220" max="9220" width="13.28515625" customWidth="1"/>
    <col min="9221" max="9221" width="11.42578125" customWidth="1"/>
    <col min="9222" max="9222" width="9" bestFit="1" customWidth="1"/>
    <col min="9223" max="9223" width="10.7109375" customWidth="1"/>
    <col min="9224" max="9224" width="13.7109375" customWidth="1"/>
    <col min="9225" max="9225" width="14.140625" bestFit="1" customWidth="1"/>
    <col min="9226" max="9226" width="9.85546875" bestFit="1" customWidth="1"/>
    <col min="9227" max="9246" width="11.5703125" bestFit="1" customWidth="1"/>
    <col min="9473" max="9473" width="2.28515625" customWidth="1"/>
    <col min="9474" max="9474" width="4.85546875" customWidth="1"/>
    <col min="9475" max="9475" width="10.85546875" customWidth="1"/>
    <col min="9476" max="9476" width="13.28515625" customWidth="1"/>
    <col min="9477" max="9477" width="11.42578125" customWidth="1"/>
    <col min="9478" max="9478" width="9" bestFit="1" customWidth="1"/>
    <col min="9479" max="9479" width="10.7109375" customWidth="1"/>
    <col min="9480" max="9480" width="13.7109375" customWidth="1"/>
    <col min="9481" max="9481" width="14.140625" bestFit="1" customWidth="1"/>
    <col min="9482" max="9482" width="9.85546875" bestFit="1" customWidth="1"/>
    <col min="9483" max="9502" width="11.5703125" bestFit="1" customWidth="1"/>
    <col min="9729" max="9729" width="2.28515625" customWidth="1"/>
    <col min="9730" max="9730" width="4.85546875" customWidth="1"/>
    <col min="9731" max="9731" width="10.85546875" customWidth="1"/>
    <col min="9732" max="9732" width="13.28515625" customWidth="1"/>
    <col min="9733" max="9733" width="11.42578125" customWidth="1"/>
    <col min="9734" max="9734" width="9" bestFit="1" customWidth="1"/>
    <col min="9735" max="9735" width="10.7109375" customWidth="1"/>
    <col min="9736" max="9736" width="13.7109375" customWidth="1"/>
    <col min="9737" max="9737" width="14.140625" bestFit="1" customWidth="1"/>
    <col min="9738" max="9738" width="9.85546875" bestFit="1" customWidth="1"/>
    <col min="9739" max="9758" width="11.5703125" bestFit="1" customWidth="1"/>
    <col min="9985" max="9985" width="2.28515625" customWidth="1"/>
    <col min="9986" max="9986" width="4.85546875" customWidth="1"/>
    <col min="9987" max="9987" width="10.85546875" customWidth="1"/>
    <col min="9988" max="9988" width="13.28515625" customWidth="1"/>
    <col min="9989" max="9989" width="11.42578125" customWidth="1"/>
    <col min="9990" max="9990" width="9" bestFit="1" customWidth="1"/>
    <col min="9991" max="9991" width="10.7109375" customWidth="1"/>
    <col min="9992" max="9992" width="13.7109375" customWidth="1"/>
    <col min="9993" max="9993" width="14.140625" bestFit="1" customWidth="1"/>
    <col min="9994" max="9994" width="9.85546875" bestFit="1" customWidth="1"/>
    <col min="9995" max="10014" width="11.5703125" bestFit="1" customWidth="1"/>
    <col min="10241" max="10241" width="2.28515625" customWidth="1"/>
    <col min="10242" max="10242" width="4.85546875" customWidth="1"/>
    <col min="10243" max="10243" width="10.85546875" customWidth="1"/>
    <col min="10244" max="10244" width="13.28515625" customWidth="1"/>
    <col min="10245" max="10245" width="11.42578125" customWidth="1"/>
    <col min="10246" max="10246" width="9" bestFit="1" customWidth="1"/>
    <col min="10247" max="10247" width="10.7109375" customWidth="1"/>
    <col min="10248" max="10248" width="13.7109375" customWidth="1"/>
    <col min="10249" max="10249" width="14.140625" bestFit="1" customWidth="1"/>
    <col min="10250" max="10250" width="9.85546875" bestFit="1" customWidth="1"/>
    <col min="10251" max="10270" width="11.5703125" bestFit="1" customWidth="1"/>
    <col min="10497" max="10497" width="2.28515625" customWidth="1"/>
    <col min="10498" max="10498" width="4.85546875" customWidth="1"/>
    <col min="10499" max="10499" width="10.85546875" customWidth="1"/>
    <col min="10500" max="10500" width="13.28515625" customWidth="1"/>
    <col min="10501" max="10501" width="11.42578125" customWidth="1"/>
    <col min="10502" max="10502" width="9" bestFit="1" customWidth="1"/>
    <col min="10503" max="10503" width="10.7109375" customWidth="1"/>
    <col min="10504" max="10504" width="13.7109375" customWidth="1"/>
    <col min="10505" max="10505" width="14.140625" bestFit="1" customWidth="1"/>
    <col min="10506" max="10506" width="9.85546875" bestFit="1" customWidth="1"/>
    <col min="10507" max="10526" width="11.5703125" bestFit="1" customWidth="1"/>
    <col min="10753" max="10753" width="2.28515625" customWidth="1"/>
    <col min="10754" max="10754" width="4.85546875" customWidth="1"/>
    <col min="10755" max="10755" width="10.85546875" customWidth="1"/>
    <col min="10756" max="10756" width="13.28515625" customWidth="1"/>
    <col min="10757" max="10757" width="11.42578125" customWidth="1"/>
    <col min="10758" max="10758" width="9" bestFit="1" customWidth="1"/>
    <col min="10759" max="10759" width="10.7109375" customWidth="1"/>
    <col min="10760" max="10760" width="13.7109375" customWidth="1"/>
    <col min="10761" max="10761" width="14.140625" bestFit="1" customWidth="1"/>
    <col min="10762" max="10762" width="9.85546875" bestFit="1" customWidth="1"/>
    <col min="10763" max="10782" width="11.5703125" bestFit="1" customWidth="1"/>
    <col min="11009" max="11009" width="2.28515625" customWidth="1"/>
    <col min="11010" max="11010" width="4.85546875" customWidth="1"/>
    <col min="11011" max="11011" width="10.85546875" customWidth="1"/>
    <col min="11012" max="11012" width="13.28515625" customWidth="1"/>
    <col min="11013" max="11013" width="11.42578125" customWidth="1"/>
    <col min="11014" max="11014" width="9" bestFit="1" customWidth="1"/>
    <col min="11015" max="11015" width="10.7109375" customWidth="1"/>
    <col min="11016" max="11016" width="13.7109375" customWidth="1"/>
    <col min="11017" max="11017" width="14.140625" bestFit="1" customWidth="1"/>
    <col min="11018" max="11018" width="9.85546875" bestFit="1" customWidth="1"/>
    <col min="11019" max="11038" width="11.5703125" bestFit="1" customWidth="1"/>
    <col min="11265" max="11265" width="2.28515625" customWidth="1"/>
    <col min="11266" max="11266" width="4.85546875" customWidth="1"/>
    <col min="11267" max="11267" width="10.85546875" customWidth="1"/>
    <col min="11268" max="11268" width="13.28515625" customWidth="1"/>
    <col min="11269" max="11269" width="11.42578125" customWidth="1"/>
    <col min="11270" max="11270" width="9" bestFit="1" customWidth="1"/>
    <col min="11271" max="11271" width="10.7109375" customWidth="1"/>
    <col min="11272" max="11272" width="13.7109375" customWidth="1"/>
    <col min="11273" max="11273" width="14.140625" bestFit="1" customWidth="1"/>
    <col min="11274" max="11274" width="9.85546875" bestFit="1" customWidth="1"/>
    <col min="11275" max="11294" width="11.5703125" bestFit="1" customWidth="1"/>
    <col min="11521" max="11521" width="2.28515625" customWidth="1"/>
    <col min="11522" max="11522" width="4.85546875" customWidth="1"/>
    <col min="11523" max="11523" width="10.85546875" customWidth="1"/>
    <col min="11524" max="11524" width="13.28515625" customWidth="1"/>
    <col min="11525" max="11525" width="11.42578125" customWidth="1"/>
    <col min="11526" max="11526" width="9" bestFit="1" customWidth="1"/>
    <col min="11527" max="11527" width="10.7109375" customWidth="1"/>
    <col min="11528" max="11528" width="13.7109375" customWidth="1"/>
    <col min="11529" max="11529" width="14.140625" bestFit="1" customWidth="1"/>
    <col min="11530" max="11530" width="9.85546875" bestFit="1" customWidth="1"/>
    <col min="11531" max="11550" width="11.5703125" bestFit="1" customWidth="1"/>
    <col min="11777" max="11777" width="2.28515625" customWidth="1"/>
    <col min="11778" max="11778" width="4.85546875" customWidth="1"/>
    <col min="11779" max="11779" width="10.85546875" customWidth="1"/>
    <col min="11780" max="11780" width="13.28515625" customWidth="1"/>
    <col min="11781" max="11781" width="11.42578125" customWidth="1"/>
    <col min="11782" max="11782" width="9" bestFit="1" customWidth="1"/>
    <col min="11783" max="11783" width="10.7109375" customWidth="1"/>
    <col min="11784" max="11784" width="13.7109375" customWidth="1"/>
    <col min="11785" max="11785" width="14.140625" bestFit="1" customWidth="1"/>
    <col min="11786" max="11786" width="9.85546875" bestFit="1" customWidth="1"/>
    <col min="11787" max="11806" width="11.5703125" bestFit="1" customWidth="1"/>
    <col min="12033" max="12033" width="2.28515625" customWidth="1"/>
    <col min="12034" max="12034" width="4.85546875" customWidth="1"/>
    <col min="12035" max="12035" width="10.85546875" customWidth="1"/>
    <col min="12036" max="12036" width="13.28515625" customWidth="1"/>
    <col min="12037" max="12037" width="11.42578125" customWidth="1"/>
    <col min="12038" max="12038" width="9" bestFit="1" customWidth="1"/>
    <col min="12039" max="12039" width="10.7109375" customWidth="1"/>
    <col min="12040" max="12040" width="13.7109375" customWidth="1"/>
    <col min="12041" max="12041" width="14.140625" bestFit="1" customWidth="1"/>
    <col min="12042" max="12042" width="9.85546875" bestFit="1" customWidth="1"/>
    <col min="12043" max="12062" width="11.5703125" bestFit="1" customWidth="1"/>
    <col min="12289" max="12289" width="2.28515625" customWidth="1"/>
    <col min="12290" max="12290" width="4.85546875" customWidth="1"/>
    <col min="12291" max="12291" width="10.85546875" customWidth="1"/>
    <col min="12292" max="12292" width="13.28515625" customWidth="1"/>
    <col min="12293" max="12293" width="11.42578125" customWidth="1"/>
    <col min="12294" max="12294" width="9" bestFit="1" customWidth="1"/>
    <col min="12295" max="12295" width="10.7109375" customWidth="1"/>
    <col min="12296" max="12296" width="13.7109375" customWidth="1"/>
    <col min="12297" max="12297" width="14.140625" bestFit="1" customWidth="1"/>
    <col min="12298" max="12298" width="9.85546875" bestFit="1" customWidth="1"/>
    <col min="12299" max="12318" width="11.5703125" bestFit="1" customWidth="1"/>
    <col min="12545" max="12545" width="2.28515625" customWidth="1"/>
    <col min="12546" max="12546" width="4.85546875" customWidth="1"/>
    <col min="12547" max="12547" width="10.85546875" customWidth="1"/>
    <col min="12548" max="12548" width="13.28515625" customWidth="1"/>
    <col min="12549" max="12549" width="11.42578125" customWidth="1"/>
    <col min="12550" max="12550" width="9" bestFit="1" customWidth="1"/>
    <col min="12551" max="12551" width="10.7109375" customWidth="1"/>
    <col min="12552" max="12552" width="13.7109375" customWidth="1"/>
    <col min="12553" max="12553" width="14.140625" bestFit="1" customWidth="1"/>
    <col min="12554" max="12554" width="9.85546875" bestFit="1" customWidth="1"/>
    <col min="12555" max="12574" width="11.5703125" bestFit="1" customWidth="1"/>
    <col min="12801" max="12801" width="2.28515625" customWidth="1"/>
    <col min="12802" max="12802" width="4.85546875" customWidth="1"/>
    <col min="12803" max="12803" width="10.85546875" customWidth="1"/>
    <col min="12804" max="12804" width="13.28515625" customWidth="1"/>
    <col min="12805" max="12805" width="11.42578125" customWidth="1"/>
    <col min="12806" max="12806" width="9" bestFit="1" customWidth="1"/>
    <col min="12807" max="12807" width="10.7109375" customWidth="1"/>
    <col min="12808" max="12808" width="13.7109375" customWidth="1"/>
    <col min="12809" max="12809" width="14.140625" bestFit="1" customWidth="1"/>
    <col min="12810" max="12810" width="9.85546875" bestFit="1" customWidth="1"/>
    <col min="12811" max="12830" width="11.5703125" bestFit="1" customWidth="1"/>
    <col min="13057" max="13057" width="2.28515625" customWidth="1"/>
    <col min="13058" max="13058" width="4.85546875" customWidth="1"/>
    <col min="13059" max="13059" width="10.85546875" customWidth="1"/>
    <col min="13060" max="13060" width="13.28515625" customWidth="1"/>
    <col min="13061" max="13061" width="11.42578125" customWidth="1"/>
    <col min="13062" max="13062" width="9" bestFit="1" customWidth="1"/>
    <col min="13063" max="13063" width="10.7109375" customWidth="1"/>
    <col min="13064" max="13064" width="13.7109375" customWidth="1"/>
    <col min="13065" max="13065" width="14.140625" bestFit="1" customWidth="1"/>
    <col min="13066" max="13066" width="9.85546875" bestFit="1" customWidth="1"/>
    <col min="13067" max="13086" width="11.5703125" bestFit="1" customWidth="1"/>
    <col min="13313" max="13313" width="2.28515625" customWidth="1"/>
    <col min="13314" max="13314" width="4.85546875" customWidth="1"/>
    <col min="13315" max="13315" width="10.85546875" customWidth="1"/>
    <col min="13316" max="13316" width="13.28515625" customWidth="1"/>
    <col min="13317" max="13317" width="11.42578125" customWidth="1"/>
    <col min="13318" max="13318" width="9" bestFit="1" customWidth="1"/>
    <col min="13319" max="13319" width="10.7109375" customWidth="1"/>
    <col min="13320" max="13320" width="13.7109375" customWidth="1"/>
    <col min="13321" max="13321" width="14.140625" bestFit="1" customWidth="1"/>
    <col min="13322" max="13322" width="9.85546875" bestFit="1" customWidth="1"/>
    <col min="13323" max="13342" width="11.5703125" bestFit="1" customWidth="1"/>
    <col min="13569" max="13569" width="2.28515625" customWidth="1"/>
    <col min="13570" max="13570" width="4.85546875" customWidth="1"/>
    <col min="13571" max="13571" width="10.85546875" customWidth="1"/>
    <col min="13572" max="13572" width="13.28515625" customWidth="1"/>
    <col min="13573" max="13573" width="11.42578125" customWidth="1"/>
    <col min="13574" max="13574" width="9" bestFit="1" customWidth="1"/>
    <col min="13575" max="13575" width="10.7109375" customWidth="1"/>
    <col min="13576" max="13576" width="13.7109375" customWidth="1"/>
    <col min="13577" max="13577" width="14.140625" bestFit="1" customWidth="1"/>
    <col min="13578" max="13578" width="9.85546875" bestFit="1" customWidth="1"/>
    <col min="13579" max="13598" width="11.5703125" bestFit="1" customWidth="1"/>
    <col min="13825" max="13825" width="2.28515625" customWidth="1"/>
    <col min="13826" max="13826" width="4.85546875" customWidth="1"/>
    <col min="13827" max="13827" width="10.85546875" customWidth="1"/>
    <col min="13828" max="13828" width="13.28515625" customWidth="1"/>
    <col min="13829" max="13829" width="11.42578125" customWidth="1"/>
    <col min="13830" max="13830" width="9" bestFit="1" customWidth="1"/>
    <col min="13831" max="13831" width="10.7109375" customWidth="1"/>
    <col min="13832" max="13832" width="13.7109375" customWidth="1"/>
    <col min="13833" max="13833" width="14.140625" bestFit="1" customWidth="1"/>
    <col min="13834" max="13834" width="9.85546875" bestFit="1" customWidth="1"/>
    <col min="13835" max="13854" width="11.5703125" bestFit="1" customWidth="1"/>
    <col min="14081" max="14081" width="2.28515625" customWidth="1"/>
    <col min="14082" max="14082" width="4.85546875" customWidth="1"/>
    <col min="14083" max="14083" width="10.85546875" customWidth="1"/>
    <col min="14084" max="14084" width="13.28515625" customWidth="1"/>
    <col min="14085" max="14085" width="11.42578125" customWidth="1"/>
    <col min="14086" max="14086" width="9" bestFit="1" customWidth="1"/>
    <col min="14087" max="14087" width="10.7109375" customWidth="1"/>
    <col min="14088" max="14088" width="13.7109375" customWidth="1"/>
    <col min="14089" max="14089" width="14.140625" bestFit="1" customWidth="1"/>
    <col min="14090" max="14090" width="9.85546875" bestFit="1" customWidth="1"/>
    <col min="14091" max="14110" width="11.5703125" bestFit="1" customWidth="1"/>
    <col min="14337" max="14337" width="2.28515625" customWidth="1"/>
    <col min="14338" max="14338" width="4.85546875" customWidth="1"/>
    <col min="14339" max="14339" width="10.85546875" customWidth="1"/>
    <col min="14340" max="14340" width="13.28515625" customWidth="1"/>
    <col min="14341" max="14341" width="11.42578125" customWidth="1"/>
    <col min="14342" max="14342" width="9" bestFit="1" customWidth="1"/>
    <col min="14343" max="14343" width="10.7109375" customWidth="1"/>
    <col min="14344" max="14344" width="13.7109375" customWidth="1"/>
    <col min="14345" max="14345" width="14.140625" bestFit="1" customWidth="1"/>
    <col min="14346" max="14346" width="9.85546875" bestFit="1" customWidth="1"/>
    <col min="14347" max="14366" width="11.5703125" bestFit="1" customWidth="1"/>
    <col min="14593" max="14593" width="2.28515625" customWidth="1"/>
    <col min="14594" max="14594" width="4.85546875" customWidth="1"/>
    <col min="14595" max="14595" width="10.85546875" customWidth="1"/>
    <col min="14596" max="14596" width="13.28515625" customWidth="1"/>
    <col min="14597" max="14597" width="11.42578125" customWidth="1"/>
    <col min="14598" max="14598" width="9" bestFit="1" customWidth="1"/>
    <col min="14599" max="14599" width="10.7109375" customWidth="1"/>
    <col min="14600" max="14600" width="13.7109375" customWidth="1"/>
    <col min="14601" max="14601" width="14.140625" bestFit="1" customWidth="1"/>
    <col min="14602" max="14602" width="9.85546875" bestFit="1" customWidth="1"/>
    <col min="14603" max="14622" width="11.5703125" bestFit="1" customWidth="1"/>
    <col min="14849" max="14849" width="2.28515625" customWidth="1"/>
    <col min="14850" max="14850" width="4.85546875" customWidth="1"/>
    <col min="14851" max="14851" width="10.85546875" customWidth="1"/>
    <col min="14852" max="14852" width="13.28515625" customWidth="1"/>
    <col min="14853" max="14853" width="11.42578125" customWidth="1"/>
    <col min="14854" max="14854" width="9" bestFit="1" customWidth="1"/>
    <col min="14855" max="14855" width="10.7109375" customWidth="1"/>
    <col min="14856" max="14856" width="13.7109375" customWidth="1"/>
    <col min="14857" max="14857" width="14.140625" bestFit="1" customWidth="1"/>
    <col min="14858" max="14858" width="9.85546875" bestFit="1" customWidth="1"/>
    <col min="14859" max="14878" width="11.5703125" bestFit="1" customWidth="1"/>
    <col min="15105" max="15105" width="2.28515625" customWidth="1"/>
    <col min="15106" max="15106" width="4.85546875" customWidth="1"/>
    <col min="15107" max="15107" width="10.85546875" customWidth="1"/>
    <col min="15108" max="15108" width="13.28515625" customWidth="1"/>
    <col min="15109" max="15109" width="11.42578125" customWidth="1"/>
    <col min="15110" max="15110" width="9" bestFit="1" customWidth="1"/>
    <col min="15111" max="15111" width="10.7109375" customWidth="1"/>
    <col min="15112" max="15112" width="13.7109375" customWidth="1"/>
    <col min="15113" max="15113" width="14.140625" bestFit="1" customWidth="1"/>
    <col min="15114" max="15114" width="9.85546875" bestFit="1" customWidth="1"/>
    <col min="15115" max="15134" width="11.5703125" bestFit="1" customWidth="1"/>
    <col min="15361" max="15361" width="2.28515625" customWidth="1"/>
    <col min="15362" max="15362" width="4.85546875" customWidth="1"/>
    <col min="15363" max="15363" width="10.85546875" customWidth="1"/>
    <col min="15364" max="15364" width="13.28515625" customWidth="1"/>
    <col min="15365" max="15365" width="11.42578125" customWidth="1"/>
    <col min="15366" max="15366" width="9" bestFit="1" customWidth="1"/>
    <col min="15367" max="15367" width="10.7109375" customWidth="1"/>
    <col min="15368" max="15368" width="13.7109375" customWidth="1"/>
    <col min="15369" max="15369" width="14.140625" bestFit="1" customWidth="1"/>
    <col min="15370" max="15370" width="9.85546875" bestFit="1" customWidth="1"/>
    <col min="15371" max="15390" width="11.5703125" bestFit="1" customWidth="1"/>
    <col min="15617" max="15617" width="2.28515625" customWidth="1"/>
    <col min="15618" max="15618" width="4.85546875" customWidth="1"/>
    <col min="15619" max="15619" width="10.85546875" customWidth="1"/>
    <col min="15620" max="15620" width="13.28515625" customWidth="1"/>
    <col min="15621" max="15621" width="11.42578125" customWidth="1"/>
    <col min="15622" max="15622" width="9" bestFit="1" customWidth="1"/>
    <col min="15623" max="15623" width="10.7109375" customWidth="1"/>
    <col min="15624" max="15624" width="13.7109375" customWidth="1"/>
    <col min="15625" max="15625" width="14.140625" bestFit="1" customWidth="1"/>
    <col min="15626" max="15626" width="9.85546875" bestFit="1" customWidth="1"/>
    <col min="15627" max="15646" width="11.5703125" bestFit="1" customWidth="1"/>
    <col min="15873" max="15873" width="2.28515625" customWidth="1"/>
    <col min="15874" max="15874" width="4.85546875" customWidth="1"/>
    <col min="15875" max="15875" width="10.85546875" customWidth="1"/>
    <col min="15876" max="15876" width="13.28515625" customWidth="1"/>
    <col min="15877" max="15877" width="11.42578125" customWidth="1"/>
    <col min="15878" max="15878" width="9" bestFit="1" customWidth="1"/>
    <col min="15879" max="15879" width="10.7109375" customWidth="1"/>
    <col min="15880" max="15880" width="13.7109375" customWidth="1"/>
    <col min="15881" max="15881" width="14.140625" bestFit="1" customWidth="1"/>
    <col min="15882" max="15882" width="9.85546875" bestFit="1" customWidth="1"/>
    <col min="15883" max="15902" width="11.5703125" bestFit="1" customWidth="1"/>
    <col min="16129" max="16129" width="2.28515625" customWidth="1"/>
    <col min="16130" max="16130" width="4.85546875" customWidth="1"/>
    <col min="16131" max="16131" width="10.85546875" customWidth="1"/>
    <col min="16132" max="16132" width="13.28515625" customWidth="1"/>
    <col min="16133" max="16133" width="11.42578125" customWidth="1"/>
    <col min="16134" max="16134" width="9" bestFit="1" customWidth="1"/>
    <col min="16135" max="16135" width="10.7109375" customWidth="1"/>
    <col min="16136" max="16136" width="13.7109375" customWidth="1"/>
    <col min="16137" max="16137" width="14.140625" bestFit="1" customWidth="1"/>
    <col min="16138" max="16138" width="9.85546875" bestFit="1" customWidth="1"/>
    <col min="16139" max="16158" width="11.5703125" bestFit="1" customWidth="1"/>
  </cols>
  <sheetData>
    <row r="1" spans="2:17" ht="16.5">
      <c r="B1" s="182" t="s">
        <v>818</v>
      </c>
      <c r="O1" s="195"/>
      <c r="P1" s="195"/>
      <c r="Q1" s="195"/>
    </row>
    <row r="2" spans="2:17" ht="16.5">
      <c r="B2" s="852" t="s">
        <v>875</v>
      </c>
      <c r="O2" s="195"/>
      <c r="P2" s="195"/>
      <c r="Q2" s="195"/>
    </row>
    <row r="3" spans="2:17" ht="15.75">
      <c r="B3" s="906"/>
      <c r="O3" s="195"/>
      <c r="P3" s="195"/>
      <c r="Q3" s="195"/>
    </row>
    <row r="4" spans="2:17" ht="15" customHeight="1">
      <c r="B4" s="1294" t="s">
        <v>359</v>
      </c>
      <c r="C4" s="1291" t="s">
        <v>876</v>
      </c>
      <c r="D4" s="1291" t="s">
        <v>877</v>
      </c>
      <c r="E4" s="1291" t="s">
        <v>878</v>
      </c>
      <c r="F4" s="1294" t="s">
        <v>359</v>
      </c>
      <c r="G4" s="1291" t="s">
        <v>876</v>
      </c>
      <c r="H4" s="1291" t="s">
        <v>877</v>
      </c>
      <c r="I4" s="1291" t="s">
        <v>878</v>
      </c>
      <c r="O4" s="195"/>
      <c r="P4" s="195"/>
      <c r="Q4" s="195"/>
    </row>
    <row r="5" spans="2:17" ht="26.25" customHeight="1">
      <c r="B5" s="1168"/>
      <c r="C5" s="1168"/>
      <c r="D5" s="1168"/>
      <c r="E5" s="1168"/>
      <c r="F5" s="1168"/>
      <c r="G5" s="1168"/>
      <c r="H5" s="1168"/>
      <c r="I5" s="1168"/>
      <c r="K5" s="195"/>
    </row>
    <row r="6" spans="2:17">
      <c r="B6" s="297" t="s">
        <v>374</v>
      </c>
      <c r="C6" s="889" t="s">
        <v>426</v>
      </c>
      <c r="D6" s="941">
        <v>444015</v>
      </c>
      <c r="E6" s="957">
        <v>0.67</v>
      </c>
      <c r="F6" s="911">
        <v>17</v>
      </c>
      <c r="G6" s="898" t="s">
        <v>432</v>
      </c>
      <c r="H6" s="941">
        <v>15034</v>
      </c>
      <c r="I6" s="957">
        <v>0.57999999999999996</v>
      </c>
      <c r="K6" s="195"/>
    </row>
    <row r="7" spans="2:17">
      <c r="B7" s="297" t="s">
        <v>375</v>
      </c>
      <c r="C7" s="889" t="s">
        <v>423</v>
      </c>
      <c r="D7" s="941">
        <v>93390</v>
      </c>
      <c r="E7" s="957">
        <v>0.45</v>
      </c>
      <c r="F7" s="911">
        <v>18</v>
      </c>
      <c r="G7" s="898" t="s">
        <v>623</v>
      </c>
      <c r="H7" s="941">
        <v>14940</v>
      </c>
      <c r="I7" s="957">
        <v>0.71669309173272933</v>
      </c>
      <c r="K7" s="195"/>
    </row>
    <row r="8" spans="2:17">
      <c r="B8" s="297" t="s">
        <v>376</v>
      </c>
      <c r="C8" s="889" t="s">
        <v>425</v>
      </c>
      <c r="D8" s="941">
        <v>81169</v>
      </c>
      <c r="E8" s="957">
        <v>0.08</v>
      </c>
      <c r="F8" s="911">
        <v>19</v>
      </c>
      <c r="G8" s="898" t="s">
        <v>422</v>
      </c>
      <c r="H8" s="941">
        <v>9570</v>
      </c>
      <c r="I8" s="957">
        <v>0.14000000000000001</v>
      </c>
      <c r="K8" s="195"/>
    </row>
    <row r="9" spans="2:17">
      <c r="B9" s="297" t="s">
        <v>377</v>
      </c>
      <c r="C9" s="889" t="s">
        <v>440</v>
      </c>
      <c r="D9" s="941">
        <v>77172</v>
      </c>
      <c r="E9" s="957">
        <v>0.7</v>
      </c>
      <c r="F9" s="911">
        <v>20</v>
      </c>
      <c r="G9" s="898" t="s">
        <v>429</v>
      </c>
      <c r="H9" s="941">
        <v>9378</v>
      </c>
      <c r="I9" s="957">
        <v>0.15</v>
      </c>
      <c r="K9" s="195"/>
    </row>
    <row r="10" spans="2:17">
      <c r="B10" s="297" t="s">
        <v>378</v>
      </c>
      <c r="C10" s="889" t="s">
        <v>442</v>
      </c>
      <c r="D10" s="941">
        <v>66152</v>
      </c>
      <c r="E10" s="957">
        <v>0.4</v>
      </c>
      <c r="F10" s="911">
        <v>21</v>
      </c>
      <c r="G10" s="898" t="s">
        <v>35</v>
      </c>
      <c r="H10" s="941">
        <v>8890</v>
      </c>
      <c r="I10" s="957">
        <v>0.34</v>
      </c>
      <c r="K10" s="195"/>
    </row>
    <row r="11" spans="2:17">
      <c r="B11" s="260">
        <v>6</v>
      </c>
      <c r="C11" s="889" t="s">
        <v>435</v>
      </c>
      <c r="D11" s="941">
        <v>64723</v>
      </c>
      <c r="E11" s="957">
        <v>0.61</v>
      </c>
      <c r="F11" s="911">
        <v>22</v>
      </c>
      <c r="G11" s="898" t="s">
        <v>437</v>
      </c>
      <c r="H11" s="941">
        <v>4911</v>
      </c>
      <c r="I11" s="957">
        <v>0.78</v>
      </c>
      <c r="K11" s="195"/>
    </row>
    <row r="12" spans="2:17">
      <c r="B12" s="260">
        <v>7</v>
      </c>
      <c r="C12" s="889" t="s">
        <v>434</v>
      </c>
      <c r="D12" s="941">
        <v>63878</v>
      </c>
      <c r="E12" s="957">
        <v>0.59</v>
      </c>
      <c r="F12" s="911">
        <v>23</v>
      </c>
      <c r="G12" s="898" t="s">
        <v>441</v>
      </c>
      <c r="H12" s="941">
        <v>4283</v>
      </c>
      <c r="I12" s="957">
        <v>0.54</v>
      </c>
      <c r="K12" s="195"/>
    </row>
    <row r="13" spans="2:17">
      <c r="B13" s="260">
        <v>8</v>
      </c>
      <c r="C13" s="889" t="s">
        <v>421</v>
      </c>
      <c r="D13" s="941">
        <v>61050</v>
      </c>
      <c r="E13" s="957">
        <v>0.48</v>
      </c>
      <c r="F13" s="911">
        <v>24</v>
      </c>
      <c r="G13" s="898" t="s">
        <v>108</v>
      </c>
      <c r="H13" s="941">
        <v>2607</v>
      </c>
      <c r="I13" s="957">
        <v>0.85</v>
      </c>
      <c r="K13" s="195"/>
    </row>
    <row r="14" spans="2:17">
      <c r="B14" s="260">
        <v>9</v>
      </c>
      <c r="C14" s="889" t="s">
        <v>862</v>
      </c>
      <c r="D14" s="941">
        <v>59112</v>
      </c>
      <c r="E14" s="957">
        <v>0.88</v>
      </c>
      <c r="F14" s="911">
        <v>25</v>
      </c>
      <c r="G14" s="898" t="s">
        <v>625</v>
      </c>
      <c r="H14" s="941">
        <v>2323</v>
      </c>
      <c r="I14" s="957">
        <v>0.97</v>
      </c>
      <c r="K14" s="195"/>
    </row>
    <row r="15" spans="2:17">
      <c r="B15" s="260">
        <v>10</v>
      </c>
      <c r="C15" s="915" t="s">
        <v>428</v>
      </c>
      <c r="D15" s="941">
        <v>36420</v>
      </c>
      <c r="E15" s="957">
        <v>0.54</v>
      </c>
      <c r="F15" s="911">
        <v>26</v>
      </c>
      <c r="G15" s="898" t="s">
        <v>14</v>
      </c>
      <c r="H15" s="941">
        <v>1897</v>
      </c>
      <c r="I15" s="957">
        <v>0.02</v>
      </c>
      <c r="K15" s="195"/>
    </row>
    <row r="16" spans="2:17">
      <c r="B16" s="260">
        <v>11</v>
      </c>
      <c r="C16" s="915" t="s">
        <v>443</v>
      </c>
      <c r="D16" s="941">
        <v>29281</v>
      </c>
      <c r="E16" s="957">
        <v>0.81</v>
      </c>
      <c r="F16" s="911">
        <v>27</v>
      </c>
      <c r="G16" s="898" t="s">
        <v>107</v>
      </c>
      <c r="H16" s="941">
        <v>1518</v>
      </c>
      <c r="I16" s="957">
        <v>0.61</v>
      </c>
      <c r="K16" s="195"/>
    </row>
    <row r="17" spans="2:17">
      <c r="B17" s="260">
        <v>12</v>
      </c>
      <c r="C17" s="889" t="s">
        <v>430</v>
      </c>
      <c r="D17" s="941">
        <v>27580</v>
      </c>
      <c r="E17" s="957">
        <v>0.26</v>
      </c>
      <c r="F17" s="911">
        <v>28</v>
      </c>
      <c r="G17" s="898" t="s">
        <v>438</v>
      </c>
      <c r="H17" s="941">
        <v>747</v>
      </c>
      <c r="I17" s="957">
        <v>0.48</v>
      </c>
      <c r="K17" s="195"/>
    </row>
    <row r="18" spans="2:17">
      <c r="B18" s="260">
        <v>13</v>
      </c>
      <c r="C18" s="889" t="s">
        <v>433</v>
      </c>
      <c r="D18" s="941">
        <v>25178</v>
      </c>
      <c r="E18" s="957">
        <v>0.32</v>
      </c>
      <c r="F18" s="911">
        <v>29</v>
      </c>
      <c r="G18" s="895" t="s">
        <v>439</v>
      </c>
      <c r="H18" s="941">
        <v>730</v>
      </c>
      <c r="I18" s="957">
        <v>0.57999999999999996</v>
      </c>
      <c r="K18" s="195"/>
    </row>
    <row r="19" spans="2:17">
      <c r="B19" s="260">
        <v>14</v>
      </c>
      <c r="C19" s="889" t="s">
        <v>431</v>
      </c>
      <c r="D19" s="941">
        <v>21853</v>
      </c>
      <c r="E19" s="957">
        <v>0.35</v>
      </c>
      <c r="F19" s="911">
        <v>30</v>
      </c>
      <c r="G19" s="895" t="s">
        <v>106</v>
      </c>
      <c r="H19" s="941">
        <v>32</v>
      </c>
      <c r="I19" s="957">
        <v>0.23</v>
      </c>
      <c r="K19" s="195"/>
    </row>
    <row r="20" spans="2:17">
      <c r="B20" s="260">
        <v>15</v>
      </c>
      <c r="C20" s="889" t="s">
        <v>110</v>
      </c>
      <c r="D20" s="941">
        <v>19014</v>
      </c>
      <c r="E20" s="957">
        <v>0.26</v>
      </c>
      <c r="F20" s="911">
        <v>31</v>
      </c>
      <c r="G20" s="958" t="s">
        <v>427</v>
      </c>
      <c r="H20" s="941" t="s">
        <v>828</v>
      </c>
      <c r="I20" s="957" t="s">
        <v>117</v>
      </c>
      <c r="K20" s="195"/>
    </row>
    <row r="21" spans="2:17">
      <c r="B21" s="911">
        <v>16</v>
      </c>
      <c r="C21" s="959" t="s">
        <v>579</v>
      </c>
      <c r="D21" s="945">
        <v>17611</v>
      </c>
      <c r="E21" s="957">
        <v>0.80620926864590881</v>
      </c>
      <c r="F21" s="911">
        <v>32</v>
      </c>
      <c r="G21" s="898" t="s">
        <v>424</v>
      </c>
      <c r="H21" s="945" t="s">
        <v>828</v>
      </c>
      <c r="I21" s="957" t="s">
        <v>117</v>
      </c>
      <c r="K21" s="195"/>
    </row>
    <row r="22" spans="2:17">
      <c r="G22" s="921" t="s">
        <v>504</v>
      </c>
      <c r="H22" s="948">
        <f>SUM(D6:D21)+SUM(H6:H21)</f>
        <v>1264458</v>
      </c>
      <c r="I22" s="960">
        <v>0.38</v>
      </c>
      <c r="O22" s="195"/>
      <c r="P22" s="195"/>
      <c r="Q22" s="195"/>
    </row>
    <row r="23" spans="2:17">
      <c r="B23" s="961"/>
      <c r="G23" s="921" t="s">
        <v>505</v>
      </c>
      <c r="H23" s="948">
        <v>1200521</v>
      </c>
      <c r="I23" s="960">
        <v>0.35</v>
      </c>
      <c r="O23" s="195"/>
      <c r="P23" s="195"/>
      <c r="Q23" s="195"/>
    </row>
    <row r="24" spans="2:17">
      <c r="G24" s="921" t="s">
        <v>406</v>
      </c>
      <c r="H24" s="949">
        <f>(H22-H23)/H23</f>
        <v>5.3257710610643209E-2</v>
      </c>
      <c r="I24" s="949"/>
      <c r="O24" s="195"/>
      <c r="P24" s="195"/>
      <c r="Q24" s="195"/>
    </row>
    <row r="25" spans="2:17">
      <c r="B25" s="962" t="s">
        <v>879</v>
      </c>
      <c r="O25" s="195"/>
      <c r="P25" s="195"/>
      <c r="Q25" s="195"/>
    </row>
    <row r="26" spans="2:17">
      <c r="B26" s="962" t="s">
        <v>880</v>
      </c>
      <c r="O26" s="195"/>
      <c r="P26" s="195"/>
      <c r="Q26" s="195"/>
    </row>
    <row r="27" spans="2:17">
      <c r="B27" s="963" t="s">
        <v>881</v>
      </c>
      <c r="O27" s="195"/>
      <c r="P27" s="195"/>
      <c r="Q27" s="195"/>
    </row>
    <row r="28" spans="2:17">
      <c r="B28" s="903" t="s">
        <v>882</v>
      </c>
      <c r="I28" s="642"/>
      <c r="O28" s="195"/>
      <c r="P28" s="195"/>
      <c r="Q28" s="195"/>
    </row>
    <row r="29" spans="2:17">
      <c r="D29" s="642"/>
      <c r="E29" s="642"/>
      <c r="G29" s="642"/>
      <c r="I29" s="642"/>
      <c r="L29" s="505"/>
      <c r="M29" s="505"/>
      <c r="O29" s="195"/>
      <c r="P29" s="195"/>
      <c r="Q29" s="195"/>
    </row>
    <row r="30" spans="2:17">
      <c r="D30" s="642"/>
      <c r="E30" s="642"/>
      <c r="G30" s="642"/>
      <c r="I30" s="622"/>
      <c r="L30" s="964"/>
      <c r="M30" s="964"/>
      <c r="O30" s="195"/>
      <c r="P30" s="195"/>
      <c r="Q30" s="195"/>
    </row>
    <row r="31" spans="2:17">
      <c r="I31" s="231"/>
    </row>
    <row r="35" spans="3:15">
      <c r="C35" s="232"/>
      <c r="D35" s="232"/>
      <c r="E35" s="232"/>
      <c r="F35" s="232"/>
      <c r="G35" s="232"/>
      <c r="H35" s="232"/>
      <c r="I35" s="232"/>
      <c r="J35" s="232"/>
      <c r="K35" s="232"/>
      <c r="L35" s="232"/>
      <c r="M35" s="232"/>
      <c r="N35" s="232"/>
      <c r="O35" s="232"/>
    </row>
  </sheetData>
  <mergeCells count="8">
    <mergeCell ref="H4:H5"/>
    <mergeCell ref="I4:I5"/>
    <mergeCell ref="B4:B5"/>
    <mergeCell ref="C4:C5"/>
    <mergeCell ref="D4:D5"/>
    <mergeCell ref="E4:E5"/>
    <mergeCell ref="F4:F5"/>
    <mergeCell ref="G4:G5"/>
  </mergeCells>
  <conditionalFormatting sqref="E6:E21">
    <cfRule type="dataBar" priority="5">
      <dataBar>
        <cfvo type="min" val="0"/>
        <cfvo type="max" val="0"/>
        <color rgb="FFFFB628"/>
      </dataBar>
    </cfRule>
  </conditionalFormatting>
  <conditionalFormatting sqref="I6:I19">
    <cfRule type="dataBar" priority="4">
      <dataBar>
        <cfvo type="min" val="0"/>
        <cfvo type="max" val="0"/>
        <color rgb="FFFFB628"/>
      </dataBar>
    </cfRule>
  </conditionalFormatting>
  <conditionalFormatting sqref="I23">
    <cfRule type="dataBar" priority="3">
      <dataBar>
        <cfvo type="min" val="0"/>
        <cfvo type="max" val="0"/>
        <color rgb="FFFFB628"/>
      </dataBar>
    </cfRule>
  </conditionalFormatting>
  <conditionalFormatting sqref="I22">
    <cfRule type="dataBar" priority="2">
      <dataBar>
        <cfvo type="min" val="0"/>
        <cfvo type="max" val="0"/>
        <color rgb="FFFFB628"/>
      </dataBar>
    </cfRule>
  </conditionalFormatting>
  <conditionalFormatting sqref="I20">
    <cfRule type="dataBar" priority="1">
      <dataBar>
        <cfvo type="min" val="0"/>
        <cfvo type="max" val="0"/>
        <color rgb="FFFFB628"/>
      </dataBar>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dimension ref="B1:N30"/>
  <sheetViews>
    <sheetView showGridLines="0" workbookViewId="0">
      <selection activeCell="M32" sqref="M32"/>
    </sheetView>
  </sheetViews>
  <sheetFormatPr baseColWidth="10" defaultRowHeight="15"/>
  <cols>
    <col min="1" max="1" width="3.85546875" customWidth="1"/>
    <col min="5" max="5" width="11.5703125" bestFit="1" customWidth="1"/>
    <col min="10" max="10" width="12.140625" bestFit="1" customWidth="1"/>
    <col min="257" max="257" width="3.85546875" customWidth="1"/>
    <col min="261" max="261" width="11.5703125" bestFit="1" customWidth="1"/>
    <col min="266" max="266" width="12.140625" bestFit="1" customWidth="1"/>
    <col min="513" max="513" width="3.85546875" customWidth="1"/>
    <col min="517" max="517" width="11.5703125" bestFit="1" customWidth="1"/>
    <col min="522" max="522" width="12.140625" bestFit="1" customWidth="1"/>
    <col min="769" max="769" width="3.85546875" customWidth="1"/>
    <col min="773" max="773" width="11.5703125" bestFit="1" customWidth="1"/>
    <col min="778" max="778" width="12.140625" bestFit="1" customWidth="1"/>
    <col min="1025" max="1025" width="3.85546875" customWidth="1"/>
    <col min="1029" max="1029" width="11.5703125" bestFit="1" customWidth="1"/>
    <col min="1034" max="1034" width="12.140625" bestFit="1" customWidth="1"/>
    <col min="1281" max="1281" width="3.85546875" customWidth="1"/>
    <col min="1285" max="1285" width="11.5703125" bestFit="1" customWidth="1"/>
    <col min="1290" max="1290" width="12.140625" bestFit="1" customWidth="1"/>
    <col min="1537" max="1537" width="3.85546875" customWidth="1"/>
    <col min="1541" max="1541" width="11.5703125" bestFit="1" customWidth="1"/>
    <col min="1546" max="1546" width="12.140625" bestFit="1" customWidth="1"/>
    <col min="1793" max="1793" width="3.85546875" customWidth="1"/>
    <col min="1797" max="1797" width="11.5703125" bestFit="1" customWidth="1"/>
    <col min="1802" max="1802" width="12.140625" bestFit="1" customWidth="1"/>
    <col min="2049" max="2049" width="3.85546875" customWidth="1"/>
    <col min="2053" max="2053" width="11.5703125" bestFit="1" customWidth="1"/>
    <col min="2058" max="2058" width="12.140625" bestFit="1" customWidth="1"/>
    <col min="2305" max="2305" width="3.85546875" customWidth="1"/>
    <col min="2309" max="2309" width="11.5703125" bestFit="1" customWidth="1"/>
    <col min="2314" max="2314" width="12.140625" bestFit="1" customWidth="1"/>
    <col min="2561" max="2561" width="3.85546875" customWidth="1"/>
    <col min="2565" max="2565" width="11.5703125" bestFit="1" customWidth="1"/>
    <col min="2570" max="2570" width="12.140625" bestFit="1" customWidth="1"/>
    <col min="2817" max="2817" width="3.85546875" customWidth="1"/>
    <col min="2821" max="2821" width="11.5703125" bestFit="1" customWidth="1"/>
    <col min="2826" max="2826" width="12.140625" bestFit="1" customWidth="1"/>
    <col min="3073" max="3073" width="3.85546875" customWidth="1"/>
    <col min="3077" max="3077" width="11.5703125" bestFit="1" customWidth="1"/>
    <col min="3082" max="3082" width="12.140625" bestFit="1" customWidth="1"/>
    <col min="3329" max="3329" width="3.85546875" customWidth="1"/>
    <col min="3333" max="3333" width="11.5703125" bestFit="1" customWidth="1"/>
    <col min="3338" max="3338" width="12.140625" bestFit="1" customWidth="1"/>
    <col min="3585" max="3585" width="3.85546875" customWidth="1"/>
    <col min="3589" max="3589" width="11.5703125" bestFit="1" customWidth="1"/>
    <col min="3594" max="3594" width="12.140625" bestFit="1" customWidth="1"/>
    <col min="3841" max="3841" width="3.85546875" customWidth="1"/>
    <col min="3845" max="3845" width="11.5703125" bestFit="1" customWidth="1"/>
    <col min="3850" max="3850" width="12.140625" bestFit="1" customWidth="1"/>
    <col min="4097" max="4097" width="3.85546875" customWidth="1"/>
    <col min="4101" max="4101" width="11.5703125" bestFit="1" customWidth="1"/>
    <col min="4106" max="4106" width="12.140625" bestFit="1" customWidth="1"/>
    <col min="4353" max="4353" width="3.85546875" customWidth="1"/>
    <col min="4357" max="4357" width="11.5703125" bestFit="1" customWidth="1"/>
    <col min="4362" max="4362" width="12.140625" bestFit="1" customWidth="1"/>
    <col min="4609" max="4609" width="3.85546875" customWidth="1"/>
    <col min="4613" max="4613" width="11.5703125" bestFit="1" customWidth="1"/>
    <col min="4618" max="4618" width="12.140625" bestFit="1" customWidth="1"/>
    <col min="4865" max="4865" width="3.85546875" customWidth="1"/>
    <col min="4869" max="4869" width="11.5703125" bestFit="1" customWidth="1"/>
    <col min="4874" max="4874" width="12.140625" bestFit="1" customWidth="1"/>
    <col min="5121" max="5121" width="3.85546875" customWidth="1"/>
    <col min="5125" max="5125" width="11.5703125" bestFit="1" customWidth="1"/>
    <col min="5130" max="5130" width="12.140625" bestFit="1" customWidth="1"/>
    <col min="5377" max="5377" width="3.85546875" customWidth="1"/>
    <col min="5381" max="5381" width="11.5703125" bestFit="1" customWidth="1"/>
    <col min="5386" max="5386" width="12.140625" bestFit="1" customWidth="1"/>
    <col min="5633" max="5633" width="3.85546875" customWidth="1"/>
    <col min="5637" max="5637" width="11.5703125" bestFit="1" customWidth="1"/>
    <col min="5642" max="5642" width="12.140625" bestFit="1" customWidth="1"/>
    <col min="5889" max="5889" width="3.85546875" customWidth="1"/>
    <col min="5893" max="5893" width="11.5703125" bestFit="1" customWidth="1"/>
    <col min="5898" max="5898" width="12.140625" bestFit="1" customWidth="1"/>
    <col min="6145" max="6145" width="3.85546875" customWidth="1"/>
    <col min="6149" max="6149" width="11.5703125" bestFit="1" customWidth="1"/>
    <col min="6154" max="6154" width="12.140625" bestFit="1" customWidth="1"/>
    <col min="6401" max="6401" width="3.85546875" customWidth="1"/>
    <col min="6405" max="6405" width="11.5703125" bestFit="1" customWidth="1"/>
    <col min="6410" max="6410" width="12.140625" bestFit="1" customWidth="1"/>
    <col min="6657" max="6657" width="3.85546875" customWidth="1"/>
    <col min="6661" max="6661" width="11.5703125" bestFit="1" customWidth="1"/>
    <col min="6666" max="6666" width="12.140625" bestFit="1" customWidth="1"/>
    <col min="6913" max="6913" width="3.85546875" customWidth="1"/>
    <col min="6917" max="6917" width="11.5703125" bestFit="1" customWidth="1"/>
    <col min="6922" max="6922" width="12.140625" bestFit="1" customWidth="1"/>
    <col min="7169" max="7169" width="3.85546875" customWidth="1"/>
    <col min="7173" max="7173" width="11.5703125" bestFit="1" customWidth="1"/>
    <col min="7178" max="7178" width="12.140625" bestFit="1" customWidth="1"/>
    <col min="7425" max="7425" width="3.85546875" customWidth="1"/>
    <col min="7429" max="7429" width="11.5703125" bestFit="1" customWidth="1"/>
    <col min="7434" max="7434" width="12.140625" bestFit="1" customWidth="1"/>
    <col min="7681" max="7681" width="3.85546875" customWidth="1"/>
    <col min="7685" max="7685" width="11.5703125" bestFit="1" customWidth="1"/>
    <col min="7690" max="7690" width="12.140625" bestFit="1" customWidth="1"/>
    <col min="7937" max="7937" width="3.85546875" customWidth="1"/>
    <col min="7941" max="7941" width="11.5703125" bestFit="1" customWidth="1"/>
    <col min="7946" max="7946" width="12.140625" bestFit="1" customWidth="1"/>
    <col min="8193" max="8193" width="3.85546875" customWidth="1"/>
    <col min="8197" max="8197" width="11.5703125" bestFit="1" customWidth="1"/>
    <col min="8202" max="8202" width="12.140625" bestFit="1" customWidth="1"/>
    <col min="8449" max="8449" width="3.85546875" customWidth="1"/>
    <col min="8453" max="8453" width="11.5703125" bestFit="1" customWidth="1"/>
    <col min="8458" max="8458" width="12.140625" bestFit="1" customWidth="1"/>
    <col min="8705" max="8705" width="3.85546875" customWidth="1"/>
    <col min="8709" max="8709" width="11.5703125" bestFit="1" customWidth="1"/>
    <col min="8714" max="8714" width="12.140625" bestFit="1" customWidth="1"/>
    <col min="8961" max="8961" width="3.85546875" customWidth="1"/>
    <col min="8965" max="8965" width="11.5703125" bestFit="1" customWidth="1"/>
    <col min="8970" max="8970" width="12.140625" bestFit="1" customWidth="1"/>
    <col min="9217" max="9217" width="3.85546875" customWidth="1"/>
    <col min="9221" max="9221" width="11.5703125" bestFit="1" customWidth="1"/>
    <col min="9226" max="9226" width="12.140625" bestFit="1" customWidth="1"/>
    <col min="9473" max="9473" width="3.85546875" customWidth="1"/>
    <col min="9477" max="9477" width="11.5703125" bestFit="1" customWidth="1"/>
    <col min="9482" max="9482" width="12.140625" bestFit="1" customWidth="1"/>
    <col min="9729" max="9729" width="3.85546875" customWidth="1"/>
    <col min="9733" max="9733" width="11.5703125" bestFit="1" customWidth="1"/>
    <col min="9738" max="9738" width="12.140625" bestFit="1" customWidth="1"/>
    <col min="9985" max="9985" width="3.85546875" customWidth="1"/>
    <col min="9989" max="9989" width="11.5703125" bestFit="1" customWidth="1"/>
    <col min="9994" max="9994" width="12.140625" bestFit="1" customWidth="1"/>
    <col min="10241" max="10241" width="3.85546875" customWidth="1"/>
    <col min="10245" max="10245" width="11.5703125" bestFit="1" customWidth="1"/>
    <col min="10250" max="10250" width="12.140625" bestFit="1" customWidth="1"/>
    <col min="10497" max="10497" width="3.85546875" customWidth="1"/>
    <col min="10501" max="10501" width="11.5703125" bestFit="1" customWidth="1"/>
    <col min="10506" max="10506" width="12.140625" bestFit="1" customWidth="1"/>
    <col min="10753" max="10753" width="3.85546875" customWidth="1"/>
    <col min="10757" max="10757" width="11.5703125" bestFit="1" customWidth="1"/>
    <col min="10762" max="10762" width="12.140625" bestFit="1" customWidth="1"/>
    <col min="11009" max="11009" width="3.85546875" customWidth="1"/>
    <col min="11013" max="11013" width="11.5703125" bestFit="1" customWidth="1"/>
    <col min="11018" max="11018" width="12.140625" bestFit="1" customWidth="1"/>
    <col min="11265" max="11265" width="3.85546875" customWidth="1"/>
    <col min="11269" max="11269" width="11.5703125" bestFit="1" customWidth="1"/>
    <col min="11274" max="11274" width="12.140625" bestFit="1" customWidth="1"/>
    <col min="11521" max="11521" width="3.85546875" customWidth="1"/>
    <col min="11525" max="11525" width="11.5703125" bestFit="1" customWidth="1"/>
    <col min="11530" max="11530" width="12.140625" bestFit="1" customWidth="1"/>
    <col min="11777" max="11777" width="3.85546875" customWidth="1"/>
    <col min="11781" max="11781" width="11.5703125" bestFit="1" customWidth="1"/>
    <col min="11786" max="11786" width="12.140625" bestFit="1" customWidth="1"/>
    <col min="12033" max="12033" width="3.85546875" customWidth="1"/>
    <col min="12037" max="12037" width="11.5703125" bestFit="1" customWidth="1"/>
    <col min="12042" max="12042" width="12.140625" bestFit="1" customWidth="1"/>
    <col min="12289" max="12289" width="3.85546875" customWidth="1"/>
    <col min="12293" max="12293" width="11.5703125" bestFit="1" customWidth="1"/>
    <col min="12298" max="12298" width="12.140625" bestFit="1" customWidth="1"/>
    <col min="12545" max="12545" width="3.85546875" customWidth="1"/>
    <col min="12549" max="12549" width="11.5703125" bestFit="1" customWidth="1"/>
    <col min="12554" max="12554" width="12.140625" bestFit="1" customWidth="1"/>
    <col min="12801" max="12801" width="3.85546875" customWidth="1"/>
    <col min="12805" max="12805" width="11.5703125" bestFit="1" customWidth="1"/>
    <col min="12810" max="12810" width="12.140625" bestFit="1" customWidth="1"/>
    <col min="13057" max="13057" width="3.85546875" customWidth="1"/>
    <col min="13061" max="13061" width="11.5703125" bestFit="1" customWidth="1"/>
    <col min="13066" max="13066" width="12.140625" bestFit="1" customWidth="1"/>
    <col min="13313" max="13313" width="3.85546875" customWidth="1"/>
    <col min="13317" max="13317" width="11.5703125" bestFit="1" customWidth="1"/>
    <col min="13322" max="13322" width="12.140625" bestFit="1" customWidth="1"/>
    <col min="13569" max="13569" width="3.85546875" customWidth="1"/>
    <col min="13573" max="13573" width="11.5703125" bestFit="1" customWidth="1"/>
    <col min="13578" max="13578" width="12.140625" bestFit="1" customWidth="1"/>
    <col min="13825" max="13825" width="3.85546875" customWidth="1"/>
    <col min="13829" max="13829" width="11.5703125" bestFit="1" customWidth="1"/>
    <col min="13834" max="13834" width="12.140625" bestFit="1" customWidth="1"/>
    <col min="14081" max="14081" width="3.85546875" customWidth="1"/>
    <col min="14085" max="14085" width="11.5703125" bestFit="1" customWidth="1"/>
    <col min="14090" max="14090" width="12.140625" bestFit="1" customWidth="1"/>
    <col min="14337" max="14337" width="3.85546875" customWidth="1"/>
    <col min="14341" max="14341" width="11.5703125" bestFit="1" customWidth="1"/>
    <col min="14346" max="14346" width="12.140625" bestFit="1" customWidth="1"/>
    <col min="14593" max="14593" width="3.85546875" customWidth="1"/>
    <col min="14597" max="14597" width="11.5703125" bestFit="1" customWidth="1"/>
    <col min="14602" max="14602" width="12.140625" bestFit="1" customWidth="1"/>
    <col min="14849" max="14849" width="3.85546875" customWidth="1"/>
    <col min="14853" max="14853" width="11.5703125" bestFit="1" customWidth="1"/>
    <col min="14858" max="14858" width="12.140625" bestFit="1" customWidth="1"/>
    <col min="15105" max="15105" width="3.85546875" customWidth="1"/>
    <col min="15109" max="15109" width="11.5703125" bestFit="1" customWidth="1"/>
    <col min="15114" max="15114" width="12.140625" bestFit="1" customWidth="1"/>
    <col min="15361" max="15361" width="3.85546875" customWidth="1"/>
    <col min="15365" max="15365" width="11.5703125" bestFit="1" customWidth="1"/>
    <col min="15370" max="15370" width="12.140625" bestFit="1" customWidth="1"/>
    <col min="15617" max="15617" width="3.85546875" customWidth="1"/>
    <col min="15621" max="15621" width="11.5703125" bestFit="1" customWidth="1"/>
    <col min="15626" max="15626" width="12.140625" bestFit="1" customWidth="1"/>
    <col min="15873" max="15873" width="3.85546875" customWidth="1"/>
    <col min="15877" max="15877" width="11.5703125" bestFit="1" customWidth="1"/>
    <col min="15882" max="15882" width="12.140625" bestFit="1" customWidth="1"/>
    <col min="16129" max="16129" width="3.85546875" customWidth="1"/>
    <col min="16133" max="16133" width="11.5703125" bestFit="1" customWidth="1"/>
    <col min="16138" max="16138" width="12.140625" bestFit="1" customWidth="1"/>
  </cols>
  <sheetData>
    <row r="1" spans="2:6" ht="16.5">
      <c r="B1" s="182" t="s">
        <v>818</v>
      </c>
    </row>
    <row r="2" spans="2:6" ht="15.75">
      <c r="B2" s="952" t="s">
        <v>883</v>
      </c>
    </row>
    <row r="3" spans="2:6" ht="16.5">
      <c r="B3" s="353"/>
    </row>
    <row r="5" spans="2:6">
      <c r="B5" s="505"/>
      <c r="C5" s="953" t="s">
        <v>341</v>
      </c>
      <c r="D5" s="953"/>
      <c r="E5" s="953"/>
    </row>
    <row r="6" spans="2:6">
      <c r="B6" s="954">
        <v>2012</v>
      </c>
      <c r="C6" s="955">
        <v>270065</v>
      </c>
      <c r="D6" s="965"/>
      <c r="E6" s="955"/>
    </row>
    <row r="7" spans="2:6">
      <c r="B7" s="954">
        <v>2013</v>
      </c>
      <c r="C7" s="955">
        <v>367133</v>
      </c>
      <c r="D7" s="965">
        <f t="shared" ref="D7:D14" si="0">(C7-C6)/C6</f>
        <v>0.35942458297076629</v>
      </c>
      <c r="E7" s="955"/>
    </row>
    <row r="8" spans="2:6">
      <c r="B8" s="954">
        <v>2014</v>
      </c>
      <c r="C8" s="955">
        <v>430396</v>
      </c>
      <c r="D8" s="965">
        <f t="shared" si="0"/>
        <v>0.17231629954267255</v>
      </c>
      <c r="E8" s="955"/>
    </row>
    <row r="9" spans="2:6">
      <c r="B9" s="954">
        <v>2015</v>
      </c>
      <c r="C9" s="955">
        <v>511789</v>
      </c>
      <c r="D9" s="965">
        <f t="shared" si="0"/>
        <v>0.18911188765694847</v>
      </c>
      <c r="E9" s="955"/>
    </row>
    <row r="10" spans="2:6">
      <c r="B10" s="954">
        <v>2016</v>
      </c>
      <c r="C10" s="955">
        <v>623778</v>
      </c>
      <c r="D10" s="965">
        <f t="shared" si="0"/>
        <v>0.21881869285975275</v>
      </c>
      <c r="E10" s="955"/>
    </row>
    <row r="11" spans="2:6">
      <c r="B11" s="954">
        <v>2017</v>
      </c>
      <c r="C11" s="955">
        <v>1025377</v>
      </c>
      <c r="D11" s="965">
        <f t="shared" si="0"/>
        <v>0.64381719137257165</v>
      </c>
      <c r="E11" s="955"/>
    </row>
    <row r="12" spans="2:6">
      <c r="B12" s="954">
        <v>2018</v>
      </c>
      <c r="C12" s="955">
        <v>1099035</v>
      </c>
      <c r="D12" s="965">
        <f t="shared" si="0"/>
        <v>7.1835042135721783E-2</v>
      </c>
      <c r="E12" s="955"/>
    </row>
    <row r="13" spans="2:6">
      <c r="B13" s="954">
        <v>2019</v>
      </c>
      <c r="C13" s="955">
        <v>1361460</v>
      </c>
      <c r="D13" s="965">
        <f t="shared" si="0"/>
        <v>0.23877765494274522</v>
      </c>
      <c r="E13" s="955"/>
    </row>
    <row r="14" spans="2:6">
      <c r="B14" s="954">
        <v>2020</v>
      </c>
      <c r="C14" s="955">
        <v>1200521</v>
      </c>
      <c r="D14" s="965">
        <f t="shared" si="0"/>
        <v>-0.11821059744685852</v>
      </c>
      <c r="E14" s="954"/>
    </row>
    <row r="15" spans="2:6">
      <c r="B15" s="954">
        <v>2021</v>
      </c>
      <c r="C15" s="955">
        <v>1264458</v>
      </c>
      <c r="D15" s="965">
        <f>(C15-C14)/C14</f>
        <v>5.3257710610643209E-2</v>
      </c>
      <c r="E15" s="955"/>
    </row>
    <row r="16" spans="2:6">
      <c r="F16" s="642"/>
    </row>
    <row r="18" spans="2:14">
      <c r="B18" s="903" t="s">
        <v>884</v>
      </c>
    </row>
    <row r="20" spans="2:14">
      <c r="C20" s="882"/>
    </row>
    <row r="28" spans="2:14">
      <c r="G28" s="261"/>
      <c r="J28" s="642"/>
      <c r="M28" s="231"/>
      <c r="N28" s="231"/>
    </row>
    <row r="29" spans="2:14">
      <c r="N29" s="231"/>
    </row>
    <row r="30" spans="2:14">
      <c r="N30" s="231"/>
    </row>
  </sheetData>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dimension ref="B2:O81"/>
  <sheetViews>
    <sheetView showGridLines="0" topLeftCell="A16" workbookViewId="0">
      <selection activeCell="M32" sqref="M32"/>
    </sheetView>
  </sheetViews>
  <sheetFormatPr baseColWidth="10" defaultRowHeight="15"/>
  <cols>
    <col min="1" max="1" width="1.5703125" customWidth="1"/>
    <col min="2" max="2" width="4.5703125" customWidth="1"/>
    <col min="3" max="3" width="15.7109375" customWidth="1"/>
    <col min="4" max="4" width="20.42578125" customWidth="1"/>
    <col min="5" max="5" width="20.85546875" customWidth="1"/>
    <col min="6" max="6" width="19" customWidth="1"/>
    <col min="7" max="7" width="15.42578125" customWidth="1"/>
    <col min="8" max="8" width="8" customWidth="1"/>
    <col min="13" max="13" width="14.140625" customWidth="1"/>
    <col min="14" max="14" width="15" customWidth="1"/>
    <col min="15" max="15" width="21.85546875" bestFit="1" customWidth="1"/>
    <col min="16" max="17" width="11.42578125" customWidth="1"/>
    <col min="257" max="257" width="1.5703125" customWidth="1"/>
    <col min="258" max="258" width="4.5703125" customWidth="1"/>
    <col min="259" max="259" width="15.7109375" customWidth="1"/>
    <col min="260" max="260" width="20.42578125" customWidth="1"/>
    <col min="261" max="261" width="20.85546875" customWidth="1"/>
    <col min="262" max="262" width="19" customWidth="1"/>
    <col min="263" max="263" width="15.42578125" customWidth="1"/>
    <col min="264" max="264" width="8" customWidth="1"/>
    <col min="269" max="269" width="14.140625" customWidth="1"/>
    <col min="270" max="270" width="15" customWidth="1"/>
    <col min="271" max="271" width="21.85546875" bestFit="1" customWidth="1"/>
    <col min="272" max="273" width="11.42578125" customWidth="1"/>
    <col min="513" max="513" width="1.5703125" customWidth="1"/>
    <col min="514" max="514" width="4.5703125" customWidth="1"/>
    <col min="515" max="515" width="15.7109375" customWidth="1"/>
    <col min="516" max="516" width="20.42578125" customWidth="1"/>
    <col min="517" max="517" width="20.85546875" customWidth="1"/>
    <col min="518" max="518" width="19" customWidth="1"/>
    <col min="519" max="519" width="15.42578125" customWidth="1"/>
    <col min="520" max="520" width="8" customWidth="1"/>
    <col min="525" max="525" width="14.140625" customWidth="1"/>
    <col min="526" max="526" width="15" customWidth="1"/>
    <col min="527" max="527" width="21.85546875" bestFit="1" customWidth="1"/>
    <col min="528" max="529" width="11.42578125" customWidth="1"/>
    <col min="769" max="769" width="1.5703125" customWidth="1"/>
    <col min="770" max="770" width="4.5703125" customWidth="1"/>
    <col min="771" max="771" width="15.7109375" customWidth="1"/>
    <col min="772" max="772" width="20.42578125" customWidth="1"/>
    <col min="773" max="773" width="20.85546875" customWidth="1"/>
    <col min="774" max="774" width="19" customWidth="1"/>
    <col min="775" max="775" width="15.42578125" customWidth="1"/>
    <col min="776" max="776" width="8" customWidth="1"/>
    <col min="781" max="781" width="14.140625" customWidth="1"/>
    <col min="782" max="782" width="15" customWidth="1"/>
    <col min="783" max="783" width="21.85546875" bestFit="1" customWidth="1"/>
    <col min="784" max="785" width="11.42578125" customWidth="1"/>
    <col min="1025" max="1025" width="1.5703125" customWidth="1"/>
    <col min="1026" max="1026" width="4.5703125" customWidth="1"/>
    <col min="1027" max="1027" width="15.7109375" customWidth="1"/>
    <col min="1028" max="1028" width="20.42578125" customWidth="1"/>
    <col min="1029" max="1029" width="20.85546875" customWidth="1"/>
    <col min="1030" max="1030" width="19" customWidth="1"/>
    <col min="1031" max="1031" width="15.42578125" customWidth="1"/>
    <col min="1032" max="1032" width="8" customWidth="1"/>
    <col min="1037" max="1037" width="14.140625" customWidth="1"/>
    <col min="1038" max="1038" width="15" customWidth="1"/>
    <col min="1039" max="1039" width="21.85546875" bestFit="1" customWidth="1"/>
    <col min="1040" max="1041" width="11.42578125" customWidth="1"/>
    <col min="1281" max="1281" width="1.5703125" customWidth="1"/>
    <col min="1282" max="1282" width="4.5703125" customWidth="1"/>
    <col min="1283" max="1283" width="15.7109375" customWidth="1"/>
    <col min="1284" max="1284" width="20.42578125" customWidth="1"/>
    <col min="1285" max="1285" width="20.85546875" customWidth="1"/>
    <col min="1286" max="1286" width="19" customWidth="1"/>
    <col min="1287" max="1287" width="15.42578125" customWidth="1"/>
    <col min="1288" max="1288" width="8" customWidth="1"/>
    <col min="1293" max="1293" width="14.140625" customWidth="1"/>
    <col min="1294" max="1294" width="15" customWidth="1"/>
    <col min="1295" max="1295" width="21.85546875" bestFit="1" customWidth="1"/>
    <col min="1296" max="1297" width="11.42578125" customWidth="1"/>
    <col min="1537" max="1537" width="1.5703125" customWidth="1"/>
    <col min="1538" max="1538" width="4.5703125" customWidth="1"/>
    <col min="1539" max="1539" width="15.7109375" customWidth="1"/>
    <col min="1540" max="1540" width="20.42578125" customWidth="1"/>
    <col min="1541" max="1541" width="20.85546875" customWidth="1"/>
    <col min="1542" max="1542" width="19" customWidth="1"/>
    <col min="1543" max="1543" width="15.42578125" customWidth="1"/>
    <col min="1544" max="1544" width="8" customWidth="1"/>
    <col min="1549" max="1549" width="14.140625" customWidth="1"/>
    <col min="1550" max="1550" width="15" customWidth="1"/>
    <col min="1551" max="1551" width="21.85546875" bestFit="1" customWidth="1"/>
    <col min="1552" max="1553" width="11.42578125" customWidth="1"/>
    <col min="1793" max="1793" width="1.5703125" customWidth="1"/>
    <col min="1794" max="1794" width="4.5703125" customWidth="1"/>
    <col min="1795" max="1795" width="15.7109375" customWidth="1"/>
    <col min="1796" max="1796" width="20.42578125" customWidth="1"/>
    <col min="1797" max="1797" width="20.85546875" customWidth="1"/>
    <col min="1798" max="1798" width="19" customWidth="1"/>
    <col min="1799" max="1799" width="15.42578125" customWidth="1"/>
    <col min="1800" max="1800" width="8" customWidth="1"/>
    <col min="1805" max="1805" width="14.140625" customWidth="1"/>
    <col min="1806" max="1806" width="15" customWidth="1"/>
    <col min="1807" max="1807" width="21.85546875" bestFit="1" customWidth="1"/>
    <col min="1808" max="1809" width="11.42578125" customWidth="1"/>
    <col min="2049" max="2049" width="1.5703125" customWidth="1"/>
    <col min="2050" max="2050" width="4.5703125" customWidth="1"/>
    <col min="2051" max="2051" width="15.7109375" customWidth="1"/>
    <col min="2052" max="2052" width="20.42578125" customWidth="1"/>
    <col min="2053" max="2053" width="20.85546875" customWidth="1"/>
    <col min="2054" max="2054" width="19" customWidth="1"/>
    <col min="2055" max="2055" width="15.42578125" customWidth="1"/>
    <col min="2056" max="2056" width="8" customWidth="1"/>
    <col min="2061" max="2061" width="14.140625" customWidth="1"/>
    <col min="2062" max="2062" width="15" customWidth="1"/>
    <col min="2063" max="2063" width="21.85546875" bestFit="1" customWidth="1"/>
    <col min="2064" max="2065" width="11.42578125" customWidth="1"/>
    <col min="2305" max="2305" width="1.5703125" customWidth="1"/>
    <col min="2306" max="2306" width="4.5703125" customWidth="1"/>
    <col min="2307" max="2307" width="15.7109375" customWidth="1"/>
    <col min="2308" max="2308" width="20.42578125" customWidth="1"/>
    <col min="2309" max="2309" width="20.85546875" customWidth="1"/>
    <col min="2310" max="2310" width="19" customWidth="1"/>
    <col min="2311" max="2311" width="15.42578125" customWidth="1"/>
    <col min="2312" max="2312" width="8" customWidth="1"/>
    <col min="2317" max="2317" width="14.140625" customWidth="1"/>
    <col min="2318" max="2318" width="15" customWidth="1"/>
    <col min="2319" max="2319" width="21.85546875" bestFit="1" customWidth="1"/>
    <col min="2320" max="2321" width="11.42578125" customWidth="1"/>
    <col min="2561" max="2561" width="1.5703125" customWidth="1"/>
    <col min="2562" max="2562" width="4.5703125" customWidth="1"/>
    <col min="2563" max="2563" width="15.7109375" customWidth="1"/>
    <col min="2564" max="2564" width="20.42578125" customWidth="1"/>
    <col min="2565" max="2565" width="20.85546875" customWidth="1"/>
    <col min="2566" max="2566" width="19" customWidth="1"/>
    <col min="2567" max="2567" width="15.42578125" customWidth="1"/>
    <col min="2568" max="2568" width="8" customWidth="1"/>
    <col min="2573" max="2573" width="14.140625" customWidth="1"/>
    <col min="2574" max="2574" width="15" customWidth="1"/>
    <col min="2575" max="2575" width="21.85546875" bestFit="1" customWidth="1"/>
    <col min="2576" max="2577" width="11.42578125" customWidth="1"/>
    <col min="2817" max="2817" width="1.5703125" customWidth="1"/>
    <col min="2818" max="2818" width="4.5703125" customWidth="1"/>
    <col min="2819" max="2819" width="15.7109375" customWidth="1"/>
    <col min="2820" max="2820" width="20.42578125" customWidth="1"/>
    <col min="2821" max="2821" width="20.85546875" customWidth="1"/>
    <col min="2822" max="2822" width="19" customWidth="1"/>
    <col min="2823" max="2823" width="15.42578125" customWidth="1"/>
    <col min="2824" max="2824" width="8" customWidth="1"/>
    <col min="2829" max="2829" width="14.140625" customWidth="1"/>
    <col min="2830" max="2830" width="15" customWidth="1"/>
    <col min="2831" max="2831" width="21.85546875" bestFit="1" customWidth="1"/>
    <col min="2832" max="2833" width="11.42578125" customWidth="1"/>
    <col min="3073" max="3073" width="1.5703125" customWidth="1"/>
    <col min="3074" max="3074" width="4.5703125" customWidth="1"/>
    <col min="3075" max="3075" width="15.7109375" customWidth="1"/>
    <col min="3076" max="3076" width="20.42578125" customWidth="1"/>
    <col min="3077" max="3077" width="20.85546875" customWidth="1"/>
    <col min="3078" max="3078" width="19" customWidth="1"/>
    <col min="3079" max="3079" width="15.42578125" customWidth="1"/>
    <col min="3080" max="3080" width="8" customWidth="1"/>
    <col min="3085" max="3085" width="14.140625" customWidth="1"/>
    <col min="3086" max="3086" width="15" customWidth="1"/>
    <col min="3087" max="3087" width="21.85546875" bestFit="1" customWidth="1"/>
    <col min="3088" max="3089" width="11.42578125" customWidth="1"/>
    <col min="3329" max="3329" width="1.5703125" customWidth="1"/>
    <col min="3330" max="3330" width="4.5703125" customWidth="1"/>
    <col min="3331" max="3331" width="15.7109375" customWidth="1"/>
    <col min="3332" max="3332" width="20.42578125" customWidth="1"/>
    <col min="3333" max="3333" width="20.85546875" customWidth="1"/>
    <col min="3334" max="3334" width="19" customWidth="1"/>
    <col min="3335" max="3335" width="15.42578125" customWidth="1"/>
    <col min="3336" max="3336" width="8" customWidth="1"/>
    <col min="3341" max="3341" width="14.140625" customWidth="1"/>
    <col min="3342" max="3342" width="15" customWidth="1"/>
    <col min="3343" max="3343" width="21.85546875" bestFit="1" customWidth="1"/>
    <col min="3344" max="3345" width="11.42578125" customWidth="1"/>
    <col min="3585" max="3585" width="1.5703125" customWidth="1"/>
    <col min="3586" max="3586" width="4.5703125" customWidth="1"/>
    <col min="3587" max="3587" width="15.7109375" customWidth="1"/>
    <col min="3588" max="3588" width="20.42578125" customWidth="1"/>
    <col min="3589" max="3589" width="20.85546875" customWidth="1"/>
    <col min="3590" max="3590" width="19" customWidth="1"/>
    <col min="3591" max="3591" width="15.42578125" customWidth="1"/>
    <col min="3592" max="3592" width="8" customWidth="1"/>
    <col min="3597" max="3597" width="14.140625" customWidth="1"/>
    <col min="3598" max="3598" width="15" customWidth="1"/>
    <col min="3599" max="3599" width="21.85546875" bestFit="1" customWidth="1"/>
    <col min="3600" max="3601" width="11.42578125" customWidth="1"/>
    <col min="3841" max="3841" width="1.5703125" customWidth="1"/>
    <col min="3842" max="3842" width="4.5703125" customWidth="1"/>
    <col min="3843" max="3843" width="15.7109375" customWidth="1"/>
    <col min="3844" max="3844" width="20.42578125" customWidth="1"/>
    <col min="3845" max="3845" width="20.85546875" customWidth="1"/>
    <col min="3846" max="3846" width="19" customWidth="1"/>
    <col min="3847" max="3847" width="15.42578125" customWidth="1"/>
    <col min="3848" max="3848" width="8" customWidth="1"/>
    <col min="3853" max="3853" width="14.140625" customWidth="1"/>
    <col min="3854" max="3854" width="15" customWidth="1"/>
    <col min="3855" max="3855" width="21.85546875" bestFit="1" customWidth="1"/>
    <col min="3856" max="3857" width="11.42578125" customWidth="1"/>
    <col min="4097" max="4097" width="1.5703125" customWidth="1"/>
    <col min="4098" max="4098" width="4.5703125" customWidth="1"/>
    <col min="4099" max="4099" width="15.7109375" customWidth="1"/>
    <col min="4100" max="4100" width="20.42578125" customWidth="1"/>
    <col min="4101" max="4101" width="20.85546875" customWidth="1"/>
    <col min="4102" max="4102" width="19" customWidth="1"/>
    <col min="4103" max="4103" width="15.42578125" customWidth="1"/>
    <col min="4104" max="4104" width="8" customWidth="1"/>
    <col min="4109" max="4109" width="14.140625" customWidth="1"/>
    <col min="4110" max="4110" width="15" customWidth="1"/>
    <col min="4111" max="4111" width="21.85546875" bestFit="1" customWidth="1"/>
    <col min="4112" max="4113" width="11.42578125" customWidth="1"/>
    <col min="4353" max="4353" width="1.5703125" customWidth="1"/>
    <col min="4354" max="4354" width="4.5703125" customWidth="1"/>
    <col min="4355" max="4355" width="15.7109375" customWidth="1"/>
    <col min="4356" max="4356" width="20.42578125" customWidth="1"/>
    <col min="4357" max="4357" width="20.85546875" customWidth="1"/>
    <col min="4358" max="4358" width="19" customWidth="1"/>
    <col min="4359" max="4359" width="15.42578125" customWidth="1"/>
    <col min="4360" max="4360" width="8" customWidth="1"/>
    <col min="4365" max="4365" width="14.140625" customWidth="1"/>
    <col min="4366" max="4366" width="15" customWidth="1"/>
    <col min="4367" max="4367" width="21.85546875" bestFit="1" customWidth="1"/>
    <col min="4368" max="4369" width="11.42578125" customWidth="1"/>
    <col min="4609" max="4609" width="1.5703125" customWidth="1"/>
    <col min="4610" max="4610" width="4.5703125" customWidth="1"/>
    <col min="4611" max="4611" width="15.7109375" customWidth="1"/>
    <col min="4612" max="4612" width="20.42578125" customWidth="1"/>
    <col min="4613" max="4613" width="20.85546875" customWidth="1"/>
    <col min="4614" max="4614" width="19" customWidth="1"/>
    <col min="4615" max="4615" width="15.42578125" customWidth="1"/>
    <col min="4616" max="4616" width="8" customWidth="1"/>
    <col min="4621" max="4621" width="14.140625" customWidth="1"/>
    <col min="4622" max="4622" width="15" customWidth="1"/>
    <col min="4623" max="4623" width="21.85546875" bestFit="1" customWidth="1"/>
    <col min="4624" max="4625" width="11.42578125" customWidth="1"/>
    <col min="4865" max="4865" width="1.5703125" customWidth="1"/>
    <col min="4866" max="4866" width="4.5703125" customWidth="1"/>
    <col min="4867" max="4867" width="15.7109375" customWidth="1"/>
    <col min="4868" max="4868" width="20.42578125" customWidth="1"/>
    <col min="4869" max="4869" width="20.85546875" customWidth="1"/>
    <col min="4870" max="4870" width="19" customWidth="1"/>
    <col min="4871" max="4871" width="15.42578125" customWidth="1"/>
    <col min="4872" max="4872" width="8" customWidth="1"/>
    <col min="4877" max="4877" width="14.140625" customWidth="1"/>
    <col min="4878" max="4878" width="15" customWidth="1"/>
    <col min="4879" max="4879" width="21.85546875" bestFit="1" customWidth="1"/>
    <col min="4880" max="4881" width="11.42578125" customWidth="1"/>
    <col min="5121" max="5121" width="1.5703125" customWidth="1"/>
    <col min="5122" max="5122" width="4.5703125" customWidth="1"/>
    <col min="5123" max="5123" width="15.7109375" customWidth="1"/>
    <col min="5124" max="5124" width="20.42578125" customWidth="1"/>
    <col min="5125" max="5125" width="20.85546875" customWidth="1"/>
    <col min="5126" max="5126" width="19" customWidth="1"/>
    <col min="5127" max="5127" width="15.42578125" customWidth="1"/>
    <col min="5128" max="5128" width="8" customWidth="1"/>
    <col min="5133" max="5133" width="14.140625" customWidth="1"/>
    <col min="5134" max="5134" width="15" customWidth="1"/>
    <col min="5135" max="5135" width="21.85546875" bestFit="1" customWidth="1"/>
    <col min="5136" max="5137" width="11.42578125" customWidth="1"/>
    <col min="5377" max="5377" width="1.5703125" customWidth="1"/>
    <col min="5378" max="5378" width="4.5703125" customWidth="1"/>
    <col min="5379" max="5379" width="15.7109375" customWidth="1"/>
    <col min="5380" max="5380" width="20.42578125" customWidth="1"/>
    <col min="5381" max="5381" width="20.85546875" customWidth="1"/>
    <col min="5382" max="5382" width="19" customWidth="1"/>
    <col min="5383" max="5383" width="15.42578125" customWidth="1"/>
    <col min="5384" max="5384" width="8" customWidth="1"/>
    <col min="5389" max="5389" width="14.140625" customWidth="1"/>
    <col min="5390" max="5390" width="15" customWidth="1"/>
    <col min="5391" max="5391" width="21.85546875" bestFit="1" customWidth="1"/>
    <col min="5392" max="5393" width="11.42578125" customWidth="1"/>
    <col min="5633" max="5633" width="1.5703125" customWidth="1"/>
    <col min="5634" max="5634" width="4.5703125" customWidth="1"/>
    <col min="5635" max="5635" width="15.7109375" customWidth="1"/>
    <col min="5636" max="5636" width="20.42578125" customWidth="1"/>
    <col min="5637" max="5637" width="20.85546875" customWidth="1"/>
    <col min="5638" max="5638" width="19" customWidth="1"/>
    <col min="5639" max="5639" width="15.42578125" customWidth="1"/>
    <col min="5640" max="5640" width="8" customWidth="1"/>
    <col min="5645" max="5645" width="14.140625" customWidth="1"/>
    <col min="5646" max="5646" width="15" customWidth="1"/>
    <col min="5647" max="5647" width="21.85546875" bestFit="1" customWidth="1"/>
    <col min="5648" max="5649" width="11.42578125" customWidth="1"/>
    <col min="5889" max="5889" width="1.5703125" customWidth="1"/>
    <col min="5890" max="5890" width="4.5703125" customWidth="1"/>
    <col min="5891" max="5891" width="15.7109375" customWidth="1"/>
    <col min="5892" max="5892" width="20.42578125" customWidth="1"/>
    <col min="5893" max="5893" width="20.85546875" customWidth="1"/>
    <col min="5894" max="5894" width="19" customWidth="1"/>
    <col min="5895" max="5895" width="15.42578125" customWidth="1"/>
    <col min="5896" max="5896" width="8" customWidth="1"/>
    <col min="5901" max="5901" width="14.140625" customWidth="1"/>
    <col min="5902" max="5902" width="15" customWidth="1"/>
    <col min="5903" max="5903" width="21.85546875" bestFit="1" customWidth="1"/>
    <col min="5904" max="5905" width="11.42578125" customWidth="1"/>
    <col min="6145" max="6145" width="1.5703125" customWidth="1"/>
    <col min="6146" max="6146" width="4.5703125" customWidth="1"/>
    <col min="6147" max="6147" width="15.7109375" customWidth="1"/>
    <col min="6148" max="6148" width="20.42578125" customWidth="1"/>
    <col min="6149" max="6149" width="20.85546875" customWidth="1"/>
    <col min="6150" max="6150" width="19" customWidth="1"/>
    <col min="6151" max="6151" width="15.42578125" customWidth="1"/>
    <col min="6152" max="6152" width="8" customWidth="1"/>
    <col min="6157" max="6157" width="14.140625" customWidth="1"/>
    <col min="6158" max="6158" width="15" customWidth="1"/>
    <col min="6159" max="6159" width="21.85546875" bestFit="1" customWidth="1"/>
    <col min="6160" max="6161" width="11.42578125" customWidth="1"/>
    <col min="6401" max="6401" width="1.5703125" customWidth="1"/>
    <col min="6402" max="6402" width="4.5703125" customWidth="1"/>
    <col min="6403" max="6403" width="15.7109375" customWidth="1"/>
    <col min="6404" max="6404" width="20.42578125" customWidth="1"/>
    <col min="6405" max="6405" width="20.85546875" customWidth="1"/>
    <col min="6406" max="6406" width="19" customWidth="1"/>
    <col min="6407" max="6407" width="15.42578125" customWidth="1"/>
    <col min="6408" max="6408" width="8" customWidth="1"/>
    <col min="6413" max="6413" width="14.140625" customWidth="1"/>
    <col min="6414" max="6414" width="15" customWidth="1"/>
    <col min="6415" max="6415" width="21.85546875" bestFit="1" customWidth="1"/>
    <col min="6416" max="6417" width="11.42578125" customWidth="1"/>
    <col min="6657" max="6657" width="1.5703125" customWidth="1"/>
    <col min="6658" max="6658" width="4.5703125" customWidth="1"/>
    <col min="6659" max="6659" width="15.7109375" customWidth="1"/>
    <col min="6660" max="6660" width="20.42578125" customWidth="1"/>
    <col min="6661" max="6661" width="20.85546875" customWidth="1"/>
    <col min="6662" max="6662" width="19" customWidth="1"/>
    <col min="6663" max="6663" width="15.42578125" customWidth="1"/>
    <col min="6664" max="6664" width="8" customWidth="1"/>
    <col min="6669" max="6669" width="14.140625" customWidth="1"/>
    <col min="6670" max="6670" width="15" customWidth="1"/>
    <col min="6671" max="6671" width="21.85546875" bestFit="1" customWidth="1"/>
    <col min="6672" max="6673" width="11.42578125" customWidth="1"/>
    <col min="6913" max="6913" width="1.5703125" customWidth="1"/>
    <col min="6914" max="6914" width="4.5703125" customWidth="1"/>
    <col min="6915" max="6915" width="15.7109375" customWidth="1"/>
    <col min="6916" max="6916" width="20.42578125" customWidth="1"/>
    <col min="6917" max="6917" width="20.85546875" customWidth="1"/>
    <col min="6918" max="6918" width="19" customWidth="1"/>
    <col min="6919" max="6919" width="15.42578125" customWidth="1"/>
    <col min="6920" max="6920" width="8" customWidth="1"/>
    <col min="6925" max="6925" width="14.140625" customWidth="1"/>
    <col min="6926" max="6926" width="15" customWidth="1"/>
    <col min="6927" max="6927" width="21.85546875" bestFit="1" customWidth="1"/>
    <col min="6928" max="6929" width="11.42578125" customWidth="1"/>
    <col min="7169" max="7169" width="1.5703125" customWidth="1"/>
    <col min="7170" max="7170" width="4.5703125" customWidth="1"/>
    <col min="7171" max="7171" width="15.7109375" customWidth="1"/>
    <col min="7172" max="7172" width="20.42578125" customWidth="1"/>
    <col min="7173" max="7173" width="20.85546875" customWidth="1"/>
    <col min="7174" max="7174" width="19" customWidth="1"/>
    <col min="7175" max="7175" width="15.42578125" customWidth="1"/>
    <col min="7176" max="7176" width="8" customWidth="1"/>
    <col min="7181" max="7181" width="14.140625" customWidth="1"/>
    <col min="7182" max="7182" width="15" customWidth="1"/>
    <col min="7183" max="7183" width="21.85546875" bestFit="1" customWidth="1"/>
    <col min="7184" max="7185" width="11.42578125" customWidth="1"/>
    <col min="7425" max="7425" width="1.5703125" customWidth="1"/>
    <col min="7426" max="7426" width="4.5703125" customWidth="1"/>
    <col min="7427" max="7427" width="15.7109375" customWidth="1"/>
    <col min="7428" max="7428" width="20.42578125" customWidth="1"/>
    <col min="7429" max="7429" width="20.85546875" customWidth="1"/>
    <col min="7430" max="7430" width="19" customWidth="1"/>
    <col min="7431" max="7431" width="15.42578125" customWidth="1"/>
    <col min="7432" max="7432" width="8" customWidth="1"/>
    <col min="7437" max="7437" width="14.140625" customWidth="1"/>
    <col min="7438" max="7438" width="15" customWidth="1"/>
    <col min="7439" max="7439" width="21.85546875" bestFit="1" customWidth="1"/>
    <col min="7440" max="7441" width="11.42578125" customWidth="1"/>
    <col min="7681" max="7681" width="1.5703125" customWidth="1"/>
    <col min="7682" max="7682" width="4.5703125" customWidth="1"/>
    <col min="7683" max="7683" width="15.7109375" customWidth="1"/>
    <col min="7684" max="7684" width="20.42578125" customWidth="1"/>
    <col min="7685" max="7685" width="20.85546875" customWidth="1"/>
    <col min="7686" max="7686" width="19" customWidth="1"/>
    <col min="7687" max="7687" width="15.42578125" customWidth="1"/>
    <col min="7688" max="7688" width="8" customWidth="1"/>
    <col min="7693" max="7693" width="14.140625" customWidth="1"/>
    <col min="7694" max="7694" width="15" customWidth="1"/>
    <col min="7695" max="7695" width="21.85546875" bestFit="1" customWidth="1"/>
    <col min="7696" max="7697" width="11.42578125" customWidth="1"/>
    <col min="7937" max="7937" width="1.5703125" customWidth="1"/>
    <col min="7938" max="7938" width="4.5703125" customWidth="1"/>
    <col min="7939" max="7939" width="15.7109375" customWidth="1"/>
    <col min="7940" max="7940" width="20.42578125" customWidth="1"/>
    <col min="7941" max="7941" width="20.85546875" customWidth="1"/>
    <col min="7942" max="7942" width="19" customWidth="1"/>
    <col min="7943" max="7943" width="15.42578125" customWidth="1"/>
    <col min="7944" max="7944" width="8" customWidth="1"/>
    <col min="7949" max="7949" width="14.140625" customWidth="1"/>
    <col min="7950" max="7950" width="15" customWidth="1"/>
    <col min="7951" max="7951" width="21.85546875" bestFit="1" customWidth="1"/>
    <col min="7952" max="7953" width="11.42578125" customWidth="1"/>
    <col min="8193" max="8193" width="1.5703125" customWidth="1"/>
    <col min="8194" max="8194" width="4.5703125" customWidth="1"/>
    <col min="8195" max="8195" width="15.7109375" customWidth="1"/>
    <col min="8196" max="8196" width="20.42578125" customWidth="1"/>
    <col min="8197" max="8197" width="20.85546875" customWidth="1"/>
    <col min="8198" max="8198" width="19" customWidth="1"/>
    <col min="8199" max="8199" width="15.42578125" customWidth="1"/>
    <col min="8200" max="8200" width="8" customWidth="1"/>
    <col min="8205" max="8205" width="14.140625" customWidth="1"/>
    <col min="8206" max="8206" width="15" customWidth="1"/>
    <col min="8207" max="8207" width="21.85546875" bestFit="1" customWidth="1"/>
    <col min="8208" max="8209" width="11.42578125" customWidth="1"/>
    <col min="8449" max="8449" width="1.5703125" customWidth="1"/>
    <col min="8450" max="8450" width="4.5703125" customWidth="1"/>
    <col min="8451" max="8451" width="15.7109375" customWidth="1"/>
    <col min="8452" max="8452" width="20.42578125" customWidth="1"/>
    <col min="8453" max="8453" width="20.85546875" customWidth="1"/>
    <col min="8454" max="8454" width="19" customWidth="1"/>
    <col min="8455" max="8455" width="15.42578125" customWidth="1"/>
    <col min="8456" max="8456" width="8" customWidth="1"/>
    <col min="8461" max="8461" width="14.140625" customWidth="1"/>
    <col min="8462" max="8462" width="15" customWidth="1"/>
    <col min="8463" max="8463" width="21.85546875" bestFit="1" customWidth="1"/>
    <col min="8464" max="8465" width="11.42578125" customWidth="1"/>
    <col min="8705" max="8705" width="1.5703125" customWidth="1"/>
    <col min="8706" max="8706" width="4.5703125" customWidth="1"/>
    <col min="8707" max="8707" width="15.7109375" customWidth="1"/>
    <col min="8708" max="8708" width="20.42578125" customWidth="1"/>
    <col min="8709" max="8709" width="20.85546875" customWidth="1"/>
    <col min="8710" max="8710" width="19" customWidth="1"/>
    <col min="8711" max="8711" width="15.42578125" customWidth="1"/>
    <col min="8712" max="8712" width="8" customWidth="1"/>
    <col min="8717" max="8717" width="14.140625" customWidth="1"/>
    <col min="8718" max="8718" width="15" customWidth="1"/>
    <col min="8719" max="8719" width="21.85546875" bestFit="1" customWidth="1"/>
    <col min="8720" max="8721" width="11.42578125" customWidth="1"/>
    <col min="8961" max="8961" width="1.5703125" customWidth="1"/>
    <col min="8962" max="8962" width="4.5703125" customWidth="1"/>
    <col min="8963" max="8963" width="15.7109375" customWidth="1"/>
    <col min="8964" max="8964" width="20.42578125" customWidth="1"/>
    <col min="8965" max="8965" width="20.85546875" customWidth="1"/>
    <col min="8966" max="8966" width="19" customWidth="1"/>
    <col min="8967" max="8967" width="15.42578125" customWidth="1"/>
    <col min="8968" max="8968" width="8" customWidth="1"/>
    <col min="8973" max="8973" width="14.140625" customWidth="1"/>
    <col min="8974" max="8974" width="15" customWidth="1"/>
    <col min="8975" max="8975" width="21.85546875" bestFit="1" customWidth="1"/>
    <col min="8976" max="8977" width="11.42578125" customWidth="1"/>
    <col min="9217" max="9217" width="1.5703125" customWidth="1"/>
    <col min="9218" max="9218" width="4.5703125" customWidth="1"/>
    <col min="9219" max="9219" width="15.7109375" customWidth="1"/>
    <col min="9220" max="9220" width="20.42578125" customWidth="1"/>
    <col min="9221" max="9221" width="20.85546875" customWidth="1"/>
    <col min="9222" max="9222" width="19" customWidth="1"/>
    <col min="9223" max="9223" width="15.42578125" customWidth="1"/>
    <col min="9224" max="9224" width="8" customWidth="1"/>
    <col min="9229" max="9229" width="14.140625" customWidth="1"/>
    <col min="9230" max="9230" width="15" customWidth="1"/>
    <col min="9231" max="9231" width="21.85546875" bestFit="1" customWidth="1"/>
    <col min="9232" max="9233" width="11.42578125" customWidth="1"/>
    <col min="9473" max="9473" width="1.5703125" customWidth="1"/>
    <col min="9474" max="9474" width="4.5703125" customWidth="1"/>
    <col min="9475" max="9475" width="15.7109375" customWidth="1"/>
    <col min="9476" max="9476" width="20.42578125" customWidth="1"/>
    <col min="9477" max="9477" width="20.85546875" customWidth="1"/>
    <col min="9478" max="9478" width="19" customWidth="1"/>
    <col min="9479" max="9479" width="15.42578125" customWidth="1"/>
    <col min="9480" max="9480" width="8" customWidth="1"/>
    <col min="9485" max="9485" width="14.140625" customWidth="1"/>
    <col min="9486" max="9486" width="15" customWidth="1"/>
    <col min="9487" max="9487" width="21.85546875" bestFit="1" customWidth="1"/>
    <col min="9488" max="9489" width="11.42578125" customWidth="1"/>
    <col min="9729" max="9729" width="1.5703125" customWidth="1"/>
    <col min="9730" max="9730" width="4.5703125" customWidth="1"/>
    <col min="9731" max="9731" width="15.7109375" customWidth="1"/>
    <col min="9732" max="9732" width="20.42578125" customWidth="1"/>
    <col min="9733" max="9733" width="20.85546875" customWidth="1"/>
    <col min="9734" max="9734" width="19" customWidth="1"/>
    <col min="9735" max="9735" width="15.42578125" customWidth="1"/>
    <col min="9736" max="9736" width="8" customWidth="1"/>
    <col min="9741" max="9741" width="14.140625" customWidth="1"/>
    <col min="9742" max="9742" width="15" customWidth="1"/>
    <col min="9743" max="9743" width="21.85546875" bestFit="1" customWidth="1"/>
    <col min="9744" max="9745" width="11.42578125" customWidth="1"/>
    <col min="9985" max="9985" width="1.5703125" customWidth="1"/>
    <col min="9986" max="9986" width="4.5703125" customWidth="1"/>
    <col min="9987" max="9987" width="15.7109375" customWidth="1"/>
    <col min="9988" max="9988" width="20.42578125" customWidth="1"/>
    <col min="9989" max="9989" width="20.85546875" customWidth="1"/>
    <col min="9990" max="9990" width="19" customWidth="1"/>
    <col min="9991" max="9991" width="15.42578125" customWidth="1"/>
    <col min="9992" max="9992" width="8" customWidth="1"/>
    <col min="9997" max="9997" width="14.140625" customWidth="1"/>
    <col min="9998" max="9998" width="15" customWidth="1"/>
    <col min="9999" max="9999" width="21.85546875" bestFit="1" customWidth="1"/>
    <col min="10000" max="10001" width="11.42578125" customWidth="1"/>
    <col min="10241" max="10241" width="1.5703125" customWidth="1"/>
    <col min="10242" max="10242" width="4.5703125" customWidth="1"/>
    <col min="10243" max="10243" width="15.7109375" customWidth="1"/>
    <col min="10244" max="10244" width="20.42578125" customWidth="1"/>
    <col min="10245" max="10245" width="20.85546875" customWidth="1"/>
    <col min="10246" max="10246" width="19" customWidth="1"/>
    <col min="10247" max="10247" width="15.42578125" customWidth="1"/>
    <col min="10248" max="10248" width="8" customWidth="1"/>
    <col min="10253" max="10253" width="14.140625" customWidth="1"/>
    <col min="10254" max="10254" width="15" customWidth="1"/>
    <col min="10255" max="10255" width="21.85546875" bestFit="1" customWidth="1"/>
    <col min="10256" max="10257" width="11.42578125" customWidth="1"/>
    <col min="10497" max="10497" width="1.5703125" customWidth="1"/>
    <col min="10498" max="10498" width="4.5703125" customWidth="1"/>
    <col min="10499" max="10499" width="15.7109375" customWidth="1"/>
    <col min="10500" max="10500" width="20.42578125" customWidth="1"/>
    <col min="10501" max="10501" width="20.85546875" customWidth="1"/>
    <col min="10502" max="10502" width="19" customWidth="1"/>
    <col min="10503" max="10503" width="15.42578125" customWidth="1"/>
    <col min="10504" max="10504" width="8" customWidth="1"/>
    <col min="10509" max="10509" width="14.140625" customWidth="1"/>
    <col min="10510" max="10510" width="15" customWidth="1"/>
    <col min="10511" max="10511" width="21.85546875" bestFit="1" customWidth="1"/>
    <col min="10512" max="10513" width="11.42578125" customWidth="1"/>
    <col min="10753" max="10753" width="1.5703125" customWidth="1"/>
    <col min="10754" max="10754" width="4.5703125" customWidth="1"/>
    <col min="10755" max="10755" width="15.7109375" customWidth="1"/>
    <col min="10756" max="10756" width="20.42578125" customWidth="1"/>
    <col min="10757" max="10757" width="20.85546875" customWidth="1"/>
    <col min="10758" max="10758" width="19" customWidth="1"/>
    <col min="10759" max="10759" width="15.42578125" customWidth="1"/>
    <col min="10760" max="10760" width="8" customWidth="1"/>
    <col min="10765" max="10765" width="14.140625" customWidth="1"/>
    <col min="10766" max="10766" width="15" customWidth="1"/>
    <col min="10767" max="10767" width="21.85546875" bestFit="1" customWidth="1"/>
    <col min="10768" max="10769" width="11.42578125" customWidth="1"/>
    <col min="11009" max="11009" width="1.5703125" customWidth="1"/>
    <col min="11010" max="11010" width="4.5703125" customWidth="1"/>
    <col min="11011" max="11011" width="15.7109375" customWidth="1"/>
    <col min="11012" max="11012" width="20.42578125" customWidth="1"/>
    <col min="11013" max="11013" width="20.85546875" customWidth="1"/>
    <col min="11014" max="11014" width="19" customWidth="1"/>
    <col min="11015" max="11015" width="15.42578125" customWidth="1"/>
    <col min="11016" max="11016" width="8" customWidth="1"/>
    <col min="11021" max="11021" width="14.140625" customWidth="1"/>
    <col min="11022" max="11022" width="15" customWidth="1"/>
    <col min="11023" max="11023" width="21.85546875" bestFit="1" customWidth="1"/>
    <col min="11024" max="11025" width="11.42578125" customWidth="1"/>
    <col min="11265" max="11265" width="1.5703125" customWidth="1"/>
    <col min="11266" max="11266" width="4.5703125" customWidth="1"/>
    <col min="11267" max="11267" width="15.7109375" customWidth="1"/>
    <col min="11268" max="11268" width="20.42578125" customWidth="1"/>
    <col min="11269" max="11269" width="20.85546875" customWidth="1"/>
    <col min="11270" max="11270" width="19" customWidth="1"/>
    <col min="11271" max="11271" width="15.42578125" customWidth="1"/>
    <col min="11272" max="11272" width="8" customWidth="1"/>
    <col min="11277" max="11277" width="14.140625" customWidth="1"/>
    <col min="11278" max="11278" width="15" customWidth="1"/>
    <col min="11279" max="11279" width="21.85546875" bestFit="1" customWidth="1"/>
    <col min="11280" max="11281" width="11.42578125" customWidth="1"/>
    <col min="11521" max="11521" width="1.5703125" customWidth="1"/>
    <col min="11522" max="11522" width="4.5703125" customWidth="1"/>
    <col min="11523" max="11523" width="15.7109375" customWidth="1"/>
    <col min="11524" max="11524" width="20.42578125" customWidth="1"/>
    <col min="11525" max="11525" width="20.85546875" customWidth="1"/>
    <col min="11526" max="11526" width="19" customWidth="1"/>
    <col min="11527" max="11527" width="15.42578125" customWidth="1"/>
    <col min="11528" max="11528" width="8" customWidth="1"/>
    <col min="11533" max="11533" width="14.140625" customWidth="1"/>
    <col min="11534" max="11534" width="15" customWidth="1"/>
    <col min="11535" max="11535" width="21.85546875" bestFit="1" customWidth="1"/>
    <col min="11536" max="11537" width="11.42578125" customWidth="1"/>
    <col min="11777" max="11777" width="1.5703125" customWidth="1"/>
    <col min="11778" max="11778" width="4.5703125" customWidth="1"/>
    <col min="11779" max="11779" width="15.7109375" customWidth="1"/>
    <col min="11780" max="11780" width="20.42578125" customWidth="1"/>
    <col min="11781" max="11781" width="20.85546875" customWidth="1"/>
    <col min="11782" max="11782" width="19" customWidth="1"/>
    <col min="11783" max="11783" width="15.42578125" customWidth="1"/>
    <col min="11784" max="11784" width="8" customWidth="1"/>
    <col min="11789" max="11789" width="14.140625" customWidth="1"/>
    <col min="11790" max="11790" width="15" customWidth="1"/>
    <col min="11791" max="11791" width="21.85546875" bestFit="1" customWidth="1"/>
    <col min="11792" max="11793" width="11.42578125" customWidth="1"/>
    <col min="12033" max="12033" width="1.5703125" customWidth="1"/>
    <col min="12034" max="12034" width="4.5703125" customWidth="1"/>
    <col min="12035" max="12035" width="15.7109375" customWidth="1"/>
    <col min="12036" max="12036" width="20.42578125" customWidth="1"/>
    <col min="12037" max="12037" width="20.85546875" customWidth="1"/>
    <col min="12038" max="12038" width="19" customWidth="1"/>
    <col min="12039" max="12039" width="15.42578125" customWidth="1"/>
    <col min="12040" max="12040" width="8" customWidth="1"/>
    <col min="12045" max="12045" width="14.140625" customWidth="1"/>
    <col min="12046" max="12046" width="15" customWidth="1"/>
    <col min="12047" max="12047" width="21.85546875" bestFit="1" customWidth="1"/>
    <col min="12048" max="12049" width="11.42578125" customWidth="1"/>
    <col min="12289" max="12289" width="1.5703125" customWidth="1"/>
    <col min="12290" max="12290" width="4.5703125" customWidth="1"/>
    <col min="12291" max="12291" width="15.7109375" customWidth="1"/>
    <col min="12292" max="12292" width="20.42578125" customWidth="1"/>
    <col min="12293" max="12293" width="20.85546875" customWidth="1"/>
    <col min="12294" max="12294" width="19" customWidth="1"/>
    <col min="12295" max="12295" width="15.42578125" customWidth="1"/>
    <col min="12296" max="12296" width="8" customWidth="1"/>
    <col min="12301" max="12301" width="14.140625" customWidth="1"/>
    <col min="12302" max="12302" width="15" customWidth="1"/>
    <col min="12303" max="12303" width="21.85546875" bestFit="1" customWidth="1"/>
    <col min="12304" max="12305" width="11.42578125" customWidth="1"/>
    <col min="12545" max="12545" width="1.5703125" customWidth="1"/>
    <col min="12546" max="12546" width="4.5703125" customWidth="1"/>
    <col min="12547" max="12547" width="15.7109375" customWidth="1"/>
    <col min="12548" max="12548" width="20.42578125" customWidth="1"/>
    <col min="12549" max="12549" width="20.85546875" customWidth="1"/>
    <col min="12550" max="12550" width="19" customWidth="1"/>
    <col min="12551" max="12551" width="15.42578125" customWidth="1"/>
    <col min="12552" max="12552" width="8" customWidth="1"/>
    <col min="12557" max="12557" width="14.140625" customWidth="1"/>
    <col min="12558" max="12558" width="15" customWidth="1"/>
    <col min="12559" max="12559" width="21.85546875" bestFit="1" customWidth="1"/>
    <col min="12560" max="12561" width="11.42578125" customWidth="1"/>
    <col min="12801" max="12801" width="1.5703125" customWidth="1"/>
    <col min="12802" max="12802" width="4.5703125" customWidth="1"/>
    <col min="12803" max="12803" width="15.7109375" customWidth="1"/>
    <col min="12804" max="12804" width="20.42578125" customWidth="1"/>
    <col min="12805" max="12805" width="20.85546875" customWidth="1"/>
    <col min="12806" max="12806" width="19" customWidth="1"/>
    <col min="12807" max="12807" width="15.42578125" customWidth="1"/>
    <col min="12808" max="12808" width="8" customWidth="1"/>
    <col min="12813" max="12813" width="14.140625" customWidth="1"/>
    <col min="12814" max="12814" width="15" customWidth="1"/>
    <col min="12815" max="12815" width="21.85546875" bestFit="1" customWidth="1"/>
    <col min="12816" max="12817" width="11.42578125" customWidth="1"/>
    <col min="13057" max="13057" width="1.5703125" customWidth="1"/>
    <col min="13058" max="13058" width="4.5703125" customWidth="1"/>
    <col min="13059" max="13059" width="15.7109375" customWidth="1"/>
    <col min="13060" max="13060" width="20.42578125" customWidth="1"/>
    <col min="13061" max="13061" width="20.85546875" customWidth="1"/>
    <col min="13062" max="13062" width="19" customWidth="1"/>
    <col min="13063" max="13063" width="15.42578125" customWidth="1"/>
    <col min="13064" max="13064" width="8" customWidth="1"/>
    <col min="13069" max="13069" width="14.140625" customWidth="1"/>
    <col min="13070" max="13070" width="15" customWidth="1"/>
    <col min="13071" max="13071" width="21.85546875" bestFit="1" customWidth="1"/>
    <col min="13072" max="13073" width="11.42578125" customWidth="1"/>
    <col min="13313" max="13313" width="1.5703125" customWidth="1"/>
    <col min="13314" max="13314" width="4.5703125" customWidth="1"/>
    <col min="13315" max="13315" width="15.7109375" customWidth="1"/>
    <col min="13316" max="13316" width="20.42578125" customWidth="1"/>
    <col min="13317" max="13317" width="20.85546875" customWidth="1"/>
    <col min="13318" max="13318" width="19" customWidth="1"/>
    <col min="13319" max="13319" width="15.42578125" customWidth="1"/>
    <col min="13320" max="13320" width="8" customWidth="1"/>
    <col min="13325" max="13325" width="14.140625" customWidth="1"/>
    <col min="13326" max="13326" width="15" customWidth="1"/>
    <col min="13327" max="13327" width="21.85546875" bestFit="1" customWidth="1"/>
    <col min="13328" max="13329" width="11.42578125" customWidth="1"/>
    <col min="13569" max="13569" width="1.5703125" customWidth="1"/>
    <col min="13570" max="13570" width="4.5703125" customWidth="1"/>
    <col min="13571" max="13571" width="15.7109375" customWidth="1"/>
    <col min="13572" max="13572" width="20.42578125" customWidth="1"/>
    <col min="13573" max="13573" width="20.85546875" customWidth="1"/>
    <col min="13574" max="13574" width="19" customWidth="1"/>
    <col min="13575" max="13575" width="15.42578125" customWidth="1"/>
    <col min="13576" max="13576" width="8" customWidth="1"/>
    <col min="13581" max="13581" width="14.140625" customWidth="1"/>
    <col min="13582" max="13582" width="15" customWidth="1"/>
    <col min="13583" max="13583" width="21.85546875" bestFit="1" customWidth="1"/>
    <col min="13584" max="13585" width="11.42578125" customWidth="1"/>
    <col min="13825" max="13825" width="1.5703125" customWidth="1"/>
    <col min="13826" max="13826" width="4.5703125" customWidth="1"/>
    <col min="13827" max="13827" width="15.7109375" customWidth="1"/>
    <col min="13828" max="13828" width="20.42578125" customWidth="1"/>
    <col min="13829" max="13829" width="20.85546875" customWidth="1"/>
    <col min="13830" max="13830" width="19" customWidth="1"/>
    <col min="13831" max="13831" width="15.42578125" customWidth="1"/>
    <col min="13832" max="13832" width="8" customWidth="1"/>
    <col min="13837" max="13837" width="14.140625" customWidth="1"/>
    <col min="13838" max="13838" width="15" customWidth="1"/>
    <col min="13839" max="13839" width="21.85546875" bestFit="1" customWidth="1"/>
    <col min="13840" max="13841" width="11.42578125" customWidth="1"/>
    <col min="14081" max="14081" width="1.5703125" customWidth="1"/>
    <col min="14082" max="14082" width="4.5703125" customWidth="1"/>
    <col min="14083" max="14083" width="15.7109375" customWidth="1"/>
    <col min="14084" max="14084" width="20.42578125" customWidth="1"/>
    <col min="14085" max="14085" width="20.85546875" customWidth="1"/>
    <col min="14086" max="14086" width="19" customWidth="1"/>
    <col min="14087" max="14087" width="15.42578125" customWidth="1"/>
    <col min="14088" max="14088" width="8" customWidth="1"/>
    <col min="14093" max="14093" width="14.140625" customWidth="1"/>
    <col min="14094" max="14094" width="15" customWidth="1"/>
    <col min="14095" max="14095" width="21.85546875" bestFit="1" customWidth="1"/>
    <col min="14096" max="14097" width="11.42578125" customWidth="1"/>
    <col min="14337" max="14337" width="1.5703125" customWidth="1"/>
    <col min="14338" max="14338" width="4.5703125" customWidth="1"/>
    <col min="14339" max="14339" width="15.7109375" customWidth="1"/>
    <col min="14340" max="14340" width="20.42578125" customWidth="1"/>
    <col min="14341" max="14341" width="20.85546875" customWidth="1"/>
    <col min="14342" max="14342" width="19" customWidth="1"/>
    <col min="14343" max="14343" width="15.42578125" customWidth="1"/>
    <col min="14344" max="14344" width="8" customWidth="1"/>
    <col min="14349" max="14349" width="14.140625" customWidth="1"/>
    <col min="14350" max="14350" width="15" customWidth="1"/>
    <col min="14351" max="14351" width="21.85546875" bestFit="1" customWidth="1"/>
    <col min="14352" max="14353" width="11.42578125" customWidth="1"/>
    <col min="14593" max="14593" width="1.5703125" customWidth="1"/>
    <col min="14594" max="14594" width="4.5703125" customWidth="1"/>
    <col min="14595" max="14595" width="15.7109375" customWidth="1"/>
    <col min="14596" max="14596" width="20.42578125" customWidth="1"/>
    <col min="14597" max="14597" width="20.85546875" customWidth="1"/>
    <col min="14598" max="14598" width="19" customWidth="1"/>
    <col min="14599" max="14599" width="15.42578125" customWidth="1"/>
    <col min="14600" max="14600" width="8" customWidth="1"/>
    <col min="14605" max="14605" width="14.140625" customWidth="1"/>
    <col min="14606" max="14606" width="15" customWidth="1"/>
    <col min="14607" max="14607" width="21.85546875" bestFit="1" customWidth="1"/>
    <col min="14608" max="14609" width="11.42578125" customWidth="1"/>
    <col min="14849" max="14849" width="1.5703125" customWidth="1"/>
    <col min="14850" max="14850" width="4.5703125" customWidth="1"/>
    <col min="14851" max="14851" width="15.7109375" customWidth="1"/>
    <col min="14852" max="14852" width="20.42578125" customWidth="1"/>
    <col min="14853" max="14853" width="20.85546875" customWidth="1"/>
    <col min="14854" max="14854" width="19" customWidth="1"/>
    <col min="14855" max="14855" width="15.42578125" customWidth="1"/>
    <col min="14856" max="14856" width="8" customWidth="1"/>
    <col min="14861" max="14861" width="14.140625" customWidth="1"/>
    <col min="14862" max="14862" width="15" customWidth="1"/>
    <col min="14863" max="14863" width="21.85546875" bestFit="1" customWidth="1"/>
    <col min="14864" max="14865" width="11.42578125" customWidth="1"/>
    <col min="15105" max="15105" width="1.5703125" customWidth="1"/>
    <col min="15106" max="15106" width="4.5703125" customWidth="1"/>
    <col min="15107" max="15107" width="15.7109375" customWidth="1"/>
    <col min="15108" max="15108" width="20.42578125" customWidth="1"/>
    <col min="15109" max="15109" width="20.85546875" customWidth="1"/>
    <col min="15110" max="15110" width="19" customWidth="1"/>
    <col min="15111" max="15111" width="15.42578125" customWidth="1"/>
    <col min="15112" max="15112" width="8" customWidth="1"/>
    <col min="15117" max="15117" width="14.140625" customWidth="1"/>
    <col min="15118" max="15118" width="15" customWidth="1"/>
    <col min="15119" max="15119" width="21.85546875" bestFit="1" customWidth="1"/>
    <col min="15120" max="15121" width="11.42578125" customWidth="1"/>
    <col min="15361" max="15361" width="1.5703125" customWidth="1"/>
    <col min="15362" max="15362" width="4.5703125" customWidth="1"/>
    <col min="15363" max="15363" width="15.7109375" customWidth="1"/>
    <col min="15364" max="15364" width="20.42578125" customWidth="1"/>
    <col min="15365" max="15365" width="20.85546875" customWidth="1"/>
    <col min="15366" max="15366" width="19" customWidth="1"/>
    <col min="15367" max="15367" width="15.42578125" customWidth="1"/>
    <col min="15368" max="15368" width="8" customWidth="1"/>
    <col min="15373" max="15373" width="14.140625" customWidth="1"/>
    <col min="15374" max="15374" width="15" customWidth="1"/>
    <col min="15375" max="15375" width="21.85546875" bestFit="1" customWidth="1"/>
    <col min="15376" max="15377" width="11.42578125" customWidth="1"/>
    <col min="15617" max="15617" width="1.5703125" customWidth="1"/>
    <col min="15618" max="15618" width="4.5703125" customWidth="1"/>
    <col min="15619" max="15619" width="15.7109375" customWidth="1"/>
    <col min="15620" max="15620" width="20.42578125" customWidth="1"/>
    <col min="15621" max="15621" width="20.85546875" customWidth="1"/>
    <col min="15622" max="15622" width="19" customWidth="1"/>
    <col min="15623" max="15623" width="15.42578125" customWidth="1"/>
    <col min="15624" max="15624" width="8" customWidth="1"/>
    <col min="15629" max="15629" width="14.140625" customWidth="1"/>
    <col min="15630" max="15630" width="15" customWidth="1"/>
    <col min="15631" max="15631" width="21.85546875" bestFit="1" customWidth="1"/>
    <col min="15632" max="15633" width="11.42578125" customWidth="1"/>
    <col min="15873" max="15873" width="1.5703125" customWidth="1"/>
    <col min="15874" max="15874" width="4.5703125" customWidth="1"/>
    <col min="15875" max="15875" width="15.7109375" customWidth="1"/>
    <col min="15876" max="15876" width="20.42578125" customWidth="1"/>
    <col min="15877" max="15877" width="20.85546875" customWidth="1"/>
    <col min="15878" max="15878" width="19" customWidth="1"/>
    <col min="15879" max="15879" width="15.42578125" customWidth="1"/>
    <col min="15880" max="15880" width="8" customWidth="1"/>
    <col min="15885" max="15885" width="14.140625" customWidth="1"/>
    <col min="15886" max="15886" width="15" customWidth="1"/>
    <col min="15887" max="15887" width="21.85546875" bestFit="1" customWidth="1"/>
    <col min="15888" max="15889" width="11.42578125" customWidth="1"/>
    <col min="16129" max="16129" width="1.5703125" customWidth="1"/>
    <col min="16130" max="16130" width="4.5703125" customWidth="1"/>
    <col min="16131" max="16131" width="15.7109375" customWidth="1"/>
    <col min="16132" max="16132" width="20.42578125" customWidth="1"/>
    <col min="16133" max="16133" width="20.85546875" customWidth="1"/>
    <col min="16134" max="16134" width="19" customWidth="1"/>
    <col min="16135" max="16135" width="15.42578125" customWidth="1"/>
    <col min="16136" max="16136" width="8" customWidth="1"/>
    <col min="16141" max="16141" width="14.140625" customWidth="1"/>
    <col min="16142" max="16142" width="15" customWidth="1"/>
    <col min="16143" max="16143" width="21.85546875" bestFit="1" customWidth="1"/>
    <col min="16144" max="16145" width="11.42578125" customWidth="1"/>
  </cols>
  <sheetData>
    <row r="2" spans="2:2" ht="16.5">
      <c r="B2" s="182" t="s">
        <v>885</v>
      </c>
    </row>
    <row r="3" spans="2:2">
      <c r="B3" s="568" t="s">
        <v>886</v>
      </c>
    </row>
    <row r="24" spans="2:6" s="383" customFormat="1">
      <c r="B24" s="594" t="s">
        <v>887</v>
      </c>
    </row>
    <row r="26" spans="2:6">
      <c r="D26" s="593"/>
      <c r="E26" s="593"/>
      <c r="F26" s="593"/>
    </row>
    <row r="27" spans="2:6">
      <c r="C27" s="595"/>
      <c r="E27" s="596"/>
      <c r="F27" s="596"/>
    </row>
    <row r="28" spans="2:6">
      <c r="C28" s="233"/>
      <c r="E28" s="596"/>
      <c r="F28" s="596"/>
    </row>
    <row r="29" spans="2:6">
      <c r="C29" s="233"/>
      <c r="E29" s="596"/>
      <c r="F29" s="596"/>
    </row>
    <row r="30" spans="2:6">
      <c r="C30" s="233"/>
      <c r="D30" s="596"/>
    </row>
    <row r="31" spans="2:6">
      <c r="C31" s="233"/>
      <c r="D31" s="596"/>
    </row>
    <row r="32" spans="2:6">
      <c r="C32" s="233"/>
      <c r="D32" s="596"/>
    </row>
    <row r="33" spans="3:8">
      <c r="C33" s="233"/>
      <c r="D33" s="596"/>
    </row>
    <row r="34" spans="3:8">
      <c r="C34" s="597"/>
      <c r="D34" s="595" t="s">
        <v>511</v>
      </c>
      <c r="E34" s="595" t="s">
        <v>512</v>
      </c>
    </row>
    <row r="35" spans="3:8">
      <c r="C35" s="595" t="s">
        <v>888</v>
      </c>
      <c r="D35" s="316">
        <f>21929/34510</f>
        <v>0.63543900318748192</v>
      </c>
      <c r="E35" s="316"/>
    </row>
    <row r="36" spans="3:8">
      <c r="C36" s="595" t="s">
        <v>889</v>
      </c>
      <c r="D36" s="316">
        <f>12581/34510</f>
        <v>0.36456099681251813</v>
      </c>
      <c r="E36" s="316"/>
      <c r="F36" s="597"/>
      <c r="G36" s="595" t="s">
        <v>511</v>
      </c>
      <c r="H36" s="595" t="s">
        <v>512</v>
      </c>
    </row>
    <row r="37" spans="3:8">
      <c r="F37" s="595" t="s">
        <v>888</v>
      </c>
      <c r="G37" s="316">
        <f>3114/4850</f>
        <v>0.6420618556701031</v>
      </c>
      <c r="H37" s="316"/>
    </row>
    <row r="38" spans="3:8">
      <c r="C38" s="595" t="s">
        <v>517</v>
      </c>
      <c r="D38" s="316"/>
      <c r="E38" s="316">
        <f>(26697/34510)+1%</f>
        <v>0.78360185453491737</v>
      </c>
      <c r="F38" s="595" t="s">
        <v>889</v>
      </c>
      <c r="G38" s="316">
        <f>1736/4850</f>
        <v>0.3579381443298969</v>
      </c>
      <c r="H38" s="316"/>
    </row>
    <row r="39" spans="3:8">
      <c r="C39" s="595" t="s">
        <v>518</v>
      </c>
      <c r="D39" s="316"/>
      <c r="E39" s="316">
        <f>6989/34510</f>
        <v>0.20252100840336135</v>
      </c>
    </row>
    <row r="40" spans="3:8">
      <c r="C40" s="595" t="s">
        <v>519</v>
      </c>
      <c r="D40" s="316"/>
      <c r="E40" s="316">
        <f>824/34510</f>
        <v>2.3877137061721239E-2</v>
      </c>
      <c r="F40" s="595" t="s">
        <v>523</v>
      </c>
      <c r="G40" s="316"/>
      <c r="H40" s="316">
        <f>473/4850</f>
        <v>9.7525773195876284E-2</v>
      </c>
    </row>
    <row r="41" spans="3:8">
      <c r="C41" s="595"/>
      <c r="D41" s="316"/>
      <c r="E41" s="316"/>
      <c r="F41" s="595" t="s">
        <v>521</v>
      </c>
      <c r="G41" s="316"/>
      <c r="H41" s="316">
        <f>2632/4850</f>
        <v>0.54268041237113407</v>
      </c>
    </row>
    <row r="42" spans="3:8">
      <c r="C42" s="595"/>
      <c r="D42" s="316"/>
      <c r="E42" s="316"/>
      <c r="F42" s="595" t="s">
        <v>525</v>
      </c>
      <c r="G42" s="316"/>
      <c r="H42" s="316">
        <f>1745/4850</f>
        <v>0.35979381443298969</v>
      </c>
    </row>
    <row r="43" spans="3:8">
      <c r="C43" s="595"/>
      <c r="D43" s="316"/>
      <c r="E43" s="316"/>
      <c r="F43" s="595"/>
      <c r="G43" s="316"/>
      <c r="H43" s="316"/>
    </row>
    <row r="45" spans="3:8">
      <c r="F45" s="595"/>
      <c r="G45" s="316"/>
      <c r="H45" s="316"/>
    </row>
    <row r="50" spans="3:9">
      <c r="F50" s="593"/>
    </row>
    <row r="51" spans="3:9">
      <c r="C51" s="597"/>
      <c r="D51" s="595" t="s">
        <v>511</v>
      </c>
      <c r="E51" s="595" t="s">
        <v>512</v>
      </c>
      <c r="F51" s="595" t="s">
        <v>888</v>
      </c>
      <c r="G51" s="316">
        <f>609/909</f>
        <v>0.66996699669966997</v>
      </c>
      <c r="H51" s="316"/>
    </row>
    <row r="52" spans="3:9">
      <c r="C52" s="595" t="s">
        <v>888</v>
      </c>
      <c r="D52" s="316">
        <f>1664/1918</f>
        <v>0.86757038581856105</v>
      </c>
      <c r="E52" s="316"/>
      <c r="F52" s="595" t="s">
        <v>889</v>
      </c>
      <c r="G52" s="316">
        <f>300/909</f>
        <v>0.33003300330033003</v>
      </c>
      <c r="H52" s="316"/>
    </row>
    <row r="53" spans="3:9">
      <c r="C53" s="595" t="s">
        <v>889</v>
      </c>
      <c r="D53" s="316">
        <f>254/1918</f>
        <v>0.132429614181439</v>
      </c>
      <c r="E53" s="316"/>
    </row>
    <row r="54" spans="3:9">
      <c r="F54" s="595" t="s">
        <v>890</v>
      </c>
      <c r="G54" s="316"/>
      <c r="H54" s="316">
        <f>393/909</f>
        <v>0.43234323432343236</v>
      </c>
    </row>
    <row r="55" spans="3:9">
      <c r="C55" s="595" t="s">
        <v>891</v>
      </c>
      <c r="D55" s="316"/>
      <c r="E55" s="316">
        <f>1127/1918</f>
        <v>0.58759124087591241</v>
      </c>
      <c r="F55" s="595" t="s">
        <v>892</v>
      </c>
      <c r="G55" s="316"/>
      <c r="H55" s="316">
        <f>458/909</f>
        <v>0.50385038503850388</v>
      </c>
    </row>
    <row r="56" spans="3:9">
      <c r="C56" s="595" t="s">
        <v>893</v>
      </c>
      <c r="D56" s="316"/>
      <c r="E56" s="316">
        <f>711/1918</f>
        <v>0.37069864442127215</v>
      </c>
      <c r="F56" s="595" t="s">
        <v>35</v>
      </c>
      <c r="H56" s="316">
        <f>58/909</f>
        <v>6.3806380638063806E-2</v>
      </c>
    </row>
    <row r="57" spans="3:9">
      <c r="C57" s="595" t="s">
        <v>524</v>
      </c>
      <c r="D57" s="598"/>
      <c r="E57" s="316">
        <f>80/1918</f>
        <v>4.171011470281543E-2</v>
      </c>
      <c r="F57" s="286"/>
    </row>
    <row r="58" spans="3:9">
      <c r="E58" s="600"/>
      <c r="F58" s="600"/>
      <c r="G58" s="599"/>
      <c r="H58" s="601"/>
      <c r="I58" s="602"/>
    </row>
    <row r="71" spans="7:15">
      <c r="G71" s="603"/>
      <c r="H71" s="603"/>
      <c r="I71" s="603"/>
      <c r="J71" s="603"/>
      <c r="K71" s="603"/>
      <c r="L71" s="603"/>
      <c r="M71" s="603"/>
      <c r="N71" s="603"/>
    </row>
    <row r="72" spans="7:15">
      <c r="G72" s="603"/>
      <c r="H72" s="603"/>
      <c r="I72" s="603"/>
      <c r="J72" s="603"/>
      <c r="K72" s="603"/>
      <c r="L72" s="603"/>
      <c r="M72" s="603"/>
      <c r="N72" s="603"/>
    </row>
    <row r="73" spans="7:15">
      <c r="G73" s="603"/>
      <c r="H73" s="603"/>
      <c r="I73" s="603"/>
      <c r="J73" s="603"/>
      <c r="K73" s="603"/>
      <c r="L73" s="603"/>
      <c r="M73" s="603"/>
      <c r="N73" s="603"/>
      <c r="O73" s="231"/>
    </row>
    <row r="74" spans="7:15">
      <c r="G74" s="603"/>
      <c r="H74" s="603"/>
      <c r="I74" s="603"/>
      <c r="J74" s="603"/>
      <c r="K74" s="603"/>
      <c r="L74" s="603"/>
      <c r="M74" s="603"/>
      <c r="N74" s="603"/>
      <c r="O74" s="231"/>
    </row>
    <row r="75" spans="7:15">
      <c r="G75" s="603"/>
      <c r="H75" s="603"/>
      <c r="I75" s="603"/>
      <c r="J75" s="603"/>
      <c r="K75" s="603"/>
      <c r="L75" s="603"/>
      <c r="M75" s="603"/>
      <c r="N75" s="603"/>
      <c r="O75" s="231"/>
    </row>
    <row r="76" spans="7:15">
      <c r="G76" s="603"/>
      <c r="H76" s="603"/>
      <c r="I76" s="603"/>
      <c r="J76" s="603"/>
      <c r="K76" s="603"/>
      <c r="L76" s="603"/>
      <c r="M76" s="603"/>
      <c r="N76" s="603"/>
      <c r="O76" s="231"/>
    </row>
    <row r="77" spans="7:15">
      <c r="G77" s="603"/>
      <c r="H77" s="603"/>
      <c r="I77" s="603"/>
      <c r="J77" s="603"/>
      <c r="K77" s="603"/>
      <c r="L77" s="603"/>
      <c r="M77" s="603"/>
      <c r="N77" s="603"/>
      <c r="O77" s="231"/>
    </row>
    <row r="78" spans="7:15">
      <c r="G78" s="603"/>
      <c r="H78" s="603"/>
      <c r="I78" s="603"/>
      <c r="J78" s="603"/>
      <c r="K78" s="603"/>
      <c r="L78" s="603"/>
      <c r="M78" s="603"/>
      <c r="N78" s="603"/>
      <c r="O78" s="231"/>
    </row>
    <row r="79" spans="7:15">
      <c r="G79" s="603"/>
      <c r="H79" s="603"/>
      <c r="I79" s="603"/>
      <c r="J79" s="603"/>
      <c r="K79" s="603"/>
      <c r="L79" s="603"/>
      <c r="M79" s="603"/>
      <c r="N79" s="603"/>
      <c r="O79" s="231"/>
    </row>
    <row r="80" spans="7:15">
      <c r="O80" s="231"/>
    </row>
    <row r="81" spans="15:15">
      <c r="O81" s="231"/>
    </row>
  </sheetData>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dimension ref="B2:S27"/>
  <sheetViews>
    <sheetView showGridLines="0" workbookViewId="0">
      <selection activeCell="P33" sqref="P33"/>
    </sheetView>
  </sheetViews>
  <sheetFormatPr baseColWidth="10" defaultRowHeight="15"/>
  <cols>
    <col min="1" max="1" width="2" customWidth="1"/>
    <col min="2" max="2" width="4.7109375" customWidth="1"/>
    <col min="3" max="3" width="13.140625" customWidth="1"/>
    <col min="4" max="5" width="13" customWidth="1"/>
    <col min="6" max="6" width="11" customWidth="1"/>
    <col min="7" max="7" width="7.5703125" customWidth="1"/>
    <col min="8" max="8" width="7.28515625" bestFit="1" customWidth="1"/>
    <col min="9" max="9" width="4.7109375" customWidth="1"/>
    <col min="10" max="10" width="14.5703125" customWidth="1"/>
    <col min="14" max="14" width="7" bestFit="1" customWidth="1"/>
    <col min="15" max="15" width="7.7109375" customWidth="1"/>
    <col min="257" max="257" width="2" customWidth="1"/>
    <col min="258" max="258" width="4.7109375" customWidth="1"/>
    <col min="259" max="259" width="13.140625" customWidth="1"/>
    <col min="260" max="261" width="13" customWidth="1"/>
    <col min="262" max="262" width="11" customWidth="1"/>
    <col min="263" max="263" width="7.5703125" customWidth="1"/>
    <col min="264" max="264" width="7.28515625" bestFit="1" customWidth="1"/>
    <col min="265" max="265" width="4.7109375" customWidth="1"/>
    <col min="266" max="266" width="14.5703125" customWidth="1"/>
    <col min="270" max="270" width="7" bestFit="1" customWidth="1"/>
    <col min="271" max="271" width="7.7109375" customWidth="1"/>
    <col min="513" max="513" width="2" customWidth="1"/>
    <col min="514" max="514" width="4.7109375" customWidth="1"/>
    <col min="515" max="515" width="13.140625" customWidth="1"/>
    <col min="516" max="517" width="13" customWidth="1"/>
    <col min="518" max="518" width="11" customWidth="1"/>
    <col min="519" max="519" width="7.5703125" customWidth="1"/>
    <col min="520" max="520" width="7.28515625" bestFit="1" customWidth="1"/>
    <col min="521" max="521" width="4.7109375" customWidth="1"/>
    <col min="522" max="522" width="14.5703125" customWidth="1"/>
    <col min="526" max="526" width="7" bestFit="1" customWidth="1"/>
    <col min="527" max="527" width="7.7109375" customWidth="1"/>
    <col min="769" max="769" width="2" customWidth="1"/>
    <col min="770" max="770" width="4.7109375" customWidth="1"/>
    <col min="771" max="771" width="13.140625" customWidth="1"/>
    <col min="772" max="773" width="13" customWidth="1"/>
    <col min="774" max="774" width="11" customWidth="1"/>
    <col min="775" max="775" width="7.5703125" customWidth="1"/>
    <col min="776" max="776" width="7.28515625" bestFit="1" customWidth="1"/>
    <col min="777" max="777" width="4.7109375" customWidth="1"/>
    <col min="778" max="778" width="14.5703125" customWidth="1"/>
    <col min="782" max="782" width="7" bestFit="1" customWidth="1"/>
    <col min="783" max="783" width="7.7109375" customWidth="1"/>
    <col min="1025" max="1025" width="2" customWidth="1"/>
    <col min="1026" max="1026" width="4.7109375" customWidth="1"/>
    <col min="1027" max="1027" width="13.140625" customWidth="1"/>
    <col min="1028" max="1029" width="13" customWidth="1"/>
    <col min="1030" max="1030" width="11" customWidth="1"/>
    <col min="1031" max="1031" width="7.5703125" customWidth="1"/>
    <col min="1032" max="1032" width="7.28515625" bestFit="1" customWidth="1"/>
    <col min="1033" max="1033" width="4.7109375" customWidth="1"/>
    <col min="1034" max="1034" width="14.5703125" customWidth="1"/>
    <col min="1038" max="1038" width="7" bestFit="1" customWidth="1"/>
    <col min="1039" max="1039" width="7.7109375" customWidth="1"/>
    <col min="1281" max="1281" width="2" customWidth="1"/>
    <col min="1282" max="1282" width="4.7109375" customWidth="1"/>
    <col min="1283" max="1283" width="13.140625" customWidth="1"/>
    <col min="1284" max="1285" width="13" customWidth="1"/>
    <col min="1286" max="1286" width="11" customWidth="1"/>
    <col min="1287" max="1287" width="7.5703125" customWidth="1"/>
    <col min="1288" max="1288" width="7.28515625" bestFit="1" customWidth="1"/>
    <col min="1289" max="1289" width="4.7109375" customWidth="1"/>
    <col min="1290" max="1290" width="14.5703125" customWidth="1"/>
    <col min="1294" max="1294" width="7" bestFit="1" customWidth="1"/>
    <col min="1295" max="1295" width="7.7109375" customWidth="1"/>
    <col min="1537" max="1537" width="2" customWidth="1"/>
    <col min="1538" max="1538" width="4.7109375" customWidth="1"/>
    <col min="1539" max="1539" width="13.140625" customWidth="1"/>
    <col min="1540" max="1541" width="13" customWidth="1"/>
    <col min="1542" max="1542" width="11" customWidth="1"/>
    <col min="1543" max="1543" width="7.5703125" customWidth="1"/>
    <col min="1544" max="1544" width="7.28515625" bestFit="1" customWidth="1"/>
    <col min="1545" max="1545" width="4.7109375" customWidth="1"/>
    <col min="1546" max="1546" width="14.5703125" customWidth="1"/>
    <col min="1550" max="1550" width="7" bestFit="1" customWidth="1"/>
    <col min="1551" max="1551" width="7.7109375" customWidth="1"/>
    <col min="1793" max="1793" width="2" customWidth="1"/>
    <col min="1794" max="1794" width="4.7109375" customWidth="1"/>
    <col min="1795" max="1795" width="13.140625" customWidth="1"/>
    <col min="1796" max="1797" width="13" customWidth="1"/>
    <col min="1798" max="1798" width="11" customWidth="1"/>
    <col min="1799" max="1799" width="7.5703125" customWidth="1"/>
    <col min="1800" max="1800" width="7.28515625" bestFit="1" customWidth="1"/>
    <col min="1801" max="1801" width="4.7109375" customWidth="1"/>
    <col min="1802" max="1802" width="14.5703125" customWidth="1"/>
    <col min="1806" max="1806" width="7" bestFit="1" customWidth="1"/>
    <col min="1807" max="1807" width="7.7109375" customWidth="1"/>
    <col min="2049" max="2049" width="2" customWidth="1"/>
    <col min="2050" max="2050" width="4.7109375" customWidth="1"/>
    <col min="2051" max="2051" width="13.140625" customWidth="1"/>
    <col min="2052" max="2053" width="13" customWidth="1"/>
    <col min="2054" max="2054" width="11" customWidth="1"/>
    <col min="2055" max="2055" width="7.5703125" customWidth="1"/>
    <col min="2056" max="2056" width="7.28515625" bestFit="1" customWidth="1"/>
    <col min="2057" max="2057" width="4.7109375" customWidth="1"/>
    <col min="2058" max="2058" width="14.5703125" customWidth="1"/>
    <col min="2062" max="2062" width="7" bestFit="1" customWidth="1"/>
    <col min="2063" max="2063" width="7.7109375" customWidth="1"/>
    <col min="2305" max="2305" width="2" customWidth="1"/>
    <col min="2306" max="2306" width="4.7109375" customWidth="1"/>
    <col min="2307" max="2307" width="13.140625" customWidth="1"/>
    <col min="2308" max="2309" width="13" customWidth="1"/>
    <col min="2310" max="2310" width="11" customWidth="1"/>
    <col min="2311" max="2311" width="7.5703125" customWidth="1"/>
    <col min="2312" max="2312" width="7.28515625" bestFit="1" customWidth="1"/>
    <col min="2313" max="2313" width="4.7109375" customWidth="1"/>
    <col min="2314" max="2314" width="14.5703125" customWidth="1"/>
    <col min="2318" max="2318" width="7" bestFit="1" customWidth="1"/>
    <col min="2319" max="2319" width="7.7109375" customWidth="1"/>
    <col min="2561" max="2561" width="2" customWidth="1"/>
    <col min="2562" max="2562" width="4.7109375" customWidth="1"/>
    <col min="2563" max="2563" width="13.140625" customWidth="1"/>
    <col min="2564" max="2565" width="13" customWidth="1"/>
    <col min="2566" max="2566" width="11" customWidth="1"/>
    <col min="2567" max="2567" width="7.5703125" customWidth="1"/>
    <col min="2568" max="2568" width="7.28515625" bestFit="1" customWidth="1"/>
    <col min="2569" max="2569" width="4.7109375" customWidth="1"/>
    <col min="2570" max="2570" width="14.5703125" customWidth="1"/>
    <col min="2574" max="2574" width="7" bestFit="1" customWidth="1"/>
    <col min="2575" max="2575" width="7.7109375" customWidth="1"/>
    <col min="2817" max="2817" width="2" customWidth="1"/>
    <col min="2818" max="2818" width="4.7109375" customWidth="1"/>
    <col min="2819" max="2819" width="13.140625" customWidth="1"/>
    <col min="2820" max="2821" width="13" customWidth="1"/>
    <col min="2822" max="2822" width="11" customWidth="1"/>
    <col min="2823" max="2823" width="7.5703125" customWidth="1"/>
    <col min="2824" max="2824" width="7.28515625" bestFit="1" customWidth="1"/>
    <col min="2825" max="2825" width="4.7109375" customWidth="1"/>
    <col min="2826" max="2826" width="14.5703125" customWidth="1"/>
    <col min="2830" max="2830" width="7" bestFit="1" customWidth="1"/>
    <col min="2831" max="2831" width="7.7109375" customWidth="1"/>
    <col min="3073" max="3073" width="2" customWidth="1"/>
    <col min="3074" max="3074" width="4.7109375" customWidth="1"/>
    <col min="3075" max="3075" width="13.140625" customWidth="1"/>
    <col min="3076" max="3077" width="13" customWidth="1"/>
    <col min="3078" max="3078" width="11" customWidth="1"/>
    <col min="3079" max="3079" width="7.5703125" customWidth="1"/>
    <col min="3080" max="3080" width="7.28515625" bestFit="1" customWidth="1"/>
    <col min="3081" max="3081" width="4.7109375" customWidth="1"/>
    <col min="3082" max="3082" width="14.5703125" customWidth="1"/>
    <col min="3086" max="3086" width="7" bestFit="1" customWidth="1"/>
    <col min="3087" max="3087" width="7.7109375" customWidth="1"/>
    <col min="3329" max="3329" width="2" customWidth="1"/>
    <col min="3330" max="3330" width="4.7109375" customWidth="1"/>
    <col min="3331" max="3331" width="13.140625" customWidth="1"/>
    <col min="3332" max="3333" width="13" customWidth="1"/>
    <col min="3334" max="3334" width="11" customWidth="1"/>
    <col min="3335" max="3335" width="7.5703125" customWidth="1"/>
    <col min="3336" max="3336" width="7.28515625" bestFit="1" customWidth="1"/>
    <col min="3337" max="3337" width="4.7109375" customWidth="1"/>
    <col min="3338" max="3338" width="14.5703125" customWidth="1"/>
    <col min="3342" max="3342" width="7" bestFit="1" customWidth="1"/>
    <col min="3343" max="3343" width="7.7109375" customWidth="1"/>
    <col min="3585" max="3585" width="2" customWidth="1"/>
    <col min="3586" max="3586" width="4.7109375" customWidth="1"/>
    <col min="3587" max="3587" width="13.140625" customWidth="1"/>
    <col min="3588" max="3589" width="13" customWidth="1"/>
    <col min="3590" max="3590" width="11" customWidth="1"/>
    <col min="3591" max="3591" width="7.5703125" customWidth="1"/>
    <col min="3592" max="3592" width="7.28515625" bestFit="1" customWidth="1"/>
    <col min="3593" max="3593" width="4.7109375" customWidth="1"/>
    <col min="3594" max="3594" width="14.5703125" customWidth="1"/>
    <col min="3598" max="3598" width="7" bestFit="1" customWidth="1"/>
    <col min="3599" max="3599" width="7.7109375" customWidth="1"/>
    <col min="3841" max="3841" width="2" customWidth="1"/>
    <col min="3842" max="3842" width="4.7109375" customWidth="1"/>
    <col min="3843" max="3843" width="13.140625" customWidth="1"/>
    <col min="3844" max="3845" width="13" customWidth="1"/>
    <col min="3846" max="3846" width="11" customWidth="1"/>
    <col min="3847" max="3847" width="7.5703125" customWidth="1"/>
    <col min="3848" max="3848" width="7.28515625" bestFit="1" customWidth="1"/>
    <col min="3849" max="3849" width="4.7109375" customWidth="1"/>
    <col min="3850" max="3850" width="14.5703125" customWidth="1"/>
    <col min="3854" max="3854" width="7" bestFit="1" customWidth="1"/>
    <col min="3855" max="3855" width="7.7109375" customWidth="1"/>
    <col min="4097" max="4097" width="2" customWidth="1"/>
    <col min="4098" max="4098" width="4.7109375" customWidth="1"/>
    <col min="4099" max="4099" width="13.140625" customWidth="1"/>
    <col min="4100" max="4101" width="13" customWidth="1"/>
    <col min="4102" max="4102" width="11" customWidth="1"/>
    <col min="4103" max="4103" width="7.5703125" customWidth="1"/>
    <col min="4104" max="4104" width="7.28515625" bestFit="1" customWidth="1"/>
    <col min="4105" max="4105" width="4.7109375" customWidth="1"/>
    <col min="4106" max="4106" width="14.5703125" customWidth="1"/>
    <col min="4110" max="4110" width="7" bestFit="1" customWidth="1"/>
    <col min="4111" max="4111" width="7.7109375" customWidth="1"/>
    <col min="4353" max="4353" width="2" customWidth="1"/>
    <col min="4354" max="4354" width="4.7109375" customWidth="1"/>
    <col min="4355" max="4355" width="13.140625" customWidth="1"/>
    <col min="4356" max="4357" width="13" customWidth="1"/>
    <col min="4358" max="4358" width="11" customWidth="1"/>
    <col min="4359" max="4359" width="7.5703125" customWidth="1"/>
    <col min="4360" max="4360" width="7.28515625" bestFit="1" customWidth="1"/>
    <col min="4361" max="4361" width="4.7109375" customWidth="1"/>
    <col min="4362" max="4362" width="14.5703125" customWidth="1"/>
    <col min="4366" max="4366" width="7" bestFit="1" customWidth="1"/>
    <col min="4367" max="4367" width="7.7109375" customWidth="1"/>
    <col min="4609" max="4609" width="2" customWidth="1"/>
    <col min="4610" max="4610" width="4.7109375" customWidth="1"/>
    <col min="4611" max="4611" width="13.140625" customWidth="1"/>
    <col min="4612" max="4613" width="13" customWidth="1"/>
    <col min="4614" max="4614" width="11" customWidth="1"/>
    <col min="4615" max="4615" width="7.5703125" customWidth="1"/>
    <col min="4616" max="4616" width="7.28515625" bestFit="1" customWidth="1"/>
    <col min="4617" max="4617" width="4.7109375" customWidth="1"/>
    <col min="4618" max="4618" width="14.5703125" customWidth="1"/>
    <col min="4622" max="4622" width="7" bestFit="1" customWidth="1"/>
    <col min="4623" max="4623" width="7.7109375" customWidth="1"/>
    <col min="4865" max="4865" width="2" customWidth="1"/>
    <col min="4866" max="4866" width="4.7109375" customWidth="1"/>
    <col min="4867" max="4867" width="13.140625" customWidth="1"/>
    <col min="4868" max="4869" width="13" customWidth="1"/>
    <col min="4870" max="4870" width="11" customWidth="1"/>
    <col min="4871" max="4871" width="7.5703125" customWidth="1"/>
    <col min="4872" max="4872" width="7.28515625" bestFit="1" customWidth="1"/>
    <col min="4873" max="4873" width="4.7109375" customWidth="1"/>
    <col min="4874" max="4874" width="14.5703125" customWidth="1"/>
    <col min="4878" max="4878" width="7" bestFit="1" customWidth="1"/>
    <col min="4879" max="4879" width="7.7109375" customWidth="1"/>
    <col min="5121" max="5121" width="2" customWidth="1"/>
    <col min="5122" max="5122" width="4.7109375" customWidth="1"/>
    <col min="5123" max="5123" width="13.140625" customWidth="1"/>
    <col min="5124" max="5125" width="13" customWidth="1"/>
    <col min="5126" max="5126" width="11" customWidth="1"/>
    <col min="5127" max="5127" width="7.5703125" customWidth="1"/>
    <col min="5128" max="5128" width="7.28515625" bestFit="1" customWidth="1"/>
    <col min="5129" max="5129" width="4.7109375" customWidth="1"/>
    <col min="5130" max="5130" width="14.5703125" customWidth="1"/>
    <col min="5134" max="5134" width="7" bestFit="1" customWidth="1"/>
    <col min="5135" max="5135" width="7.7109375" customWidth="1"/>
    <col min="5377" max="5377" width="2" customWidth="1"/>
    <col min="5378" max="5378" width="4.7109375" customWidth="1"/>
    <col min="5379" max="5379" width="13.140625" customWidth="1"/>
    <col min="5380" max="5381" width="13" customWidth="1"/>
    <col min="5382" max="5382" width="11" customWidth="1"/>
    <col min="5383" max="5383" width="7.5703125" customWidth="1"/>
    <col min="5384" max="5384" width="7.28515625" bestFit="1" customWidth="1"/>
    <col min="5385" max="5385" width="4.7109375" customWidth="1"/>
    <col min="5386" max="5386" width="14.5703125" customWidth="1"/>
    <col min="5390" max="5390" width="7" bestFit="1" customWidth="1"/>
    <col min="5391" max="5391" width="7.7109375" customWidth="1"/>
    <col min="5633" max="5633" width="2" customWidth="1"/>
    <col min="5634" max="5634" width="4.7109375" customWidth="1"/>
    <col min="5635" max="5635" width="13.140625" customWidth="1"/>
    <col min="5636" max="5637" width="13" customWidth="1"/>
    <col min="5638" max="5638" width="11" customWidth="1"/>
    <col min="5639" max="5639" width="7.5703125" customWidth="1"/>
    <col min="5640" max="5640" width="7.28515625" bestFit="1" customWidth="1"/>
    <col min="5641" max="5641" width="4.7109375" customWidth="1"/>
    <col min="5642" max="5642" width="14.5703125" customWidth="1"/>
    <col min="5646" max="5646" width="7" bestFit="1" customWidth="1"/>
    <col min="5647" max="5647" width="7.7109375" customWidth="1"/>
    <col min="5889" max="5889" width="2" customWidth="1"/>
    <col min="5890" max="5890" width="4.7109375" customWidth="1"/>
    <col min="5891" max="5891" width="13.140625" customWidth="1"/>
    <col min="5892" max="5893" width="13" customWidth="1"/>
    <col min="5894" max="5894" width="11" customWidth="1"/>
    <col min="5895" max="5895" width="7.5703125" customWidth="1"/>
    <col min="5896" max="5896" width="7.28515625" bestFit="1" customWidth="1"/>
    <col min="5897" max="5897" width="4.7109375" customWidth="1"/>
    <col min="5898" max="5898" width="14.5703125" customWidth="1"/>
    <col min="5902" max="5902" width="7" bestFit="1" customWidth="1"/>
    <col min="5903" max="5903" width="7.7109375" customWidth="1"/>
    <col min="6145" max="6145" width="2" customWidth="1"/>
    <col min="6146" max="6146" width="4.7109375" customWidth="1"/>
    <col min="6147" max="6147" width="13.140625" customWidth="1"/>
    <col min="6148" max="6149" width="13" customWidth="1"/>
    <col min="6150" max="6150" width="11" customWidth="1"/>
    <col min="6151" max="6151" width="7.5703125" customWidth="1"/>
    <col min="6152" max="6152" width="7.28515625" bestFit="1" customWidth="1"/>
    <col min="6153" max="6153" width="4.7109375" customWidth="1"/>
    <col min="6154" max="6154" width="14.5703125" customWidth="1"/>
    <col min="6158" max="6158" width="7" bestFit="1" customWidth="1"/>
    <col min="6159" max="6159" width="7.7109375" customWidth="1"/>
    <col min="6401" max="6401" width="2" customWidth="1"/>
    <col min="6402" max="6402" width="4.7109375" customWidth="1"/>
    <col min="6403" max="6403" width="13.140625" customWidth="1"/>
    <col min="6404" max="6405" width="13" customWidth="1"/>
    <col min="6406" max="6406" width="11" customWidth="1"/>
    <col min="6407" max="6407" width="7.5703125" customWidth="1"/>
    <col min="6408" max="6408" width="7.28515625" bestFit="1" customWidth="1"/>
    <col min="6409" max="6409" width="4.7109375" customWidth="1"/>
    <col min="6410" max="6410" width="14.5703125" customWidth="1"/>
    <col min="6414" max="6414" width="7" bestFit="1" customWidth="1"/>
    <col min="6415" max="6415" width="7.7109375" customWidth="1"/>
    <col min="6657" max="6657" width="2" customWidth="1"/>
    <col min="6658" max="6658" width="4.7109375" customWidth="1"/>
    <col min="6659" max="6659" width="13.140625" customWidth="1"/>
    <col min="6660" max="6661" width="13" customWidth="1"/>
    <col min="6662" max="6662" width="11" customWidth="1"/>
    <col min="6663" max="6663" width="7.5703125" customWidth="1"/>
    <col min="6664" max="6664" width="7.28515625" bestFit="1" customWidth="1"/>
    <col min="6665" max="6665" width="4.7109375" customWidth="1"/>
    <col min="6666" max="6666" width="14.5703125" customWidth="1"/>
    <col min="6670" max="6670" width="7" bestFit="1" customWidth="1"/>
    <col min="6671" max="6671" width="7.7109375" customWidth="1"/>
    <col min="6913" max="6913" width="2" customWidth="1"/>
    <col min="6914" max="6914" width="4.7109375" customWidth="1"/>
    <col min="6915" max="6915" width="13.140625" customWidth="1"/>
    <col min="6916" max="6917" width="13" customWidth="1"/>
    <col min="6918" max="6918" width="11" customWidth="1"/>
    <col min="6919" max="6919" width="7.5703125" customWidth="1"/>
    <col min="6920" max="6920" width="7.28515625" bestFit="1" customWidth="1"/>
    <col min="6921" max="6921" width="4.7109375" customWidth="1"/>
    <col min="6922" max="6922" width="14.5703125" customWidth="1"/>
    <col min="6926" max="6926" width="7" bestFit="1" customWidth="1"/>
    <col min="6927" max="6927" width="7.7109375" customWidth="1"/>
    <col min="7169" max="7169" width="2" customWidth="1"/>
    <col min="7170" max="7170" width="4.7109375" customWidth="1"/>
    <col min="7171" max="7171" width="13.140625" customWidth="1"/>
    <col min="7172" max="7173" width="13" customWidth="1"/>
    <col min="7174" max="7174" width="11" customWidth="1"/>
    <col min="7175" max="7175" width="7.5703125" customWidth="1"/>
    <col min="7176" max="7176" width="7.28515625" bestFit="1" customWidth="1"/>
    <col min="7177" max="7177" width="4.7109375" customWidth="1"/>
    <col min="7178" max="7178" width="14.5703125" customWidth="1"/>
    <col min="7182" max="7182" width="7" bestFit="1" customWidth="1"/>
    <col min="7183" max="7183" width="7.7109375" customWidth="1"/>
    <col min="7425" max="7425" width="2" customWidth="1"/>
    <col min="7426" max="7426" width="4.7109375" customWidth="1"/>
    <col min="7427" max="7427" width="13.140625" customWidth="1"/>
    <col min="7428" max="7429" width="13" customWidth="1"/>
    <col min="7430" max="7430" width="11" customWidth="1"/>
    <col min="7431" max="7431" width="7.5703125" customWidth="1"/>
    <col min="7432" max="7432" width="7.28515625" bestFit="1" customWidth="1"/>
    <col min="7433" max="7433" width="4.7109375" customWidth="1"/>
    <col min="7434" max="7434" width="14.5703125" customWidth="1"/>
    <col min="7438" max="7438" width="7" bestFit="1" customWidth="1"/>
    <col min="7439" max="7439" width="7.7109375" customWidth="1"/>
    <col min="7681" max="7681" width="2" customWidth="1"/>
    <col min="7682" max="7682" width="4.7109375" customWidth="1"/>
    <col min="7683" max="7683" width="13.140625" customWidth="1"/>
    <col min="7684" max="7685" width="13" customWidth="1"/>
    <col min="7686" max="7686" width="11" customWidth="1"/>
    <col min="7687" max="7687" width="7.5703125" customWidth="1"/>
    <col min="7688" max="7688" width="7.28515625" bestFit="1" customWidth="1"/>
    <col min="7689" max="7689" width="4.7109375" customWidth="1"/>
    <col min="7690" max="7690" width="14.5703125" customWidth="1"/>
    <col min="7694" max="7694" width="7" bestFit="1" customWidth="1"/>
    <col min="7695" max="7695" width="7.7109375" customWidth="1"/>
    <col min="7937" max="7937" width="2" customWidth="1"/>
    <col min="7938" max="7938" width="4.7109375" customWidth="1"/>
    <col min="7939" max="7939" width="13.140625" customWidth="1"/>
    <col min="7940" max="7941" width="13" customWidth="1"/>
    <col min="7942" max="7942" width="11" customWidth="1"/>
    <col min="7943" max="7943" width="7.5703125" customWidth="1"/>
    <col min="7944" max="7944" width="7.28515625" bestFit="1" customWidth="1"/>
    <col min="7945" max="7945" width="4.7109375" customWidth="1"/>
    <col min="7946" max="7946" width="14.5703125" customWidth="1"/>
    <col min="7950" max="7950" width="7" bestFit="1" customWidth="1"/>
    <col min="7951" max="7951" width="7.7109375" customWidth="1"/>
    <col min="8193" max="8193" width="2" customWidth="1"/>
    <col min="8194" max="8194" width="4.7109375" customWidth="1"/>
    <col min="8195" max="8195" width="13.140625" customWidth="1"/>
    <col min="8196" max="8197" width="13" customWidth="1"/>
    <col min="8198" max="8198" width="11" customWidth="1"/>
    <col min="8199" max="8199" width="7.5703125" customWidth="1"/>
    <col min="8200" max="8200" width="7.28515625" bestFit="1" customWidth="1"/>
    <col min="8201" max="8201" width="4.7109375" customWidth="1"/>
    <col min="8202" max="8202" width="14.5703125" customWidth="1"/>
    <col min="8206" max="8206" width="7" bestFit="1" customWidth="1"/>
    <col min="8207" max="8207" width="7.7109375" customWidth="1"/>
    <col min="8449" max="8449" width="2" customWidth="1"/>
    <col min="8450" max="8450" width="4.7109375" customWidth="1"/>
    <col min="8451" max="8451" width="13.140625" customWidth="1"/>
    <col min="8452" max="8453" width="13" customWidth="1"/>
    <col min="8454" max="8454" width="11" customWidth="1"/>
    <col min="8455" max="8455" width="7.5703125" customWidth="1"/>
    <col min="8456" max="8456" width="7.28515625" bestFit="1" customWidth="1"/>
    <col min="8457" max="8457" width="4.7109375" customWidth="1"/>
    <col min="8458" max="8458" width="14.5703125" customWidth="1"/>
    <col min="8462" max="8462" width="7" bestFit="1" customWidth="1"/>
    <col min="8463" max="8463" width="7.7109375" customWidth="1"/>
    <col min="8705" max="8705" width="2" customWidth="1"/>
    <col min="8706" max="8706" width="4.7109375" customWidth="1"/>
    <col min="8707" max="8707" width="13.140625" customWidth="1"/>
    <col min="8708" max="8709" width="13" customWidth="1"/>
    <col min="8710" max="8710" width="11" customWidth="1"/>
    <col min="8711" max="8711" width="7.5703125" customWidth="1"/>
    <col min="8712" max="8712" width="7.28515625" bestFit="1" customWidth="1"/>
    <col min="8713" max="8713" width="4.7109375" customWidth="1"/>
    <col min="8714" max="8714" width="14.5703125" customWidth="1"/>
    <col min="8718" max="8718" width="7" bestFit="1" customWidth="1"/>
    <col min="8719" max="8719" width="7.7109375" customWidth="1"/>
    <col min="8961" max="8961" width="2" customWidth="1"/>
    <col min="8962" max="8962" width="4.7109375" customWidth="1"/>
    <col min="8963" max="8963" width="13.140625" customWidth="1"/>
    <col min="8964" max="8965" width="13" customWidth="1"/>
    <col min="8966" max="8966" width="11" customWidth="1"/>
    <col min="8967" max="8967" width="7.5703125" customWidth="1"/>
    <col min="8968" max="8968" width="7.28515625" bestFit="1" customWidth="1"/>
    <col min="8969" max="8969" width="4.7109375" customWidth="1"/>
    <col min="8970" max="8970" width="14.5703125" customWidth="1"/>
    <col min="8974" max="8974" width="7" bestFit="1" customWidth="1"/>
    <col min="8975" max="8975" width="7.7109375" customWidth="1"/>
    <col min="9217" max="9217" width="2" customWidth="1"/>
    <col min="9218" max="9218" width="4.7109375" customWidth="1"/>
    <col min="9219" max="9219" width="13.140625" customWidth="1"/>
    <col min="9220" max="9221" width="13" customWidth="1"/>
    <col min="9222" max="9222" width="11" customWidth="1"/>
    <col min="9223" max="9223" width="7.5703125" customWidth="1"/>
    <col min="9224" max="9224" width="7.28515625" bestFit="1" customWidth="1"/>
    <col min="9225" max="9225" width="4.7109375" customWidth="1"/>
    <col min="9226" max="9226" width="14.5703125" customWidth="1"/>
    <col min="9230" max="9230" width="7" bestFit="1" customWidth="1"/>
    <col min="9231" max="9231" width="7.7109375" customWidth="1"/>
    <col min="9473" max="9473" width="2" customWidth="1"/>
    <col min="9474" max="9474" width="4.7109375" customWidth="1"/>
    <col min="9475" max="9475" width="13.140625" customWidth="1"/>
    <col min="9476" max="9477" width="13" customWidth="1"/>
    <col min="9478" max="9478" width="11" customWidth="1"/>
    <col min="9479" max="9479" width="7.5703125" customWidth="1"/>
    <col min="9480" max="9480" width="7.28515625" bestFit="1" customWidth="1"/>
    <col min="9481" max="9481" width="4.7109375" customWidth="1"/>
    <col min="9482" max="9482" width="14.5703125" customWidth="1"/>
    <col min="9486" max="9486" width="7" bestFit="1" customWidth="1"/>
    <col min="9487" max="9487" width="7.7109375" customWidth="1"/>
    <col min="9729" max="9729" width="2" customWidth="1"/>
    <col min="9730" max="9730" width="4.7109375" customWidth="1"/>
    <col min="9731" max="9731" width="13.140625" customWidth="1"/>
    <col min="9732" max="9733" width="13" customWidth="1"/>
    <col min="9734" max="9734" width="11" customWidth="1"/>
    <col min="9735" max="9735" width="7.5703125" customWidth="1"/>
    <col min="9736" max="9736" width="7.28515625" bestFit="1" customWidth="1"/>
    <col min="9737" max="9737" width="4.7109375" customWidth="1"/>
    <col min="9738" max="9738" width="14.5703125" customWidth="1"/>
    <col min="9742" max="9742" width="7" bestFit="1" customWidth="1"/>
    <col min="9743" max="9743" width="7.7109375" customWidth="1"/>
    <col min="9985" max="9985" width="2" customWidth="1"/>
    <col min="9986" max="9986" width="4.7109375" customWidth="1"/>
    <col min="9987" max="9987" width="13.140625" customWidth="1"/>
    <col min="9988" max="9989" width="13" customWidth="1"/>
    <col min="9990" max="9990" width="11" customWidth="1"/>
    <col min="9991" max="9991" width="7.5703125" customWidth="1"/>
    <col min="9992" max="9992" width="7.28515625" bestFit="1" customWidth="1"/>
    <col min="9993" max="9993" width="4.7109375" customWidth="1"/>
    <col min="9994" max="9994" width="14.5703125" customWidth="1"/>
    <col min="9998" max="9998" width="7" bestFit="1" customWidth="1"/>
    <col min="9999" max="9999" width="7.7109375" customWidth="1"/>
    <col min="10241" max="10241" width="2" customWidth="1"/>
    <col min="10242" max="10242" width="4.7109375" customWidth="1"/>
    <col min="10243" max="10243" width="13.140625" customWidth="1"/>
    <col min="10244" max="10245" width="13" customWidth="1"/>
    <col min="10246" max="10246" width="11" customWidth="1"/>
    <col min="10247" max="10247" width="7.5703125" customWidth="1"/>
    <col min="10248" max="10248" width="7.28515625" bestFit="1" customWidth="1"/>
    <col min="10249" max="10249" width="4.7109375" customWidth="1"/>
    <col min="10250" max="10250" width="14.5703125" customWidth="1"/>
    <col min="10254" max="10254" width="7" bestFit="1" customWidth="1"/>
    <col min="10255" max="10255" width="7.7109375" customWidth="1"/>
    <col min="10497" max="10497" width="2" customWidth="1"/>
    <col min="10498" max="10498" width="4.7109375" customWidth="1"/>
    <col min="10499" max="10499" width="13.140625" customWidth="1"/>
    <col min="10500" max="10501" width="13" customWidth="1"/>
    <col min="10502" max="10502" width="11" customWidth="1"/>
    <col min="10503" max="10503" width="7.5703125" customWidth="1"/>
    <col min="10504" max="10504" width="7.28515625" bestFit="1" customWidth="1"/>
    <col min="10505" max="10505" width="4.7109375" customWidth="1"/>
    <col min="10506" max="10506" width="14.5703125" customWidth="1"/>
    <col min="10510" max="10510" width="7" bestFit="1" customWidth="1"/>
    <col min="10511" max="10511" width="7.7109375" customWidth="1"/>
    <col min="10753" max="10753" width="2" customWidth="1"/>
    <col min="10754" max="10754" width="4.7109375" customWidth="1"/>
    <col min="10755" max="10755" width="13.140625" customWidth="1"/>
    <col min="10756" max="10757" width="13" customWidth="1"/>
    <col min="10758" max="10758" width="11" customWidth="1"/>
    <col min="10759" max="10759" width="7.5703125" customWidth="1"/>
    <col min="10760" max="10760" width="7.28515625" bestFit="1" customWidth="1"/>
    <col min="10761" max="10761" width="4.7109375" customWidth="1"/>
    <col min="10762" max="10762" width="14.5703125" customWidth="1"/>
    <col min="10766" max="10766" width="7" bestFit="1" customWidth="1"/>
    <col min="10767" max="10767" width="7.7109375" customWidth="1"/>
    <col min="11009" max="11009" width="2" customWidth="1"/>
    <col min="11010" max="11010" width="4.7109375" customWidth="1"/>
    <col min="11011" max="11011" width="13.140625" customWidth="1"/>
    <col min="11012" max="11013" width="13" customWidth="1"/>
    <col min="11014" max="11014" width="11" customWidth="1"/>
    <col min="11015" max="11015" width="7.5703125" customWidth="1"/>
    <col min="11016" max="11016" width="7.28515625" bestFit="1" customWidth="1"/>
    <col min="11017" max="11017" width="4.7109375" customWidth="1"/>
    <col min="11018" max="11018" width="14.5703125" customWidth="1"/>
    <col min="11022" max="11022" width="7" bestFit="1" customWidth="1"/>
    <col min="11023" max="11023" width="7.7109375" customWidth="1"/>
    <col min="11265" max="11265" width="2" customWidth="1"/>
    <col min="11266" max="11266" width="4.7109375" customWidth="1"/>
    <col min="11267" max="11267" width="13.140625" customWidth="1"/>
    <col min="11268" max="11269" width="13" customWidth="1"/>
    <col min="11270" max="11270" width="11" customWidth="1"/>
    <col min="11271" max="11271" width="7.5703125" customWidth="1"/>
    <col min="11272" max="11272" width="7.28515625" bestFit="1" customWidth="1"/>
    <col min="11273" max="11273" width="4.7109375" customWidth="1"/>
    <col min="11274" max="11274" width="14.5703125" customWidth="1"/>
    <col min="11278" max="11278" width="7" bestFit="1" customWidth="1"/>
    <col min="11279" max="11279" width="7.7109375" customWidth="1"/>
    <col min="11521" max="11521" width="2" customWidth="1"/>
    <col min="11522" max="11522" width="4.7109375" customWidth="1"/>
    <col min="11523" max="11523" width="13.140625" customWidth="1"/>
    <col min="11524" max="11525" width="13" customWidth="1"/>
    <col min="11526" max="11526" width="11" customWidth="1"/>
    <col min="11527" max="11527" width="7.5703125" customWidth="1"/>
    <col min="11528" max="11528" width="7.28515625" bestFit="1" customWidth="1"/>
    <col min="11529" max="11529" width="4.7109375" customWidth="1"/>
    <col min="11530" max="11530" width="14.5703125" customWidth="1"/>
    <col min="11534" max="11534" width="7" bestFit="1" customWidth="1"/>
    <col min="11535" max="11535" width="7.7109375" customWidth="1"/>
    <col min="11777" max="11777" width="2" customWidth="1"/>
    <col min="11778" max="11778" width="4.7109375" customWidth="1"/>
    <col min="11779" max="11779" width="13.140625" customWidth="1"/>
    <col min="11780" max="11781" width="13" customWidth="1"/>
    <col min="11782" max="11782" width="11" customWidth="1"/>
    <col min="11783" max="11783" width="7.5703125" customWidth="1"/>
    <col min="11784" max="11784" width="7.28515625" bestFit="1" customWidth="1"/>
    <col min="11785" max="11785" width="4.7109375" customWidth="1"/>
    <col min="11786" max="11786" width="14.5703125" customWidth="1"/>
    <col min="11790" max="11790" width="7" bestFit="1" customWidth="1"/>
    <col min="11791" max="11791" width="7.7109375" customWidth="1"/>
    <col min="12033" max="12033" width="2" customWidth="1"/>
    <col min="12034" max="12034" width="4.7109375" customWidth="1"/>
    <col min="12035" max="12035" width="13.140625" customWidth="1"/>
    <col min="12036" max="12037" width="13" customWidth="1"/>
    <col min="12038" max="12038" width="11" customWidth="1"/>
    <col min="12039" max="12039" width="7.5703125" customWidth="1"/>
    <col min="12040" max="12040" width="7.28515625" bestFit="1" customWidth="1"/>
    <col min="12041" max="12041" width="4.7109375" customWidth="1"/>
    <col min="12042" max="12042" width="14.5703125" customWidth="1"/>
    <col min="12046" max="12046" width="7" bestFit="1" customWidth="1"/>
    <col min="12047" max="12047" width="7.7109375" customWidth="1"/>
    <col min="12289" max="12289" width="2" customWidth="1"/>
    <col min="12290" max="12290" width="4.7109375" customWidth="1"/>
    <col min="12291" max="12291" width="13.140625" customWidth="1"/>
    <col min="12292" max="12293" width="13" customWidth="1"/>
    <col min="12294" max="12294" width="11" customWidth="1"/>
    <col min="12295" max="12295" width="7.5703125" customWidth="1"/>
    <col min="12296" max="12296" width="7.28515625" bestFit="1" customWidth="1"/>
    <col min="12297" max="12297" width="4.7109375" customWidth="1"/>
    <col min="12298" max="12298" width="14.5703125" customWidth="1"/>
    <col min="12302" max="12302" width="7" bestFit="1" customWidth="1"/>
    <col min="12303" max="12303" width="7.7109375" customWidth="1"/>
    <col min="12545" max="12545" width="2" customWidth="1"/>
    <col min="12546" max="12546" width="4.7109375" customWidth="1"/>
    <col min="12547" max="12547" width="13.140625" customWidth="1"/>
    <col min="12548" max="12549" width="13" customWidth="1"/>
    <col min="12550" max="12550" width="11" customWidth="1"/>
    <col min="12551" max="12551" width="7.5703125" customWidth="1"/>
    <col min="12552" max="12552" width="7.28515625" bestFit="1" customWidth="1"/>
    <col min="12553" max="12553" width="4.7109375" customWidth="1"/>
    <col min="12554" max="12554" width="14.5703125" customWidth="1"/>
    <col min="12558" max="12558" width="7" bestFit="1" customWidth="1"/>
    <col min="12559" max="12559" width="7.7109375" customWidth="1"/>
    <col min="12801" max="12801" width="2" customWidth="1"/>
    <col min="12802" max="12802" width="4.7109375" customWidth="1"/>
    <col min="12803" max="12803" width="13.140625" customWidth="1"/>
    <col min="12804" max="12805" width="13" customWidth="1"/>
    <col min="12806" max="12806" width="11" customWidth="1"/>
    <col min="12807" max="12807" width="7.5703125" customWidth="1"/>
    <col min="12808" max="12808" width="7.28515625" bestFit="1" customWidth="1"/>
    <col min="12809" max="12809" width="4.7109375" customWidth="1"/>
    <col min="12810" max="12810" width="14.5703125" customWidth="1"/>
    <col min="12814" max="12814" width="7" bestFit="1" customWidth="1"/>
    <col min="12815" max="12815" width="7.7109375" customWidth="1"/>
    <col min="13057" max="13057" width="2" customWidth="1"/>
    <col min="13058" max="13058" width="4.7109375" customWidth="1"/>
    <col min="13059" max="13059" width="13.140625" customWidth="1"/>
    <col min="13060" max="13061" width="13" customWidth="1"/>
    <col min="13062" max="13062" width="11" customWidth="1"/>
    <col min="13063" max="13063" width="7.5703125" customWidth="1"/>
    <col min="13064" max="13064" width="7.28515625" bestFit="1" customWidth="1"/>
    <col min="13065" max="13065" width="4.7109375" customWidth="1"/>
    <col min="13066" max="13066" width="14.5703125" customWidth="1"/>
    <col min="13070" max="13070" width="7" bestFit="1" customWidth="1"/>
    <col min="13071" max="13071" width="7.7109375" customWidth="1"/>
    <col min="13313" max="13313" width="2" customWidth="1"/>
    <col min="13314" max="13314" width="4.7109375" customWidth="1"/>
    <col min="13315" max="13315" width="13.140625" customWidth="1"/>
    <col min="13316" max="13317" width="13" customWidth="1"/>
    <col min="13318" max="13318" width="11" customWidth="1"/>
    <col min="13319" max="13319" width="7.5703125" customWidth="1"/>
    <col min="13320" max="13320" width="7.28515625" bestFit="1" customWidth="1"/>
    <col min="13321" max="13321" width="4.7109375" customWidth="1"/>
    <col min="13322" max="13322" width="14.5703125" customWidth="1"/>
    <col min="13326" max="13326" width="7" bestFit="1" customWidth="1"/>
    <col min="13327" max="13327" width="7.7109375" customWidth="1"/>
    <col min="13569" max="13569" width="2" customWidth="1"/>
    <col min="13570" max="13570" width="4.7109375" customWidth="1"/>
    <col min="13571" max="13571" width="13.140625" customWidth="1"/>
    <col min="13572" max="13573" width="13" customWidth="1"/>
    <col min="13574" max="13574" width="11" customWidth="1"/>
    <col min="13575" max="13575" width="7.5703125" customWidth="1"/>
    <col min="13576" max="13576" width="7.28515625" bestFit="1" customWidth="1"/>
    <col min="13577" max="13577" width="4.7109375" customWidth="1"/>
    <col min="13578" max="13578" width="14.5703125" customWidth="1"/>
    <col min="13582" max="13582" width="7" bestFit="1" customWidth="1"/>
    <col min="13583" max="13583" width="7.7109375" customWidth="1"/>
    <col min="13825" max="13825" width="2" customWidth="1"/>
    <col min="13826" max="13826" width="4.7109375" customWidth="1"/>
    <col min="13827" max="13827" width="13.140625" customWidth="1"/>
    <col min="13828" max="13829" width="13" customWidth="1"/>
    <col min="13830" max="13830" width="11" customWidth="1"/>
    <col min="13831" max="13831" width="7.5703125" customWidth="1"/>
    <col min="13832" max="13832" width="7.28515625" bestFit="1" customWidth="1"/>
    <col min="13833" max="13833" width="4.7109375" customWidth="1"/>
    <col min="13834" max="13834" width="14.5703125" customWidth="1"/>
    <col min="13838" max="13838" width="7" bestFit="1" customWidth="1"/>
    <col min="13839" max="13839" width="7.7109375" customWidth="1"/>
    <col min="14081" max="14081" width="2" customWidth="1"/>
    <col min="14082" max="14082" width="4.7109375" customWidth="1"/>
    <col min="14083" max="14083" width="13.140625" customWidth="1"/>
    <col min="14084" max="14085" width="13" customWidth="1"/>
    <col min="14086" max="14086" width="11" customWidth="1"/>
    <col min="14087" max="14087" width="7.5703125" customWidth="1"/>
    <col min="14088" max="14088" width="7.28515625" bestFit="1" customWidth="1"/>
    <col min="14089" max="14089" width="4.7109375" customWidth="1"/>
    <col min="14090" max="14090" width="14.5703125" customWidth="1"/>
    <col min="14094" max="14094" width="7" bestFit="1" customWidth="1"/>
    <col min="14095" max="14095" width="7.7109375" customWidth="1"/>
    <col min="14337" max="14337" width="2" customWidth="1"/>
    <col min="14338" max="14338" width="4.7109375" customWidth="1"/>
    <col min="14339" max="14339" width="13.140625" customWidth="1"/>
    <col min="14340" max="14341" width="13" customWidth="1"/>
    <col min="14342" max="14342" width="11" customWidth="1"/>
    <col min="14343" max="14343" width="7.5703125" customWidth="1"/>
    <col min="14344" max="14344" width="7.28515625" bestFit="1" customWidth="1"/>
    <col min="14345" max="14345" width="4.7109375" customWidth="1"/>
    <col min="14346" max="14346" width="14.5703125" customWidth="1"/>
    <col min="14350" max="14350" width="7" bestFit="1" customWidth="1"/>
    <col min="14351" max="14351" width="7.7109375" customWidth="1"/>
    <col min="14593" max="14593" width="2" customWidth="1"/>
    <col min="14594" max="14594" width="4.7109375" customWidth="1"/>
    <col min="14595" max="14595" width="13.140625" customWidth="1"/>
    <col min="14596" max="14597" width="13" customWidth="1"/>
    <col min="14598" max="14598" width="11" customWidth="1"/>
    <col min="14599" max="14599" width="7.5703125" customWidth="1"/>
    <col min="14600" max="14600" width="7.28515625" bestFit="1" customWidth="1"/>
    <col min="14601" max="14601" width="4.7109375" customWidth="1"/>
    <col min="14602" max="14602" width="14.5703125" customWidth="1"/>
    <col min="14606" max="14606" width="7" bestFit="1" customWidth="1"/>
    <col min="14607" max="14607" width="7.7109375" customWidth="1"/>
    <col min="14849" max="14849" width="2" customWidth="1"/>
    <col min="14850" max="14850" width="4.7109375" customWidth="1"/>
    <col min="14851" max="14851" width="13.140625" customWidth="1"/>
    <col min="14852" max="14853" width="13" customWidth="1"/>
    <col min="14854" max="14854" width="11" customWidth="1"/>
    <col min="14855" max="14855" width="7.5703125" customWidth="1"/>
    <col min="14856" max="14856" width="7.28515625" bestFit="1" customWidth="1"/>
    <col min="14857" max="14857" width="4.7109375" customWidth="1"/>
    <col min="14858" max="14858" width="14.5703125" customWidth="1"/>
    <col min="14862" max="14862" width="7" bestFit="1" customWidth="1"/>
    <col min="14863" max="14863" width="7.7109375" customWidth="1"/>
    <col min="15105" max="15105" width="2" customWidth="1"/>
    <col min="15106" max="15106" width="4.7109375" customWidth="1"/>
    <col min="15107" max="15107" width="13.140625" customWidth="1"/>
    <col min="15108" max="15109" width="13" customWidth="1"/>
    <col min="15110" max="15110" width="11" customWidth="1"/>
    <col min="15111" max="15111" width="7.5703125" customWidth="1"/>
    <col min="15112" max="15112" width="7.28515625" bestFit="1" customWidth="1"/>
    <col min="15113" max="15113" width="4.7109375" customWidth="1"/>
    <col min="15114" max="15114" width="14.5703125" customWidth="1"/>
    <col min="15118" max="15118" width="7" bestFit="1" customWidth="1"/>
    <col min="15119" max="15119" width="7.7109375" customWidth="1"/>
    <col min="15361" max="15361" width="2" customWidth="1"/>
    <col min="15362" max="15362" width="4.7109375" customWidth="1"/>
    <col min="15363" max="15363" width="13.140625" customWidth="1"/>
    <col min="15364" max="15365" width="13" customWidth="1"/>
    <col min="15366" max="15366" width="11" customWidth="1"/>
    <col min="15367" max="15367" width="7.5703125" customWidth="1"/>
    <col min="15368" max="15368" width="7.28515625" bestFit="1" customWidth="1"/>
    <col min="15369" max="15369" width="4.7109375" customWidth="1"/>
    <col min="15370" max="15370" width="14.5703125" customWidth="1"/>
    <col min="15374" max="15374" width="7" bestFit="1" customWidth="1"/>
    <col min="15375" max="15375" width="7.7109375" customWidth="1"/>
    <col min="15617" max="15617" width="2" customWidth="1"/>
    <col min="15618" max="15618" width="4.7109375" customWidth="1"/>
    <col min="15619" max="15619" width="13.140625" customWidth="1"/>
    <col min="15620" max="15621" width="13" customWidth="1"/>
    <col min="15622" max="15622" width="11" customWidth="1"/>
    <col min="15623" max="15623" width="7.5703125" customWidth="1"/>
    <col min="15624" max="15624" width="7.28515625" bestFit="1" customWidth="1"/>
    <col min="15625" max="15625" width="4.7109375" customWidth="1"/>
    <col min="15626" max="15626" width="14.5703125" customWidth="1"/>
    <col min="15630" max="15630" width="7" bestFit="1" customWidth="1"/>
    <col min="15631" max="15631" width="7.7109375" customWidth="1"/>
    <col min="15873" max="15873" width="2" customWidth="1"/>
    <col min="15874" max="15874" width="4.7109375" customWidth="1"/>
    <col min="15875" max="15875" width="13.140625" customWidth="1"/>
    <col min="15876" max="15877" width="13" customWidth="1"/>
    <col min="15878" max="15878" width="11" customWidth="1"/>
    <col min="15879" max="15879" width="7.5703125" customWidth="1"/>
    <col min="15880" max="15880" width="7.28515625" bestFit="1" customWidth="1"/>
    <col min="15881" max="15881" width="4.7109375" customWidth="1"/>
    <col min="15882" max="15882" width="14.5703125" customWidth="1"/>
    <col min="15886" max="15886" width="7" bestFit="1" customWidth="1"/>
    <col min="15887" max="15887" width="7.7109375" customWidth="1"/>
    <col min="16129" max="16129" width="2" customWidth="1"/>
    <col min="16130" max="16130" width="4.7109375" customWidth="1"/>
    <col min="16131" max="16131" width="13.140625" customWidth="1"/>
    <col min="16132" max="16133" width="13" customWidth="1"/>
    <col min="16134" max="16134" width="11" customWidth="1"/>
    <col min="16135" max="16135" width="7.5703125" customWidth="1"/>
    <col min="16136" max="16136" width="7.28515625" bestFit="1" customWidth="1"/>
    <col min="16137" max="16137" width="4.7109375" customWidth="1"/>
    <col min="16138" max="16138" width="14.5703125" customWidth="1"/>
    <col min="16142" max="16142" width="7" bestFit="1" customWidth="1"/>
    <col min="16143" max="16143" width="7.7109375" customWidth="1"/>
  </cols>
  <sheetData>
    <row r="2" spans="2:19" ht="16.5">
      <c r="B2" s="182" t="s">
        <v>894</v>
      </c>
    </row>
    <row r="3" spans="2:19" ht="8.25" customHeight="1">
      <c r="B3" s="182"/>
    </row>
    <row r="4" spans="2:19" ht="27.75" customHeight="1">
      <c r="B4" s="1319" t="s">
        <v>359</v>
      </c>
      <c r="C4" s="1131" t="s">
        <v>895</v>
      </c>
      <c r="D4" s="966" t="s">
        <v>896</v>
      </c>
      <c r="E4" s="967" t="s">
        <v>897</v>
      </c>
      <c r="F4" s="968" t="s">
        <v>341</v>
      </c>
      <c r="G4" s="1321" t="s">
        <v>898</v>
      </c>
      <c r="H4" s="1322"/>
      <c r="I4" s="1319" t="s">
        <v>359</v>
      </c>
      <c r="J4" s="1131" t="s">
        <v>895</v>
      </c>
      <c r="K4" s="966" t="s">
        <v>896</v>
      </c>
      <c r="L4" s="967" t="s">
        <v>897</v>
      </c>
      <c r="M4" s="968" t="s">
        <v>341</v>
      </c>
      <c r="N4" s="1321" t="s">
        <v>898</v>
      </c>
      <c r="O4" s="1322"/>
    </row>
    <row r="5" spans="2:19" ht="24.75" customHeight="1">
      <c r="B5" s="1320"/>
      <c r="C5" s="1132"/>
      <c r="D5" s="293" t="s">
        <v>899</v>
      </c>
      <c r="E5" s="295" t="s">
        <v>899</v>
      </c>
      <c r="F5" s="969" t="s">
        <v>899</v>
      </c>
      <c r="G5" s="970" t="s">
        <v>900</v>
      </c>
      <c r="H5" s="970" t="s">
        <v>901</v>
      </c>
      <c r="I5" s="1320"/>
      <c r="J5" s="1132"/>
      <c r="K5" s="293" t="s">
        <v>899</v>
      </c>
      <c r="L5" s="295" t="s">
        <v>899</v>
      </c>
      <c r="M5" s="969" t="s">
        <v>899</v>
      </c>
      <c r="N5" s="970" t="s">
        <v>900</v>
      </c>
      <c r="O5" s="970" t="s">
        <v>901</v>
      </c>
    </row>
    <row r="6" spans="2:19">
      <c r="B6" s="297" t="s">
        <v>374</v>
      </c>
      <c r="C6" s="971" t="s">
        <v>218</v>
      </c>
      <c r="D6" s="972">
        <v>11945</v>
      </c>
      <c r="E6" s="973">
        <v>3396</v>
      </c>
      <c r="F6" s="896">
        <f>D6+E6</f>
        <v>15341</v>
      </c>
      <c r="G6" s="974" t="s">
        <v>902</v>
      </c>
      <c r="H6" s="975">
        <v>-0.17965822900484327</v>
      </c>
      <c r="I6" s="260">
        <v>17</v>
      </c>
      <c r="J6" s="976" t="s">
        <v>139</v>
      </c>
      <c r="K6" s="972">
        <v>141</v>
      </c>
      <c r="L6" s="973">
        <v>134</v>
      </c>
      <c r="M6" s="896">
        <f>K6+L6</f>
        <v>275</v>
      </c>
      <c r="N6" s="977" t="s">
        <v>903</v>
      </c>
      <c r="O6" s="975">
        <v>3.0837004405286344E-2</v>
      </c>
      <c r="Q6" s="261"/>
      <c r="R6" s="640"/>
      <c r="S6" s="640"/>
    </row>
    <row r="7" spans="2:19">
      <c r="B7" s="297" t="s">
        <v>375</v>
      </c>
      <c r="C7" s="971" t="s">
        <v>257</v>
      </c>
      <c r="D7" s="972">
        <v>4405</v>
      </c>
      <c r="E7" s="973">
        <v>1799</v>
      </c>
      <c r="F7" s="896">
        <f t="shared" ref="F7:F21" si="0">D7+E7</f>
        <v>6204</v>
      </c>
      <c r="G7" s="974" t="s">
        <v>902</v>
      </c>
      <c r="H7" s="975">
        <v>0.16358325219084713</v>
      </c>
      <c r="I7" s="260">
        <v>18</v>
      </c>
      <c r="J7" s="976" t="s">
        <v>452</v>
      </c>
      <c r="K7" s="972">
        <v>76</v>
      </c>
      <c r="L7" s="973">
        <v>194</v>
      </c>
      <c r="M7" s="896">
        <f t="shared" ref="M7:M19" si="1">K7+L7</f>
        <v>270</v>
      </c>
      <c r="N7" s="977" t="s">
        <v>904</v>
      </c>
      <c r="O7" s="975">
        <v>-0.69565217391304346</v>
      </c>
      <c r="Q7" s="261"/>
      <c r="R7" s="640"/>
      <c r="S7" s="640"/>
    </row>
    <row r="8" spans="2:19">
      <c r="B8" s="297" t="s">
        <v>376</v>
      </c>
      <c r="C8" s="971" t="s">
        <v>123</v>
      </c>
      <c r="D8" s="972">
        <v>1542</v>
      </c>
      <c r="E8" s="973">
        <v>3610</v>
      </c>
      <c r="F8" s="896">
        <f t="shared" si="0"/>
        <v>5152</v>
      </c>
      <c r="G8" s="974" t="s">
        <v>902</v>
      </c>
      <c r="H8" s="975">
        <v>-0.20794025157232704</v>
      </c>
      <c r="I8" s="260">
        <v>19</v>
      </c>
      <c r="J8" s="976" t="s">
        <v>811</v>
      </c>
      <c r="K8" s="972">
        <v>105</v>
      </c>
      <c r="L8" s="973">
        <v>139</v>
      </c>
      <c r="M8" s="896">
        <f t="shared" si="1"/>
        <v>244</v>
      </c>
      <c r="N8" s="977" t="s">
        <v>905</v>
      </c>
      <c r="O8" s="975">
        <v>0.47752808988764045</v>
      </c>
      <c r="Q8" s="261"/>
      <c r="R8" s="640"/>
      <c r="S8" s="640"/>
    </row>
    <row r="9" spans="2:19">
      <c r="B9" s="297" t="s">
        <v>377</v>
      </c>
      <c r="C9" s="971" t="s">
        <v>906</v>
      </c>
      <c r="D9" s="972">
        <v>573</v>
      </c>
      <c r="E9" s="973">
        <v>675</v>
      </c>
      <c r="F9" s="896">
        <f t="shared" si="0"/>
        <v>1248</v>
      </c>
      <c r="G9" s="977" t="s">
        <v>907</v>
      </c>
      <c r="H9" s="975">
        <v>0.76720647773279349</v>
      </c>
      <c r="I9" s="260">
        <v>20</v>
      </c>
      <c r="J9" s="976" t="s">
        <v>254</v>
      </c>
      <c r="K9" s="972">
        <v>108</v>
      </c>
      <c r="L9" s="973">
        <v>128</v>
      </c>
      <c r="M9" s="896">
        <f t="shared" si="1"/>
        <v>236</v>
      </c>
      <c r="N9" s="977" t="s">
        <v>907</v>
      </c>
      <c r="O9" s="975">
        <v>-2.030456852791878E-2</v>
      </c>
      <c r="Q9" s="261"/>
      <c r="R9" s="640"/>
      <c r="S9" s="640"/>
    </row>
    <row r="10" spans="2:19">
      <c r="B10" s="297" t="s">
        <v>378</v>
      </c>
      <c r="C10" s="971" t="s">
        <v>248</v>
      </c>
      <c r="D10" s="972">
        <v>738</v>
      </c>
      <c r="E10" s="973">
        <v>372</v>
      </c>
      <c r="F10" s="896">
        <f t="shared" si="0"/>
        <v>1110</v>
      </c>
      <c r="G10" s="977" t="s">
        <v>908</v>
      </c>
      <c r="H10" s="975">
        <v>-0.2113564668769716</v>
      </c>
      <c r="I10" s="260">
        <v>21</v>
      </c>
      <c r="J10" s="976" t="s">
        <v>793</v>
      </c>
      <c r="K10" s="972">
        <v>215</v>
      </c>
      <c r="L10" s="973">
        <v>8</v>
      </c>
      <c r="M10" s="896">
        <f t="shared" si="1"/>
        <v>223</v>
      </c>
      <c r="N10" s="977" t="s">
        <v>909</v>
      </c>
      <c r="O10" s="975">
        <v>-0.33333333333333331</v>
      </c>
      <c r="Q10" s="261"/>
      <c r="R10" s="640"/>
      <c r="S10" s="640"/>
    </row>
    <row r="11" spans="2:19">
      <c r="B11" s="260">
        <v>6</v>
      </c>
      <c r="C11" s="298" t="s">
        <v>153</v>
      </c>
      <c r="D11" s="972">
        <v>322</v>
      </c>
      <c r="E11" s="973">
        <v>754</v>
      </c>
      <c r="F11" s="896">
        <f t="shared" si="0"/>
        <v>1076</v>
      </c>
      <c r="G11" s="978" t="s">
        <v>910</v>
      </c>
      <c r="H11" s="975">
        <v>-0.52636127917026798</v>
      </c>
      <c r="I11" s="260">
        <v>22</v>
      </c>
      <c r="J11" s="976" t="s">
        <v>784</v>
      </c>
      <c r="K11" s="972">
        <v>50</v>
      </c>
      <c r="L11" s="973">
        <v>166</v>
      </c>
      <c r="M11" s="896">
        <f t="shared" si="1"/>
        <v>216</v>
      </c>
      <c r="N11" s="978">
        <v>-3</v>
      </c>
      <c r="O11" s="975">
        <v>-0.676056338028169</v>
      </c>
      <c r="Q11" s="261"/>
      <c r="R11" s="640"/>
      <c r="S11" s="640"/>
    </row>
    <row r="12" spans="2:19">
      <c r="B12" s="260">
        <v>7</v>
      </c>
      <c r="C12" s="298" t="s">
        <v>262</v>
      </c>
      <c r="D12" s="972">
        <v>615</v>
      </c>
      <c r="E12" s="973">
        <v>378</v>
      </c>
      <c r="F12" s="896">
        <f t="shared" si="0"/>
        <v>993</v>
      </c>
      <c r="G12" s="977" t="s">
        <v>911</v>
      </c>
      <c r="H12" s="975">
        <v>-0.64487369985141163</v>
      </c>
      <c r="I12" s="260">
        <v>23</v>
      </c>
      <c r="J12" s="976" t="s">
        <v>772</v>
      </c>
      <c r="K12" s="972">
        <v>175</v>
      </c>
      <c r="L12" s="973">
        <v>33</v>
      </c>
      <c r="M12" s="896">
        <f t="shared" si="1"/>
        <v>208</v>
      </c>
      <c r="N12" s="978">
        <v>-11</v>
      </c>
      <c r="O12" s="975">
        <v>-0.65941101152368753</v>
      </c>
      <c r="Q12" s="261"/>
      <c r="R12" s="640"/>
      <c r="S12" s="640"/>
    </row>
    <row r="13" spans="2:19">
      <c r="B13" s="260">
        <v>8</v>
      </c>
      <c r="C13" s="298" t="s">
        <v>212</v>
      </c>
      <c r="D13" s="972">
        <v>460</v>
      </c>
      <c r="E13" s="973">
        <v>400</v>
      </c>
      <c r="F13" s="896">
        <f t="shared" si="0"/>
        <v>860</v>
      </c>
      <c r="G13" s="977" t="s">
        <v>912</v>
      </c>
      <c r="H13" s="975">
        <v>-0.31292517006802723</v>
      </c>
      <c r="I13" s="260">
        <v>24</v>
      </c>
      <c r="J13" s="976" t="s">
        <v>775</v>
      </c>
      <c r="K13" s="972">
        <v>98</v>
      </c>
      <c r="L13" s="973">
        <v>104</v>
      </c>
      <c r="M13" s="896">
        <f t="shared" si="1"/>
        <v>202</v>
      </c>
      <c r="N13" s="977" t="s">
        <v>913</v>
      </c>
      <c r="O13" s="975">
        <v>-7.2463768115942032E-2</v>
      </c>
      <c r="Q13" s="261"/>
      <c r="R13" s="640"/>
      <c r="S13" s="640"/>
    </row>
    <row r="14" spans="2:19">
      <c r="B14" s="260">
        <v>9</v>
      </c>
      <c r="C14" s="298" t="s">
        <v>180</v>
      </c>
      <c r="D14" s="972">
        <v>591</v>
      </c>
      <c r="E14" s="973">
        <v>3</v>
      </c>
      <c r="F14" s="896">
        <f t="shared" si="0"/>
        <v>594</v>
      </c>
      <c r="G14" s="978" t="s">
        <v>910</v>
      </c>
      <c r="H14" s="975">
        <v>-0.68416330192911623</v>
      </c>
      <c r="I14" s="260">
        <v>25</v>
      </c>
      <c r="J14" s="976" t="s">
        <v>149</v>
      </c>
      <c r="K14" s="972">
        <v>161</v>
      </c>
      <c r="L14" s="973">
        <v>23</v>
      </c>
      <c r="M14" s="896">
        <f t="shared" si="1"/>
        <v>184</v>
      </c>
      <c r="N14" s="978">
        <v>-9</v>
      </c>
      <c r="O14" s="975">
        <v>-0.64251968503937007</v>
      </c>
      <c r="Q14" s="261"/>
      <c r="R14" s="640"/>
      <c r="S14" s="640"/>
    </row>
    <row r="15" spans="2:19">
      <c r="B15" s="260">
        <v>10</v>
      </c>
      <c r="C15" s="298" t="s">
        <v>914</v>
      </c>
      <c r="D15" s="972">
        <v>430</v>
      </c>
      <c r="E15" s="973">
        <v>158</v>
      </c>
      <c r="F15" s="896">
        <f t="shared" si="0"/>
        <v>588</v>
      </c>
      <c r="G15" s="977" t="s">
        <v>915</v>
      </c>
      <c r="H15" s="975">
        <v>2.1265060240963853</v>
      </c>
      <c r="I15" s="260">
        <v>26</v>
      </c>
      <c r="J15" s="976" t="s">
        <v>182</v>
      </c>
      <c r="K15" s="972">
        <v>133</v>
      </c>
      <c r="L15" s="973">
        <v>48</v>
      </c>
      <c r="M15" s="896">
        <f t="shared" si="1"/>
        <v>181</v>
      </c>
      <c r="N15" s="977" t="s">
        <v>916</v>
      </c>
      <c r="O15" s="975">
        <v>0.12352941176470589</v>
      </c>
      <c r="Q15" s="261"/>
      <c r="R15" s="640"/>
      <c r="S15" s="640"/>
    </row>
    <row r="16" spans="2:19">
      <c r="B16" s="260">
        <v>11</v>
      </c>
      <c r="C16" s="298" t="s">
        <v>540</v>
      </c>
      <c r="D16" s="972">
        <v>534</v>
      </c>
      <c r="E16" s="973">
        <v>50</v>
      </c>
      <c r="F16" s="896">
        <f t="shared" si="0"/>
        <v>584</v>
      </c>
      <c r="G16" s="977" t="s">
        <v>917</v>
      </c>
      <c r="H16" s="975">
        <v>-0.48679867986798681</v>
      </c>
      <c r="I16" s="260">
        <v>27</v>
      </c>
      <c r="J16" s="976" t="s">
        <v>237</v>
      </c>
      <c r="K16" s="972">
        <v>101</v>
      </c>
      <c r="L16" s="973">
        <v>76</v>
      </c>
      <c r="M16" s="896">
        <f t="shared" si="1"/>
        <v>177</v>
      </c>
      <c r="N16" s="974" t="s">
        <v>902</v>
      </c>
      <c r="O16" s="975">
        <v>-0.40160642570281124</v>
      </c>
      <c r="Q16" s="261"/>
      <c r="R16" s="640"/>
      <c r="S16" s="640"/>
    </row>
    <row r="17" spans="2:19">
      <c r="B17" s="260">
        <v>12</v>
      </c>
      <c r="C17" s="298" t="s">
        <v>785</v>
      </c>
      <c r="D17" s="972">
        <v>455</v>
      </c>
      <c r="E17" s="973">
        <v>116</v>
      </c>
      <c r="F17" s="896">
        <f t="shared" si="0"/>
        <v>571</v>
      </c>
      <c r="G17" s="978">
        <v>-6</v>
      </c>
      <c r="H17" s="975">
        <v>-0.68135245901639341</v>
      </c>
      <c r="I17" s="260">
        <v>28</v>
      </c>
      <c r="J17" s="976" t="s">
        <v>203</v>
      </c>
      <c r="K17" s="972">
        <v>42</v>
      </c>
      <c r="L17" s="973">
        <v>131</v>
      </c>
      <c r="M17" s="896">
        <f t="shared" si="1"/>
        <v>173</v>
      </c>
      <c r="N17" s="977" t="s">
        <v>918</v>
      </c>
      <c r="O17" s="975">
        <v>7.8125E-3</v>
      </c>
      <c r="Q17" s="261"/>
      <c r="R17" s="640"/>
      <c r="S17" s="640"/>
    </row>
    <row r="18" spans="2:19">
      <c r="B18" s="260">
        <v>13</v>
      </c>
      <c r="C18" s="298" t="s">
        <v>801</v>
      </c>
      <c r="D18" s="972">
        <v>318</v>
      </c>
      <c r="E18" s="973">
        <v>243</v>
      </c>
      <c r="F18" s="896">
        <f t="shared" si="0"/>
        <v>561</v>
      </c>
      <c r="G18" s="977" t="s">
        <v>919</v>
      </c>
      <c r="H18" s="975">
        <v>4.4800000000000004</v>
      </c>
      <c r="I18" s="260">
        <v>29</v>
      </c>
      <c r="J18" s="976" t="s">
        <v>550</v>
      </c>
      <c r="K18" s="972">
        <v>100</v>
      </c>
      <c r="L18" s="973">
        <v>65</v>
      </c>
      <c r="M18" s="896">
        <f t="shared" si="1"/>
        <v>165</v>
      </c>
      <c r="N18" s="978">
        <v>-9</v>
      </c>
      <c r="O18" s="975">
        <v>-0.52579852579852582</v>
      </c>
      <c r="Q18" s="261"/>
      <c r="R18" s="640"/>
      <c r="S18" s="640"/>
    </row>
    <row r="19" spans="2:19">
      <c r="B19" s="260">
        <v>14</v>
      </c>
      <c r="C19" s="298" t="s">
        <v>920</v>
      </c>
      <c r="D19" s="972">
        <v>91</v>
      </c>
      <c r="E19" s="973">
        <v>431</v>
      </c>
      <c r="F19" s="896">
        <f t="shared" si="0"/>
        <v>522</v>
      </c>
      <c r="G19" s="977" t="s">
        <v>869</v>
      </c>
      <c r="H19" s="975">
        <v>2.8632478632478633</v>
      </c>
      <c r="I19" s="260">
        <v>30</v>
      </c>
      <c r="J19" s="976" t="s">
        <v>921</v>
      </c>
      <c r="K19" s="972">
        <v>121</v>
      </c>
      <c r="L19" s="973">
        <v>42</v>
      </c>
      <c r="M19" s="896">
        <f t="shared" si="1"/>
        <v>163</v>
      </c>
      <c r="N19" s="977" t="s">
        <v>909</v>
      </c>
      <c r="O19" s="975">
        <v>0.4861111111111111</v>
      </c>
      <c r="Q19" s="261"/>
      <c r="R19" s="640"/>
      <c r="S19" s="640"/>
    </row>
    <row r="20" spans="2:19">
      <c r="B20" s="260">
        <v>15</v>
      </c>
      <c r="C20" s="298" t="s">
        <v>192</v>
      </c>
      <c r="D20" s="972">
        <v>270</v>
      </c>
      <c r="E20" s="973">
        <v>153</v>
      </c>
      <c r="F20" s="896">
        <f t="shared" si="0"/>
        <v>423</v>
      </c>
      <c r="G20" s="978">
        <v>-8</v>
      </c>
      <c r="H20" s="975">
        <v>-0.71584302325581395</v>
      </c>
      <c r="I20" s="1307" t="s">
        <v>922</v>
      </c>
      <c r="J20" s="1308"/>
      <c r="K20" s="1311">
        <v>2314</v>
      </c>
      <c r="L20" s="1313">
        <v>862</v>
      </c>
      <c r="M20" s="1314">
        <f>K20+L20</f>
        <v>3176</v>
      </c>
      <c r="N20" s="1316" t="s">
        <v>117</v>
      </c>
      <c r="O20" s="1317">
        <v>-0.73</v>
      </c>
      <c r="Q20" s="261"/>
      <c r="R20" s="640"/>
      <c r="S20" s="640"/>
    </row>
    <row r="21" spans="2:19">
      <c r="B21" s="260">
        <v>16</v>
      </c>
      <c r="C21" s="298" t="s">
        <v>208</v>
      </c>
      <c r="D21" s="972">
        <v>184</v>
      </c>
      <c r="E21" s="973">
        <v>195</v>
      </c>
      <c r="F21" s="896">
        <f t="shared" si="0"/>
        <v>379</v>
      </c>
      <c r="G21" s="977" t="s">
        <v>912</v>
      </c>
      <c r="H21" s="975">
        <v>-0.11019283746556474</v>
      </c>
      <c r="I21" s="1309"/>
      <c r="J21" s="1310"/>
      <c r="K21" s="1312"/>
      <c r="L21" s="1299"/>
      <c r="M21" s="1315"/>
      <c r="N21" s="1315"/>
      <c r="O21" s="1318"/>
      <c r="Q21" s="261"/>
      <c r="R21" s="640"/>
      <c r="S21" s="640"/>
    </row>
    <row r="22" spans="2:19">
      <c r="B22" s="1106" t="str">
        <f>"Total 2021"</f>
        <v>Total 2021</v>
      </c>
      <c r="C22" s="1186"/>
      <c r="D22" s="1186"/>
      <c r="E22" s="1186"/>
      <c r="F22" s="1186"/>
      <c r="G22" s="1186"/>
      <c r="H22" s="1186"/>
      <c r="I22" s="1186"/>
      <c r="J22" s="1124"/>
      <c r="K22" s="979">
        <f>SUM(D6:D21)+SUM(K6:K21)</f>
        <v>27413</v>
      </c>
      <c r="L22" s="980">
        <f>SUM(E6:E21)+SUM(L6:L21)</f>
        <v>14886</v>
      </c>
      <c r="M22" s="981">
        <f>IF(K22+L22=SUM(F6:F21)+SUM(M6:M21),K22+L22,"faux")</f>
        <v>42299</v>
      </c>
      <c r="N22" s="982"/>
      <c r="O22" s="982"/>
    </row>
    <row r="23" spans="2:19">
      <c r="B23" s="1106" t="str">
        <f>"Total 2020"</f>
        <v>Total 2020</v>
      </c>
      <c r="C23" s="1186"/>
      <c r="D23" s="1186"/>
      <c r="E23" s="1186"/>
      <c r="F23" s="1186"/>
      <c r="G23" s="1186"/>
      <c r="H23" s="1186"/>
      <c r="I23" s="1186"/>
      <c r="J23" s="1124"/>
      <c r="K23" s="979">
        <v>23435</v>
      </c>
      <c r="L23" s="983">
        <v>8615</v>
      </c>
      <c r="M23" s="981">
        <v>32050</v>
      </c>
      <c r="N23" s="982"/>
      <c r="O23" s="982"/>
    </row>
    <row r="24" spans="2:19">
      <c r="B24" s="1306" t="str">
        <f>"% d'évolution"</f>
        <v>% d'évolution</v>
      </c>
      <c r="C24" s="1186"/>
      <c r="D24" s="1186"/>
      <c r="E24" s="1186"/>
      <c r="F24" s="1186"/>
      <c r="G24" s="1186"/>
      <c r="H24" s="1186"/>
      <c r="I24" s="1186"/>
      <c r="J24" s="1124"/>
      <c r="K24" s="984">
        <f>(K22-K23)/K23</f>
        <v>0.16974610625133346</v>
      </c>
      <c r="L24" s="985">
        <f>(L22-L23)/L23</f>
        <v>0.72791642484039465</v>
      </c>
      <c r="M24" s="949">
        <f>(M22-M23)/M23</f>
        <v>0.31978159126365052</v>
      </c>
      <c r="N24" s="982"/>
      <c r="O24" s="982"/>
    </row>
    <row r="25" spans="2:19">
      <c r="B25" s="986" t="s">
        <v>923</v>
      </c>
      <c r="C25" s="226"/>
      <c r="G25" s="987"/>
    </row>
    <row r="26" spans="2:19">
      <c r="B26" s="988"/>
      <c r="G26" s="987"/>
    </row>
    <row r="27" spans="2:19">
      <c r="B27" s="226"/>
    </row>
  </sheetData>
  <mergeCells count="15">
    <mergeCell ref="L20:L21"/>
    <mergeCell ref="M20:M21"/>
    <mergeCell ref="N20:N21"/>
    <mergeCell ref="O20:O21"/>
    <mergeCell ref="B4:B5"/>
    <mergeCell ref="C4:C5"/>
    <mergeCell ref="G4:H4"/>
    <mergeCell ref="I4:I5"/>
    <mergeCell ref="J4:J5"/>
    <mergeCell ref="N4:O4"/>
    <mergeCell ref="B22:J22"/>
    <mergeCell ref="B23:J23"/>
    <mergeCell ref="B24:J24"/>
    <mergeCell ref="I20:J21"/>
    <mergeCell ref="K20:K21"/>
  </mergeCells>
  <conditionalFormatting sqref="H6:H21 O6:O20">
    <cfRule type="cellIs" dxfId="1" priority="1" stopIfTrue="1" operator="lessThan">
      <formula>0</formula>
    </cfRule>
    <cfRule type="cellIs" dxfId="0" priority="2" stopIfTrue="1" operator="greaterThan">
      <formula>0</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dimension ref="B2"/>
  <sheetViews>
    <sheetView showGridLines="0" workbookViewId="0">
      <selection activeCell="O35" sqref="O35"/>
    </sheetView>
  </sheetViews>
  <sheetFormatPr baseColWidth="10" defaultRowHeight="15"/>
  <cols>
    <col min="1" max="1" width="2.7109375" customWidth="1"/>
    <col min="257" max="257" width="2.7109375" customWidth="1"/>
    <col min="513" max="513" width="2.7109375" customWidth="1"/>
    <col min="769" max="769" width="2.7109375" customWidth="1"/>
    <col min="1025" max="1025" width="2.7109375" customWidth="1"/>
    <col min="1281" max="1281" width="2.7109375" customWidth="1"/>
    <col min="1537" max="1537" width="2.7109375" customWidth="1"/>
    <col min="1793" max="1793" width="2.7109375" customWidth="1"/>
    <col min="2049" max="2049" width="2.7109375" customWidth="1"/>
    <col min="2305" max="2305" width="2.7109375" customWidth="1"/>
    <col min="2561" max="2561" width="2.7109375" customWidth="1"/>
    <col min="2817" max="2817" width="2.7109375" customWidth="1"/>
    <col min="3073" max="3073" width="2.7109375" customWidth="1"/>
    <col min="3329" max="3329" width="2.7109375" customWidth="1"/>
    <col min="3585" max="3585" width="2.7109375" customWidth="1"/>
    <col min="3841" max="3841" width="2.7109375" customWidth="1"/>
    <col min="4097" max="4097" width="2.7109375" customWidth="1"/>
    <col min="4353" max="4353" width="2.7109375" customWidth="1"/>
    <col min="4609" max="4609" width="2.7109375" customWidth="1"/>
    <col min="4865" max="4865" width="2.7109375" customWidth="1"/>
    <col min="5121" max="5121" width="2.7109375" customWidth="1"/>
    <col min="5377" max="5377" width="2.7109375" customWidth="1"/>
    <col min="5633" max="5633" width="2.7109375" customWidth="1"/>
    <col min="5889" max="5889" width="2.7109375" customWidth="1"/>
    <col min="6145" max="6145" width="2.7109375" customWidth="1"/>
    <col min="6401" max="6401" width="2.7109375" customWidth="1"/>
    <col min="6657" max="6657" width="2.7109375" customWidth="1"/>
    <col min="6913" max="6913" width="2.7109375" customWidth="1"/>
    <col min="7169" max="7169" width="2.7109375" customWidth="1"/>
    <col min="7425" max="7425" width="2.7109375" customWidth="1"/>
    <col min="7681" max="7681" width="2.7109375" customWidth="1"/>
    <col min="7937" max="7937" width="2.7109375" customWidth="1"/>
    <col min="8193" max="8193" width="2.7109375" customWidth="1"/>
    <col min="8449" max="8449" width="2.7109375" customWidth="1"/>
    <col min="8705" max="8705" width="2.7109375" customWidth="1"/>
    <col min="8961" max="8961" width="2.7109375" customWidth="1"/>
    <col min="9217" max="9217" width="2.7109375" customWidth="1"/>
    <col min="9473" max="9473" width="2.7109375" customWidth="1"/>
    <col min="9729" max="9729" width="2.7109375" customWidth="1"/>
    <col min="9985" max="9985" width="2.7109375" customWidth="1"/>
    <col min="10241" max="10241" width="2.7109375" customWidth="1"/>
    <col min="10497" max="10497" width="2.7109375" customWidth="1"/>
    <col min="10753" max="10753" width="2.7109375" customWidth="1"/>
    <col min="11009" max="11009" width="2.7109375" customWidth="1"/>
    <col min="11265" max="11265" width="2.7109375" customWidth="1"/>
    <col min="11521" max="11521" width="2.7109375" customWidth="1"/>
    <col min="11777" max="11777" width="2.7109375" customWidth="1"/>
    <col min="12033" max="12033" width="2.7109375" customWidth="1"/>
    <col min="12289" max="12289" width="2.7109375" customWidth="1"/>
    <col min="12545" max="12545" width="2.7109375" customWidth="1"/>
    <col min="12801" max="12801" width="2.7109375" customWidth="1"/>
    <col min="13057" max="13057" width="2.7109375" customWidth="1"/>
    <col min="13313" max="13313" width="2.7109375" customWidth="1"/>
    <col min="13569" max="13569" width="2.7109375" customWidth="1"/>
    <col min="13825" max="13825" width="2.7109375" customWidth="1"/>
    <col min="14081" max="14081" width="2.7109375" customWidth="1"/>
    <col min="14337" max="14337" width="2.7109375" customWidth="1"/>
    <col min="14593" max="14593" width="2.7109375" customWidth="1"/>
    <col min="14849" max="14849" width="2.7109375" customWidth="1"/>
    <col min="15105" max="15105" width="2.7109375" customWidth="1"/>
    <col min="15361" max="15361" width="2.7109375" customWidth="1"/>
    <col min="15617" max="15617" width="2.7109375" customWidth="1"/>
    <col min="15873" max="15873" width="2.7109375" customWidth="1"/>
    <col min="16129" max="16129" width="2.7109375" customWidth="1"/>
  </cols>
  <sheetData>
    <row r="2" spans="2:2" ht="16.5">
      <c r="B2" s="182" t="s">
        <v>924</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dimension ref="B2:N42"/>
  <sheetViews>
    <sheetView showGridLines="0" workbookViewId="0">
      <selection activeCell="O45" sqref="O45"/>
    </sheetView>
  </sheetViews>
  <sheetFormatPr baseColWidth="10" defaultRowHeight="15"/>
  <cols>
    <col min="1" max="1" width="2.5703125" customWidth="1"/>
    <col min="2" max="2" width="4.7109375" customWidth="1"/>
    <col min="3" max="3" width="17" bestFit="1" customWidth="1"/>
    <col min="4" max="4" width="9.5703125" bestFit="1" customWidth="1"/>
    <col min="5" max="5" width="7" bestFit="1" customWidth="1"/>
    <col min="6" max="6" width="7.28515625" customWidth="1"/>
    <col min="7" max="7" width="4.7109375" bestFit="1" customWidth="1"/>
    <col min="8" max="8" width="15" customWidth="1"/>
    <col min="9" max="9" width="9.5703125" bestFit="1" customWidth="1"/>
    <col min="10" max="10" width="7" bestFit="1" customWidth="1"/>
    <col min="11" max="11" width="7.140625" customWidth="1"/>
    <col min="257" max="257" width="2.5703125" customWidth="1"/>
    <col min="258" max="258" width="4.7109375" customWidth="1"/>
    <col min="259" max="259" width="17" bestFit="1" customWidth="1"/>
    <col min="260" max="260" width="9.5703125" bestFit="1" customWidth="1"/>
    <col min="261" max="261" width="7" bestFit="1" customWidth="1"/>
    <col min="262" max="262" width="7.28515625" customWidth="1"/>
    <col min="263" max="263" width="4.7109375" bestFit="1" customWidth="1"/>
    <col min="264" max="264" width="15" customWidth="1"/>
    <col min="265" max="265" width="9.5703125" bestFit="1" customWidth="1"/>
    <col min="266" max="266" width="7" bestFit="1" customWidth="1"/>
    <col min="267" max="267" width="7.140625" customWidth="1"/>
    <col min="513" max="513" width="2.5703125" customWidth="1"/>
    <col min="514" max="514" width="4.7109375" customWidth="1"/>
    <col min="515" max="515" width="17" bestFit="1" customWidth="1"/>
    <col min="516" max="516" width="9.5703125" bestFit="1" customWidth="1"/>
    <col min="517" max="517" width="7" bestFit="1" customWidth="1"/>
    <col min="518" max="518" width="7.28515625" customWidth="1"/>
    <col min="519" max="519" width="4.7109375" bestFit="1" customWidth="1"/>
    <col min="520" max="520" width="15" customWidth="1"/>
    <col min="521" max="521" width="9.5703125" bestFit="1" customWidth="1"/>
    <col min="522" max="522" width="7" bestFit="1" customWidth="1"/>
    <col min="523" max="523" width="7.140625" customWidth="1"/>
    <col min="769" max="769" width="2.5703125" customWidth="1"/>
    <col min="770" max="770" width="4.7109375" customWidth="1"/>
    <col min="771" max="771" width="17" bestFit="1" customWidth="1"/>
    <col min="772" max="772" width="9.5703125" bestFit="1" customWidth="1"/>
    <col min="773" max="773" width="7" bestFit="1" customWidth="1"/>
    <col min="774" max="774" width="7.28515625" customWidth="1"/>
    <col min="775" max="775" width="4.7109375" bestFit="1" customWidth="1"/>
    <col min="776" max="776" width="15" customWidth="1"/>
    <col min="777" max="777" width="9.5703125" bestFit="1" customWidth="1"/>
    <col min="778" max="778" width="7" bestFit="1" customWidth="1"/>
    <col min="779" max="779" width="7.140625" customWidth="1"/>
    <col min="1025" max="1025" width="2.5703125" customWidth="1"/>
    <col min="1026" max="1026" width="4.7109375" customWidth="1"/>
    <col min="1027" max="1027" width="17" bestFit="1" customWidth="1"/>
    <col min="1028" max="1028" width="9.5703125" bestFit="1" customWidth="1"/>
    <col min="1029" max="1029" width="7" bestFit="1" customWidth="1"/>
    <col min="1030" max="1030" width="7.28515625" customWidth="1"/>
    <col min="1031" max="1031" width="4.7109375" bestFit="1" customWidth="1"/>
    <col min="1032" max="1032" width="15" customWidth="1"/>
    <col min="1033" max="1033" width="9.5703125" bestFit="1" customWidth="1"/>
    <col min="1034" max="1034" width="7" bestFit="1" customWidth="1"/>
    <col min="1035" max="1035" width="7.140625" customWidth="1"/>
    <col min="1281" max="1281" width="2.5703125" customWidth="1"/>
    <col min="1282" max="1282" width="4.7109375" customWidth="1"/>
    <col min="1283" max="1283" width="17" bestFit="1" customWidth="1"/>
    <col min="1284" max="1284" width="9.5703125" bestFit="1" customWidth="1"/>
    <col min="1285" max="1285" width="7" bestFit="1" customWidth="1"/>
    <col min="1286" max="1286" width="7.28515625" customWidth="1"/>
    <col min="1287" max="1287" width="4.7109375" bestFit="1" customWidth="1"/>
    <col min="1288" max="1288" width="15" customWidth="1"/>
    <col min="1289" max="1289" width="9.5703125" bestFit="1" customWidth="1"/>
    <col min="1290" max="1290" width="7" bestFit="1" customWidth="1"/>
    <col min="1291" max="1291" width="7.140625" customWidth="1"/>
    <col min="1537" max="1537" width="2.5703125" customWidth="1"/>
    <col min="1538" max="1538" width="4.7109375" customWidth="1"/>
    <col min="1539" max="1539" width="17" bestFit="1" customWidth="1"/>
    <col min="1540" max="1540" width="9.5703125" bestFit="1" customWidth="1"/>
    <col min="1541" max="1541" width="7" bestFit="1" customWidth="1"/>
    <col min="1542" max="1542" width="7.28515625" customWidth="1"/>
    <col min="1543" max="1543" width="4.7109375" bestFit="1" customWidth="1"/>
    <col min="1544" max="1544" width="15" customWidth="1"/>
    <col min="1545" max="1545" width="9.5703125" bestFit="1" customWidth="1"/>
    <col min="1546" max="1546" width="7" bestFit="1" customWidth="1"/>
    <col min="1547" max="1547" width="7.140625" customWidth="1"/>
    <col min="1793" max="1793" width="2.5703125" customWidth="1"/>
    <col min="1794" max="1794" width="4.7109375" customWidth="1"/>
    <col min="1795" max="1795" width="17" bestFit="1" customWidth="1"/>
    <col min="1796" max="1796" width="9.5703125" bestFit="1" customWidth="1"/>
    <col min="1797" max="1797" width="7" bestFit="1" customWidth="1"/>
    <col min="1798" max="1798" width="7.28515625" customWidth="1"/>
    <col min="1799" max="1799" width="4.7109375" bestFit="1" customWidth="1"/>
    <col min="1800" max="1800" width="15" customWidth="1"/>
    <col min="1801" max="1801" width="9.5703125" bestFit="1" customWidth="1"/>
    <col min="1802" max="1802" width="7" bestFit="1" customWidth="1"/>
    <col min="1803" max="1803" width="7.140625" customWidth="1"/>
    <col min="2049" max="2049" width="2.5703125" customWidth="1"/>
    <col min="2050" max="2050" width="4.7109375" customWidth="1"/>
    <col min="2051" max="2051" width="17" bestFit="1" customWidth="1"/>
    <col min="2052" max="2052" width="9.5703125" bestFit="1" customWidth="1"/>
    <col min="2053" max="2053" width="7" bestFit="1" customWidth="1"/>
    <col min="2054" max="2054" width="7.28515625" customWidth="1"/>
    <col min="2055" max="2055" width="4.7109375" bestFit="1" customWidth="1"/>
    <col min="2056" max="2056" width="15" customWidth="1"/>
    <col min="2057" max="2057" width="9.5703125" bestFit="1" customWidth="1"/>
    <col min="2058" max="2058" width="7" bestFit="1" customWidth="1"/>
    <col min="2059" max="2059" width="7.140625" customWidth="1"/>
    <col min="2305" max="2305" width="2.5703125" customWidth="1"/>
    <col min="2306" max="2306" width="4.7109375" customWidth="1"/>
    <col min="2307" max="2307" width="17" bestFit="1" customWidth="1"/>
    <col min="2308" max="2308" width="9.5703125" bestFit="1" customWidth="1"/>
    <col min="2309" max="2309" width="7" bestFit="1" customWidth="1"/>
    <col min="2310" max="2310" width="7.28515625" customWidth="1"/>
    <col min="2311" max="2311" width="4.7109375" bestFit="1" customWidth="1"/>
    <col min="2312" max="2312" width="15" customWidth="1"/>
    <col min="2313" max="2313" width="9.5703125" bestFit="1" customWidth="1"/>
    <col min="2314" max="2314" width="7" bestFit="1" customWidth="1"/>
    <col min="2315" max="2315" width="7.140625" customWidth="1"/>
    <col min="2561" max="2561" width="2.5703125" customWidth="1"/>
    <col min="2562" max="2562" width="4.7109375" customWidth="1"/>
    <col min="2563" max="2563" width="17" bestFit="1" customWidth="1"/>
    <col min="2564" max="2564" width="9.5703125" bestFit="1" customWidth="1"/>
    <col min="2565" max="2565" width="7" bestFit="1" customWidth="1"/>
    <col min="2566" max="2566" width="7.28515625" customWidth="1"/>
    <col min="2567" max="2567" width="4.7109375" bestFit="1" customWidth="1"/>
    <col min="2568" max="2568" width="15" customWidth="1"/>
    <col min="2569" max="2569" width="9.5703125" bestFit="1" customWidth="1"/>
    <col min="2570" max="2570" width="7" bestFit="1" customWidth="1"/>
    <col min="2571" max="2571" width="7.140625" customWidth="1"/>
    <col min="2817" max="2817" width="2.5703125" customWidth="1"/>
    <col min="2818" max="2818" width="4.7109375" customWidth="1"/>
    <col min="2819" max="2819" width="17" bestFit="1" customWidth="1"/>
    <col min="2820" max="2820" width="9.5703125" bestFit="1" customWidth="1"/>
    <col min="2821" max="2821" width="7" bestFit="1" customWidth="1"/>
    <col min="2822" max="2822" width="7.28515625" customWidth="1"/>
    <col min="2823" max="2823" width="4.7109375" bestFit="1" customWidth="1"/>
    <col min="2824" max="2824" width="15" customWidth="1"/>
    <col min="2825" max="2825" width="9.5703125" bestFit="1" customWidth="1"/>
    <col min="2826" max="2826" width="7" bestFit="1" customWidth="1"/>
    <col min="2827" max="2827" width="7.140625" customWidth="1"/>
    <col min="3073" max="3073" width="2.5703125" customWidth="1"/>
    <col min="3074" max="3074" width="4.7109375" customWidth="1"/>
    <col min="3075" max="3075" width="17" bestFit="1" customWidth="1"/>
    <col min="3076" max="3076" width="9.5703125" bestFit="1" customWidth="1"/>
    <col min="3077" max="3077" width="7" bestFit="1" customWidth="1"/>
    <col min="3078" max="3078" width="7.28515625" customWidth="1"/>
    <col min="3079" max="3079" width="4.7109375" bestFit="1" customWidth="1"/>
    <col min="3080" max="3080" width="15" customWidth="1"/>
    <col min="3081" max="3081" width="9.5703125" bestFit="1" customWidth="1"/>
    <col min="3082" max="3082" width="7" bestFit="1" customWidth="1"/>
    <col min="3083" max="3083" width="7.140625" customWidth="1"/>
    <col min="3329" max="3329" width="2.5703125" customWidth="1"/>
    <col min="3330" max="3330" width="4.7109375" customWidth="1"/>
    <col min="3331" max="3331" width="17" bestFit="1" customWidth="1"/>
    <col min="3332" max="3332" width="9.5703125" bestFit="1" customWidth="1"/>
    <col min="3333" max="3333" width="7" bestFit="1" customWidth="1"/>
    <col min="3334" max="3334" width="7.28515625" customWidth="1"/>
    <col min="3335" max="3335" width="4.7109375" bestFit="1" customWidth="1"/>
    <col min="3336" max="3336" width="15" customWidth="1"/>
    <col min="3337" max="3337" width="9.5703125" bestFit="1" customWidth="1"/>
    <col min="3338" max="3338" width="7" bestFit="1" customWidth="1"/>
    <col min="3339" max="3339" width="7.140625" customWidth="1"/>
    <col min="3585" max="3585" width="2.5703125" customWidth="1"/>
    <col min="3586" max="3586" width="4.7109375" customWidth="1"/>
    <col min="3587" max="3587" width="17" bestFit="1" customWidth="1"/>
    <col min="3588" max="3588" width="9.5703125" bestFit="1" customWidth="1"/>
    <col min="3589" max="3589" width="7" bestFit="1" customWidth="1"/>
    <col min="3590" max="3590" width="7.28515625" customWidth="1"/>
    <col min="3591" max="3591" width="4.7109375" bestFit="1" customWidth="1"/>
    <col min="3592" max="3592" width="15" customWidth="1"/>
    <col min="3593" max="3593" width="9.5703125" bestFit="1" customWidth="1"/>
    <col min="3594" max="3594" width="7" bestFit="1" customWidth="1"/>
    <col min="3595" max="3595" width="7.140625" customWidth="1"/>
    <col min="3841" max="3841" width="2.5703125" customWidth="1"/>
    <col min="3842" max="3842" width="4.7109375" customWidth="1"/>
    <col min="3843" max="3843" width="17" bestFit="1" customWidth="1"/>
    <col min="3844" max="3844" width="9.5703125" bestFit="1" customWidth="1"/>
    <col min="3845" max="3845" width="7" bestFit="1" customWidth="1"/>
    <col min="3846" max="3846" width="7.28515625" customWidth="1"/>
    <col min="3847" max="3847" width="4.7109375" bestFit="1" customWidth="1"/>
    <col min="3848" max="3848" width="15" customWidth="1"/>
    <col min="3849" max="3849" width="9.5703125" bestFit="1" customWidth="1"/>
    <col min="3850" max="3850" width="7" bestFit="1" customWidth="1"/>
    <col min="3851" max="3851" width="7.140625" customWidth="1"/>
    <col min="4097" max="4097" width="2.5703125" customWidth="1"/>
    <col min="4098" max="4098" width="4.7109375" customWidth="1"/>
    <col min="4099" max="4099" width="17" bestFit="1" customWidth="1"/>
    <col min="4100" max="4100" width="9.5703125" bestFit="1" customWidth="1"/>
    <col min="4101" max="4101" width="7" bestFit="1" customWidth="1"/>
    <col min="4102" max="4102" width="7.28515625" customWidth="1"/>
    <col min="4103" max="4103" width="4.7109375" bestFit="1" customWidth="1"/>
    <col min="4104" max="4104" width="15" customWidth="1"/>
    <col min="4105" max="4105" width="9.5703125" bestFit="1" customWidth="1"/>
    <col min="4106" max="4106" width="7" bestFit="1" customWidth="1"/>
    <col min="4107" max="4107" width="7.140625" customWidth="1"/>
    <col min="4353" max="4353" width="2.5703125" customWidth="1"/>
    <col min="4354" max="4354" width="4.7109375" customWidth="1"/>
    <col min="4355" max="4355" width="17" bestFit="1" customWidth="1"/>
    <col min="4356" max="4356" width="9.5703125" bestFit="1" customWidth="1"/>
    <col min="4357" max="4357" width="7" bestFit="1" customWidth="1"/>
    <col min="4358" max="4358" width="7.28515625" customWidth="1"/>
    <col min="4359" max="4359" width="4.7109375" bestFit="1" customWidth="1"/>
    <col min="4360" max="4360" width="15" customWidth="1"/>
    <col min="4361" max="4361" width="9.5703125" bestFit="1" customWidth="1"/>
    <col min="4362" max="4362" width="7" bestFit="1" customWidth="1"/>
    <col min="4363" max="4363" width="7.140625" customWidth="1"/>
    <col min="4609" max="4609" width="2.5703125" customWidth="1"/>
    <col min="4610" max="4610" width="4.7109375" customWidth="1"/>
    <col min="4611" max="4611" width="17" bestFit="1" customWidth="1"/>
    <col min="4612" max="4612" width="9.5703125" bestFit="1" customWidth="1"/>
    <col min="4613" max="4613" width="7" bestFit="1" customWidth="1"/>
    <col min="4614" max="4614" width="7.28515625" customWidth="1"/>
    <col min="4615" max="4615" width="4.7109375" bestFit="1" customWidth="1"/>
    <col min="4616" max="4616" width="15" customWidth="1"/>
    <col min="4617" max="4617" width="9.5703125" bestFit="1" customWidth="1"/>
    <col min="4618" max="4618" width="7" bestFit="1" customWidth="1"/>
    <col min="4619" max="4619" width="7.140625" customWidth="1"/>
    <col min="4865" max="4865" width="2.5703125" customWidth="1"/>
    <col min="4866" max="4866" width="4.7109375" customWidth="1"/>
    <col min="4867" max="4867" width="17" bestFit="1" customWidth="1"/>
    <col min="4868" max="4868" width="9.5703125" bestFit="1" customWidth="1"/>
    <col min="4869" max="4869" width="7" bestFit="1" customWidth="1"/>
    <col min="4870" max="4870" width="7.28515625" customWidth="1"/>
    <col min="4871" max="4871" width="4.7109375" bestFit="1" customWidth="1"/>
    <col min="4872" max="4872" width="15" customWidth="1"/>
    <col min="4873" max="4873" width="9.5703125" bestFit="1" customWidth="1"/>
    <col min="4874" max="4874" width="7" bestFit="1" customWidth="1"/>
    <col min="4875" max="4875" width="7.140625" customWidth="1"/>
    <col min="5121" max="5121" width="2.5703125" customWidth="1"/>
    <col min="5122" max="5122" width="4.7109375" customWidth="1"/>
    <col min="5123" max="5123" width="17" bestFit="1" customWidth="1"/>
    <col min="5124" max="5124" width="9.5703125" bestFit="1" customWidth="1"/>
    <col min="5125" max="5125" width="7" bestFit="1" customWidth="1"/>
    <col min="5126" max="5126" width="7.28515625" customWidth="1"/>
    <col min="5127" max="5127" width="4.7109375" bestFit="1" customWidth="1"/>
    <col min="5128" max="5128" width="15" customWidth="1"/>
    <col min="5129" max="5129" width="9.5703125" bestFit="1" customWidth="1"/>
    <col min="5130" max="5130" width="7" bestFit="1" customWidth="1"/>
    <col min="5131" max="5131" width="7.140625" customWidth="1"/>
    <col min="5377" max="5377" width="2.5703125" customWidth="1"/>
    <col min="5378" max="5378" width="4.7109375" customWidth="1"/>
    <col min="5379" max="5379" width="17" bestFit="1" customWidth="1"/>
    <col min="5380" max="5380" width="9.5703125" bestFit="1" customWidth="1"/>
    <col min="5381" max="5381" width="7" bestFit="1" customWidth="1"/>
    <col min="5382" max="5382" width="7.28515625" customWidth="1"/>
    <col min="5383" max="5383" width="4.7109375" bestFit="1" customWidth="1"/>
    <col min="5384" max="5384" width="15" customWidth="1"/>
    <col min="5385" max="5385" width="9.5703125" bestFit="1" customWidth="1"/>
    <col min="5386" max="5386" width="7" bestFit="1" customWidth="1"/>
    <col min="5387" max="5387" width="7.140625" customWidth="1"/>
    <col min="5633" max="5633" width="2.5703125" customWidth="1"/>
    <col min="5634" max="5634" width="4.7109375" customWidth="1"/>
    <col min="5635" max="5635" width="17" bestFit="1" customWidth="1"/>
    <col min="5636" max="5636" width="9.5703125" bestFit="1" customWidth="1"/>
    <col min="5637" max="5637" width="7" bestFit="1" customWidth="1"/>
    <col min="5638" max="5638" width="7.28515625" customWidth="1"/>
    <col min="5639" max="5639" width="4.7109375" bestFit="1" customWidth="1"/>
    <col min="5640" max="5640" width="15" customWidth="1"/>
    <col min="5641" max="5641" width="9.5703125" bestFit="1" customWidth="1"/>
    <col min="5642" max="5642" width="7" bestFit="1" customWidth="1"/>
    <col min="5643" max="5643" width="7.140625" customWidth="1"/>
    <col min="5889" max="5889" width="2.5703125" customWidth="1"/>
    <col min="5890" max="5890" width="4.7109375" customWidth="1"/>
    <col min="5891" max="5891" width="17" bestFit="1" customWidth="1"/>
    <col min="5892" max="5892" width="9.5703125" bestFit="1" customWidth="1"/>
    <col min="5893" max="5893" width="7" bestFit="1" customWidth="1"/>
    <col min="5894" max="5894" width="7.28515625" customWidth="1"/>
    <col min="5895" max="5895" width="4.7109375" bestFit="1" customWidth="1"/>
    <col min="5896" max="5896" width="15" customWidth="1"/>
    <col min="5897" max="5897" width="9.5703125" bestFit="1" customWidth="1"/>
    <col min="5898" max="5898" width="7" bestFit="1" customWidth="1"/>
    <col min="5899" max="5899" width="7.140625" customWidth="1"/>
    <col min="6145" max="6145" width="2.5703125" customWidth="1"/>
    <col min="6146" max="6146" width="4.7109375" customWidth="1"/>
    <col min="6147" max="6147" width="17" bestFit="1" customWidth="1"/>
    <col min="6148" max="6148" width="9.5703125" bestFit="1" customWidth="1"/>
    <col min="6149" max="6149" width="7" bestFit="1" customWidth="1"/>
    <col min="6150" max="6150" width="7.28515625" customWidth="1"/>
    <col min="6151" max="6151" width="4.7109375" bestFit="1" customWidth="1"/>
    <col min="6152" max="6152" width="15" customWidth="1"/>
    <col min="6153" max="6153" width="9.5703125" bestFit="1" customWidth="1"/>
    <col min="6154" max="6154" width="7" bestFit="1" customWidth="1"/>
    <col min="6155" max="6155" width="7.140625" customWidth="1"/>
    <col min="6401" max="6401" width="2.5703125" customWidth="1"/>
    <col min="6402" max="6402" width="4.7109375" customWidth="1"/>
    <col min="6403" max="6403" width="17" bestFit="1" customWidth="1"/>
    <col min="6404" max="6404" width="9.5703125" bestFit="1" customWidth="1"/>
    <col min="6405" max="6405" width="7" bestFit="1" customWidth="1"/>
    <col min="6406" max="6406" width="7.28515625" customWidth="1"/>
    <col min="6407" max="6407" width="4.7109375" bestFit="1" customWidth="1"/>
    <col min="6408" max="6408" width="15" customWidth="1"/>
    <col min="6409" max="6409" width="9.5703125" bestFit="1" customWidth="1"/>
    <col min="6410" max="6410" width="7" bestFit="1" customWidth="1"/>
    <col min="6411" max="6411" width="7.140625" customWidth="1"/>
    <col min="6657" max="6657" width="2.5703125" customWidth="1"/>
    <col min="6658" max="6658" width="4.7109375" customWidth="1"/>
    <col min="6659" max="6659" width="17" bestFit="1" customWidth="1"/>
    <col min="6660" max="6660" width="9.5703125" bestFit="1" customWidth="1"/>
    <col min="6661" max="6661" width="7" bestFit="1" customWidth="1"/>
    <col min="6662" max="6662" width="7.28515625" customWidth="1"/>
    <col min="6663" max="6663" width="4.7109375" bestFit="1" customWidth="1"/>
    <col min="6664" max="6664" width="15" customWidth="1"/>
    <col min="6665" max="6665" width="9.5703125" bestFit="1" customWidth="1"/>
    <col min="6666" max="6666" width="7" bestFit="1" customWidth="1"/>
    <col min="6667" max="6667" width="7.140625" customWidth="1"/>
    <col min="6913" max="6913" width="2.5703125" customWidth="1"/>
    <col min="6914" max="6914" width="4.7109375" customWidth="1"/>
    <col min="6915" max="6915" width="17" bestFit="1" customWidth="1"/>
    <col min="6916" max="6916" width="9.5703125" bestFit="1" customWidth="1"/>
    <col min="6917" max="6917" width="7" bestFit="1" customWidth="1"/>
    <col min="6918" max="6918" width="7.28515625" customWidth="1"/>
    <col min="6919" max="6919" width="4.7109375" bestFit="1" customWidth="1"/>
    <col min="6920" max="6920" width="15" customWidth="1"/>
    <col min="6921" max="6921" width="9.5703125" bestFit="1" customWidth="1"/>
    <col min="6922" max="6922" width="7" bestFit="1" customWidth="1"/>
    <col min="6923" max="6923" width="7.140625" customWidth="1"/>
    <col min="7169" max="7169" width="2.5703125" customWidth="1"/>
    <col min="7170" max="7170" width="4.7109375" customWidth="1"/>
    <col min="7171" max="7171" width="17" bestFit="1" customWidth="1"/>
    <col min="7172" max="7172" width="9.5703125" bestFit="1" customWidth="1"/>
    <col min="7173" max="7173" width="7" bestFit="1" customWidth="1"/>
    <col min="7174" max="7174" width="7.28515625" customWidth="1"/>
    <col min="7175" max="7175" width="4.7109375" bestFit="1" customWidth="1"/>
    <col min="7176" max="7176" width="15" customWidth="1"/>
    <col min="7177" max="7177" width="9.5703125" bestFit="1" customWidth="1"/>
    <col min="7178" max="7178" width="7" bestFit="1" customWidth="1"/>
    <col min="7179" max="7179" width="7.140625" customWidth="1"/>
    <col min="7425" max="7425" width="2.5703125" customWidth="1"/>
    <col min="7426" max="7426" width="4.7109375" customWidth="1"/>
    <col min="7427" max="7427" width="17" bestFit="1" customWidth="1"/>
    <col min="7428" max="7428" width="9.5703125" bestFit="1" customWidth="1"/>
    <col min="7429" max="7429" width="7" bestFit="1" customWidth="1"/>
    <col min="7430" max="7430" width="7.28515625" customWidth="1"/>
    <col min="7431" max="7431" width="4.7109375" bestFit="1" customWidth="1"/>
    <col min="7432" max="7432" width="15" customWidth="1"/>
    <col min="7433" max="7433" width="9.5703125" bestFit="1" customWidth="1"/>
    <col min="7434" max="7434" width="7" bestFit="1" customWidth="1"/>
    <col min="7435" max="7435" width="7.140625" customWidth="1"/>
    <col min="7681" max="7681" width="2.5703125" customWidth="1"/>
    <col min="7682" max="7682" width="4.7109375" customWidth="1"/>
    <col min="7683" max="7683" width="17" bestFit="1" customWidth="1"/>
    <col min="7684" max="7684" width="9.5703125" bestFit="1" customWidth="1"/>
    <col min="7685" max="7685" width="7" bestFit="1" customWidth="1"/>
    <col min="7686" max="7686" width="7.28515625" customWidth="1"/>
    <col min="7687" max="7687" width="4.7109375" bestFit="1" customWidth="1"/>
    <col min="7688" max="7688" width="15" customWidth="1"/>
    <col min="7689" max="7689" width="9.5703125" bestFit="1" customWidth="1"/>
    <col min="7690" max="7690" width="7" bestFit="1" customWidth="1"/>
    <col min="7691" max="7691" width="7.140625" customWidth="1"/>
    <col min="7937" max="7937" width="2.5703125" customWidth="1"/>
    <col min="7938" max="7938" width="4.7109375" customWidth="1"/>
    <col min="7939" max="7939" width="17" bestFit="1" customWidth="1"/>
    <col min="7940" max="7940" width="9.5703125" bestFit="1" customWidth="1"/>
    <col min="7941" max="7941" width="7" bestFit="1" customWidth="1"/>
    <col min="7942" max="7942" width="7.28515625" customWidth="1"/>
    <col min="7943" max="7943" width="4.7109375" bestFit="1" customWidth="1"/>
    <col min="7944" max="7944" width="15" customWidth="1"/>
    <col min="7945" max="7945" width="9.5703125" bestFit="1" customWidth="1"/>
    <col min="7946" max="7946" width="7" bestFit="1" customWidth="1"/>
    <col min="7947" max="7947" width="7.140625" customWidth="1"/>
    <col min="8193" max="8193" width="2.5703125" customWidth="1"/>
    <col min="8194" max="8194" width="4.7109375" customWidth="1"/>
    <col min="8195" max="8195" width="17" bestFit="1" customWidth="1"/>
    <col min="8196" max="8196" width="9.5703125" bestFit="1" customWidth="1"/>
    <col min="8197" max="8197" width="7" bestFit="1" customWidth="1"/>
    <col min="8198" max="8198" width="7.28515625" customWidth="1"/>
    <col min="8199" max="8199" width="4.7109375" bestFit="1" customWidth="1"/>
    <col min="8200" max="8200" width="15" customWidth="1"/>
    <col min="8201" max="8201" width="9.5703125" bestFit="1" customWidth="1"/>
    <col min="8202" max="8202" width="7" bestFit="1" customWidth="1"/>
    <col min="8203" max="8203" width="7.140625" customWidth="1"/>
    <col min="8449" max="8449" width="2.5703125" customWidth="1"/>
    <col min="8450" max="8450" width="4.7109375" customWidth="1"/>
    <col min="8451" max="8451" width="17" bestFit="1" customWidth="1"/>
    <col min="8452" max="8452" width="9.5703125" bestFit="1" customWidth="1"/>
    <col min="8453" max="8453" width="7" bestFit="1" customWidth="1"/>
    <col min="8454" max="8454" width="7.28515625" customWidth="1"/>
    <col min="8455" max="8455" width="4.7109375" bestFit="1" customWidth="1"/>
    <col min="8456" max="8456" width="15" customWidth="1"/>
    <col min="8457" max="8457" width="9.5703125" bestFit="1" customWidth="1"/>
    <col min="8458" max="8458" width="7" bestFit="1" customWidth="1"/>
    <col min="8459" max="8459" width="7.140625" customWidth="1"/>
    <col min="8705" max="8705" width="2.5703125" customWidth="1"/>
    <col min="8706" max="8706" width="4.7109375" customWidth="1"/>
    <col min="8707" max="8707" width="17" bestFit="1" customWidth="1"/>
    <col min="8708" max="8708" width="9.5703125" bestFit="1" customWidth="1"/>
    <col min="8709" max="8709" width="7" bestFit="1" customWidth="1"/>
    <col min="8710" max="8710" width="7.28515625" customWidth="1"/>
    <col min="8711" max="8711" width="4.7109375" bestFit="1" customWidth="1"/>
    <col min="8712" max="8712" width="15" customWidth="1"/>
    <col min="8713" max="8713" width="9.5703125" bestFit="1" customWidth="1"/>
    <col min="8714" max="8714" width="7" bestFit="1" customWidth="1"/>
    <col min="8715" max="8715" width="7.140625" customWidth="1"/>
    <col min="8961" max="8961" width="2.5703125" customWidth="1"/>
    <col min="8962" max="8962" width="4.7109375" customWidth="1"/>
    <col min="8963" max="8963" width="17" bestFit="1" customWidth="1"/>
    <col min="8964" max="8964" width="9.5703125" bestFit="1" customWidth="1"/>
    <col min="8965" max="8965" width="7" bestFit="1" customWidth="1"/>
    <col min="8966" max="8966" width="7.28515625" customWidth="1"/>
    <col min="8967" max="8967" width="4.7109375" bestFit="1" customWidth="1"/>
    <col min="8968" max="8968" width="15" customWidth="1"/>
    <col min="8969" max="8969" width="9.5703125" bestFit="1" customWidth="1"/>
    <col min="8970" max="8970" width="7" bestFit="1" customWidth="1"/>
    <col min="8971" max="8971" width="7.140625" customWidth="1"/>
    <col min="9217" max="9217" width="2.5703125" customWidth="1"/>
    <col min="9218" max="9218" width="4.7109375" customWidth="1"/>
    <col min="9219" max="9219" width="17" bestFit="1" customWidth="1"/>
    <col min="9220" max="9220" width="9.5703125" bestFit="1" customWidth="1"/>
    <col min="9221" max="9221" width="7" bestFit="1" customWidth="1"/>
    <col min="9222" max="9222" width="7.28515625" customWidth="1"/>
    <col min="9223" max="9223" width="4.7109375" bestFit="1" customWidth="1"/>
    <col min="9224" max="9224" width="15" customWidth="1"/>
    <col min="9225" max="9225" width="9.5703125" bestFit="1" customWidth="1"/>
    <col min="9226" max="9226" width="7" bestFit="1" customWidth="1"/>
    <col min="9227" max="9227" width="7.140625" customWidth="1"/>
    <col min="9473" max="9473" width="2.5703125" customWidth="1"/>
    <col min="9474" max="9474" width="4.7109375" customWidth="1"/>
    <col min="9475" max="9475" width="17" bestFit="1" customWidth="1"/>
    <col min="9476" max="9476" width="9.5703125" bestFit="1" customWidth="1"/>
    <col min="9477" max="9477" width="7" bestFit="1" customWidth="1"/>
    <col min="9478" max="9478" width="7.28515625" customWidth="1"/>
    <col min="9479" max="9479" width="4.7109375" bestFit="1" customWidth="1"/>
    <col min="9480" max="9480" width="15" customWidth="1"/>
    <col min="9481" max="9481" width="9.5703125" bestFit="1" customWidth="1"/>
    <col min="9482" max="9482" width="7" bestFit="1" customWidth="1"/>
    <col min="9483" max="9483" width="7.140625" customWidth="1"/>
    <col min="9729" max="9729" width="2.5703125" customWidth="1"/>
    <col min="9730" max="9730" width="4.7109375" customWidth="1"/>
    <col min="9731" max="9731" width="17" bestFit="1" customWidth="1"/>
    <col min="9732" max="9732" width="9.5703125" bestFit="1" customWidth="1"/>
    <col min="9733" max="9733" width="7" bestFit="1" customWidth="1"/>
    <col min="9734" max="9734" width="7.28515625" customWidth="1"/>
    <col min="9735" max="9735" width="4.7109375" bestFit="1" customWidth="1"/>
    <col min="9736" max="9736" width="15" customWidth="1"/>
    <col min="9737" max="9737" width="9.5703125" bestFit="1" customWidth="1"/>
    <col min="9738" max="9738" width="7" bestFit="1" customWidth="1"/>
    <col min="9739" max="9739" width="7.140625" customWidth="1"/>
    <col min="9985" max="9985" width="2.5703125" customWidth="1"/>
    <col min="9986" max="9986" width="4.7109375" customWidth="1"/>
    <col min="9987" max="9987" width="17" bestFit="1" customWidth="1"/>
    <col min="9988" max="9988" width="9.5703125" bestFit="1" customWidth="1"/>
    <col min="9989" max="9989" width="7" bestFit="1" customWidth="1"/>
    <col min="9990" max="9990" width="7.28515625" customWidth="1"/>
    <col min="9991" max="9991" width="4.7109375" bestFit="1" customWidth="1"/>
    <col min="9992" max="9992" width="15" customWidth="1"/>
    <col min="9993" max="9993" width="9.5703125" bestFit="1" customWidth="1"/>
    <col min="9994" max="9994" width="7" bestFit="1" customWidth="1"/>
    <col min="9995" max="9995" width="7.140625" customWidth="1"/>
    <col min="10241" max="10241" width="2.5703125" customWidth="1"/>
    <col min="10242" max="10242" width="4.7109375" customWidth="1"/>
    <col min="10243" max="10243" width="17" bestFit="1" customWidth="1"/>
    <col min="10244" max="10244" width="9.5703125" bestFit="1" customWidth="1"/>
    <col min="10245" max="10245" width="7" bestFit="1" customWidth="1"/>
    <col min="10246" max="10246" width="7.28515625" customWidth="1"/>
    <col min="10247" max="10247" width="4.7109375" bestFit="1" customWidth="1"/>
    <col min="10248" max="10248" width="15" customWidth="1"/>
    <col min="10249" max="10249" width="9.5703125" bestFit="1" customWidth="1"/>
    <col min="10250" max="10250" width="7" bestFit="1" customWidth="1"/>
    <col min="10251" max="10251" width="7.140625" customWidth="1"/>
    <col min="10497" max="10497" width="2.5703125" customWidth="1"/>
    <col min="10498" max="10498" width="4.7109375" customWidth="1"/>
    <col min="10499" max="10499" width="17" bestFit="1" customWidth="1"/>
    <col min="10500" max="10500" width="9.5703125" bestFit="1" customWidth="1"/>
    <col min="10501" max="10501" width="7" bestFit="1" customWidth="1"/>
    <col min="10502" max="10502" width="7.28515625" customWidth="1"/>
    <col min="10503" max="10503" width="4.7109375" bestFit="1" customWidth="1"/>
    <col min="10504" max="10504" width="15" customWidth="1"/>
    <col min="10505" max="10505" width="9.5703125" bestFit="1" customWidth="1"/>
    <col min="10506" max="10506" width="7" bestFit="1" customWidth="1"/>
    <col min="10507" max="10507" width="7.140625" customWidth="1"/>
    <col min="10753" max="10753" width="2.5703125" customWidth="1"/>
    <col min="10754" max="10754" width="4.7109375" customWidth="1"/>
    <col min="10755" max="10755" width="17" bestFit="1" customWidth="1"/>
    <col min="10756" max="10756" width="9.5703125" bestFit="1" customWidth="1"/>
    <col min="10757" max="10757" width="7" bestFit="1" customWidth="1"/>
    <col min="10758" max="10758" width="7.28515625" customWidth="1"/>
    <col min="10759" max="10759" width="4.7109375" bestFit="1" customWidth="1"/>
    <col min="10760" max="10760" width="15" customWidth="1"/>
    <col min="10761" max="10761" width="9.5703125" bestFit="1" customWidth="1"/>
    <col min="10762" max="10762" width="7" bestFit="1" customWidth="1"/>
    <col min="10763" max="10763" width="7.140625" customWidth="1"/>
    <col min="11009" max="11009" width="2.5703125" customWidth="1"/>
    <col min="11010" max="11010" width="4.7109375" customWidth="1"/>
    <col min="11011" max="11011" width="17" bestFit="1" customWidth="1"/>
    <col min="11012" max="11012" width="9.5703125" bestFit="1" customWidth="1"/>
    <col min="11013" max="11013" width="7" bestFit="1" customWidth="1"/>
    <col min="11014" max="11014" width="7.28515625" customWidth="1"/>
    <col min="11015" max="11015" width="4.7109375" bestFit="1" customWidth="1"/>
    <col min="11016" max="11016" width="15" customWidth="1"/>
    <col min="11017" max="11017" width="9.5703125" bestFit="1" customWidth="1"/>
    <col min="11018" max="11018" width="7" bestFit="1" customWidth="1"/>
    <col min="11019" max="11019" width="7.140625" customWidth="1"/>
    <col min="11265" max="11265" width="2.5703125" customWidth="1"/>
    <col min="11266" max="11266" width="4.7109375" customWidth="1"/>
    <col min="11267" max="11267" width="17" bestFit="1" customWidth="1"/>
    <col min="11268" max="11268" width="9.5703125" bestFit="1" customWidth="1"/>
    <col min="11269" max="11269" width="7" bestFit="1" customWidth="1"/>
    <col min="11270" max="11270" width="7.28515625" customWidth="1"/>
    <col min="11271" max="11271" width="4.7109375" bestFit="1" customWidth="1"/>
    <col min="11272" max="11272" width="15" customWidth="1"/>
    <col min="11273" max="11273" width="9.5703125" bestFit="1" customWidth="1"/>
    <col min="11274" max="11274" width="7" bestFit="1" customWidth="1"/>
    <col min="11275" max="11275" width="7.140625" customWidth="1"/>
    <col min="11521" max="11521" width="2.5703125" customWidth="1"/>
    <col min="11522" max="11522" width="4.7109375" customWidth="1"/>
    <col min="11523" max="11523" width="17" bestFit="1" customWidth="1"/>
    <col min="11524" max="11524" width="9.5703125" bestFit="1" customWidth="1"/>
    <col min="11525" max="11525" width="7" bestFit="1" customWidth="1"/>
    <col min="11526" max="11526" width="7.28515625" customWidth="1"/>
    <col min="11527" max="11527" width="4.7109375" bestFit="1" customWidth="1"/>
    <col min="11528" max="11528" width="15" customWidth="1"/>
    <col min="11529" max="11529" width="9.5703125" bestFit="1" customWidth="1"/>
    <col min="11530" max="11530" width="7" bestFit="1" customWidth="1"/>
    <col min="11531" max="11531" width="7.140625" customWidth="1"/>
    <col min="11777" max="11777" width="2.5703125" customWidth="1"/>
    <col min="11778" max="11778" width="4.7109375" customWidth="1"/>
    <col min="11779" max="11779" width="17" bestFit="1" customWidth="1"/>
    <col min="11780" max="11780" width="9.5703125" bestFit="1" customWidth="1"/>
    <col min="11781" max="11781" width="7" bestFit="1" customWidth="1"/>
    <col min="11782" max="11782" width="7.28515625" customWidth="1"/>
    <col min="11783" max="11783" width="4.7109375" bestFit="1" customWidth="1"/>
    <col min="11784" max="11784" width="15" customWidth="1"/>
    <col min="11785" max="11785" width="9.5703125" bestFit="1" customWidth="1"/>
    <col min="11786" max="11786" width="7" bestFit="1" customWidth="1"/>
    <col min="11787" max="11787" width="7.140625" customWidth="1"/>
    <col min="12033" max="12033" width="2.5703125" customWidth="1"/>
    <col min="12034" max="12034" width="4.7109375" customWidth="1"/>
    <col min="12035" max="12035" width="17" bestFit="1" customWidth="1"/>
    <col min="12036" max="12036" width="9.5703125" bestFit="1" customWidth="1"/>
    <col min="12037" max="12037" width="7" bestFit="1" customWidth="1"/>
    <col min="12038" max="12038" width="7.28515625" customWidth="1"/>
    <col min="12039" max="12039" width="4.7109375" bestFit="1" customWidth="1"/>
    <col min="12040" max="12040" width="15" customWidth="1"/>
    <col min="12041" max="12041" width="9.5703125" bestFit="1" customWidth="1"/>
    <col min="12042" max="12042" width="7" bestFit="1" customWidth="1"/>
    <col min="12043" max="12043" width="7.140625" customWidth="1"/>
    <col min="12289" max="12289" width="2.5703125" customWidth="1"/>
    <col min="12290" max="12290" width="4.7109375" customWidth="1"/>
    <col min="12291" max="12291" width="17" bestFit="1" customWidth="1"/>
    <col min="12292" max="12292" width="9.5703125" bestFit="1" customWidth="1"/>
    <col min="12293" max="12293" width="7" bestFit="1" customWidth="1"/>
    <col min="12294" max="12294" width="7.28515625" customWidth="1"/>
    <col min="12295" max="12295" width="4.7109375" bestFit="1" customWidth="1"/>
    <col min="12296" max="12296" width="15" customWidth="1"/>
    <col min="12297" max="12297" width="9.5703125" bestFit="1" customWidth="1"/>
    <col min="12298" max="12298" width="7" bestFit="1" customWidth="1"/>
    <col min="12299" max="12299" width="7.140625" customWidth="1"/>
    <col min="12545" max="12545" width="2.5703125" customWidth="1"/>
    <col min="12546" max="12546" width="4.7109375" customWidth="1"/>
    <col min="12547" max="12547" width="17" bestFit="1" customWidth="1"/>
    <col min="12548" max="12548" width="9.5703125" bestFit="1" customWidth="1"/>
    <col min="12549" max="12549" width="7" bestFit="1" customWidth="1"/>
    <col min="12550" max="12550" width="7.28515625" customWidth="1"/>
    <col min="12551" max="12551" width="4.7109375" bestFit="1" customWidth="1"/>
    <col min="12552" max="12552" width="15" customWidth="1"/>
    <col min="12553" max="12553" width="9.5703125" bestFit="1" customWidth="1"/>
    <col min="12554" max="12554" width="7" bestFit="1" customWidth="1"/>
    <col min="12555" max="12555" width="7.140625" customWidth="1"/>
    <col min="12801" max="12801" width="2.5703125" customWidth="1"/>
    <col min="12802" max="12802" width="4.7109375" customWidth="1"/>
    <col min="12803" max="12803" width="17" bestFit="1" customWidth="1"/>
    <col min="12804" max="12804" width="9.5703125" bestFit="1" customWidth="1"/>
    <col min="12805" max="12805" width="7" bestFit="1" customWidth="1"/>
    <col min="12806" max="12806" width="7.28515625" customWidth="1"/>
    <col min="12807" max="12807" width="4.7109375" bestFit="1" customWidth="1"/>
    <col min="12808" max="12808" width="15" customWidth="1"/>
    <col min="12809" max="12809" width="9.5703125" bestFit="1" customWidth="1"/>
    <col min="12810" max="12810" width="7" bestFit="1" customWidth="1"/>
    <col min="12811" max="12811" width="7.140625" customWidth="1"/>
    <col min="13057" max="13057" width="2.5703125" customWidth="1"/>
    <col min="13058" max="13058" width="4.7109375" customWidth="1"/>
    <col min="13059" max="13059" width="17" bestFit="1" customWidth="1"/>
    <col min="13060" max="13060" width="9.5703125" bestFit="1" customWidth="1"/>
    <col min="13061" max="13061" width="7" bestFit="1" customWidth="1"/>
    <col min="13062" max="13062" width="7.28515625" customWidth="1"/>
    <col min="13063" max="13063" width="4.7109375" bestFit="1" customWidth="1"/>
    <col min="13064" max="13064" width="15" customWidth="1"/>
    <col min="13065" max="13065" width="9.5703125" bestFit="1" customWidth="1"/>
    <col min="13066" max="13066" width="7" bestFit="1" customWidth="1"/>
    <col min="13067" max="13067" width="7.140625" customWidth="1"/>
    <col min="13313" max="13313" width="2.5703125" customWidth="1"/>
    <col min="13314" max="13314" width="4.7109375" customWidth="1"/>
    <col min="13315" max="13315" width="17" bestFit="1" customWidth="1"/>
    <col min="13316" max="13316" width="9.5703125" bestFit="1" customWidth="1"/>
    <col min="13317" max="13317" width="7" bestFit="1" customWidth="1"/>
    <col min="13318" max="13318" width="7.28515625" customWidth="1"/>
    <col min="13319" max="13319" width="4.7109375" bestFit="1" customWidth="1"/>
    <col min="13320" max="13320" width="15" customWidth="1"/>
    <col min="13321" max="13321" width="9.5703125" bestFit="1" customWidth="1"/>
    <col min="13322" max="13322" width="7" bestFit="1" customWidth="1"/>
    <col min="13323" max="13323" width="7.140625" customWidth="1"/>
    <col min="13569" max="13569" width="2.5703125" customWidth="1"/>
    <col min="13570" max="13570" width="4.7109375" customWidth="1"/>
    <col min="13571" max="13571" width="17" bestFit="1" customWidth="1"/>
    <col min="13572" max="13572" width="9.5703125" bestFit="1" customWidth="1"/>
    <col min="13573" max="13573" width="7" bestFit="1" customWidth="1"/>
    <col min="13574" max="13574" width="7.28515625" customWidth="1"/>
    <col min="13575" max="13575" width="4.7109375" bestFit="1" customWidth="1"/>
    <col min="13576" max="13576" width="15" customWidth="1"/>
    <col min="13577" max="13577" width="9.5703125" bestFit="1" customWidth="1"/>
    <col min="13578" max="13578" width="7" bestFit="1" customWidth="1"/>
    <col min="13579" max="13579" width="7.140625" customWidth="1"/>
    <col min="13825" max="13825" width="2.5703125" customWidth="1"/>
    <col min="13826" max="13826" width="4.7109375" customWidth="1"/>
    <col min="13827" max="13827" width="17" bestFit="1" customWidth="1"/>
    <col min="13828" max="13828" width="9.5703125" bestFit="1" customWidth="1"/>
    <col min="13829" max="13829" width="7" bestFit="1" customWidth="1"/>
    <col min="13830" max="13830" width="7.28515625" customWidth="1"/>
    <col min="13831" max="13831" width="4.7109375" bestFit="1" customWidth="1"/>
    <col min="13832" max="13832" width="15" customWidth="1"/>
    <col min="13833" max="13833" width="9.5703125" bestFit="1" customWidth="1"/>
    <col min="13834" max="13834" width="7" bestFit="1" customWidth="1"/>
    <col min="13835" max="13835" width="7.140625" customWidth="1"/>
    <col min="14081" max="14081" width="2.5703125" customWidth="1"/>
    <col min="14082" max="14082" width="4.7109375" customWidth="1"/>
    <col min="14083" max="14083" width="17" bestFit="1" customWidth="1"/>
    <col min="14084" max="14084" width="9.5703125" bestFit="1" customWidth="1"/>
    <col min="14085" max="14085" width="7" bestFit="1" customWidth="1"/>
    <col min="14086" max="14086" width="7.28515625" customWidth="1"/>
    <col min="14087" max="14087" width="4.7109375" bestFit="1" customWidth="1"/>
    <col min="14088" max="14088" width="15" customWidth="1"/>
    <col min="14089" max="14089" width="9.5703125" bestFit="1" customWidth="1"/>
    <col min="14090" max="14090" width="7" bestFit="1" customWidth="1"/>
    <col min="14091" max="14091" width="7.140625" customWidth="1"/>
    <col min="14337" max="14337" width="2.5703125" customWidth="1"/>
    <col min="14338" max="14338" width="4.7109375" customWidth="1"/>
    <col min="14339" max="14339" width="17" bestFit="1" customWidth="1"/>
    <col min="14340" max="14340" width="9.5703125" bestFit="1" customWidth="1"/>
    <col min="14341" max="14341" width="7" bestFit="1" customWidth="1"/>
    <col min="14342" max="14342" width="7.28515625" customWidth="1"/>
    <col min="14343" max="14343" width="4.7109375" bestFit="1" customWidth="1"/>
    <col min="14344" max="14344" width="15" customWidth="1"/>
    <col min="14345" max="14345" width="9.5703125" bestFit="1" customWidth="1"/>
    <col min="14346" max="14346" width="7" bestFit="1" customWidth="1"/>
    <col min="14347" max="14347" width="7.140625" customWidth="1"/>
    <col min="14593" max="14593" width="2.5703125" customWidth="1"/>
    <col min="14594" max="14594" width="4.7109375" customWidth="1"/>
    <col min="14595" max="14595" width="17" bestFit="1" customWidth="1"/>
    <col min="14596" max="14596" width="9.5703125" bestFit="1" customWidth="1"/>
    <col min="14597" max="14597" width="7" bestFit="1" customWidth="1"/>
    <col min="14598" max="14598" width="7.28515625" customWidth="1"/>
    <col min="14599" max="14599" width="4.7109375" bestFit="1" customWidth="1"/>
    <col min="14600" max="14600" width="15" customWidth="1"/>
    <col min="14601" max="14601" width="9.5703125" bestFit="1" customWidth="1"/>
    <col min="14602" max="14602" width="7" bestFit="1" customWidth="1"/>
    <col min="14603" max="14603" width="7.140625" customWidth="1"/>
    <col min="14849" max="14849" width="2.5703125" customWidth="1"/>
    <col min="14850" max="14850" width="4.7109375" customWidth="1"/>
    <col min="14851" max="14851" width="17" bestFit="1" customWidth="1"/>
    <col min="14852" max="14852" width="9.5703125" bestFit="1" customWidth="1"/>
    <col min="14853" max="14853" width="7" bestFit="1" customWidth="1"/>
    <col min="14854" max="14854" width="7.28515625" customWidth="1"/>
    <col min="14855" max="14855" width="4.7109375" bestFit="1" customWidth="1"/>
    <col min="14856" max="14856" width="15" customWidth="1"/>
    <col min="14857" max="14857" width="9.5703125" bestFit="1" customWidth="1"/>
    <col min="14858" max="14858" width="7" bestFit="1" customWidth="1"/>
    <col min="14859" max="14859" width="7.140625" customWidth="1"/>
    <col min="15105" max="15105" width="2.5703125" customWidth="1"/>
    <col min="15106" max="15106" width="4.7109375" customWidth="1"/>
    <col min="15107" max="15107" width="17" bestFit="1" customWidth="1"/>
    <col min="15108" max="15108" width="9.5703125" bestFit="1" customWidth="1"/>
    <col min="15109" max="15109" width="7" bestFit="1" customWidth="1"/>
    <col min="15110" max="15110" width="7.28515625" customWidth="1"/>
    <col min="15111" max="15111" width="4.7109375" bestFit="1" customWidth="1"/>
    <col min="15112" max="15112" width="15" customWidth="1"/>
    <col min="15113" max="15113" width="9.5703125" bestFit="1" customWidth="1"/>
    <col min="15114" max="15114" width="7" bestFit="1" customWidth="1"/>
    <col min="15115" max="15115" width="7.140625" customWidth="1"/>
    <col min="15361" max="15361" width="2.5703125" customWidth="1"/>
    <col min="15362" max="15362" width="4.7109375" customWidth="1"/>
    <col min="15363" max="15363" width="17" bestFit="1" customWidth="1"/>
    <col min="15364" max="15364" width="9.5703125" bestFit="1" customWidth="1"/>
    <col min="15365" max="15365" width="7" bestFit="1" customWidth="1"/>
    <col min="15366" max="15366" width="7.28515625" customWidth="1"/>
    <col min="15367" max="15367" width="4.7109375" bestFit="1" customWidth="1"/>
    <col min="15368" max="15368" width="15" customWidth="1"/>
    <col min="15369" max="15369" width="9.5703125" bestFit="1" customWidth="1"/>
    <col min="15370" max="15370" width="7" bestFit="1" customWidth="1"/>
    <col min="15371" max="15371" width="7.140625" customWidth="1"/>
    <col min="15617" max="15617" width="2.5703125" customWidth="1"/>
    <col min="15618" max="15618" width="4.7109375" customWidth="1"/>
    <col min="15619" max="15619" width="17" bestFit="1" customWidth="1"/>
    <col min="15620" max="15620" width="9.5703125" bestFit="1" customWidth="1"/>
    <col min="15621" max="15621" width="7" bestFit="1" customWidth="1"/>
    <col min="15622" max="15622" width="7.28515625" customWidth="1"/>
    <col min="15623" max="15623" width="4.7109375" bestFit="1" customWidth="1"/>
    <col min="15624" max="15624" width="15" customWidth="1"/>
    <col min="15625" max="15625" width="9.5703125" bestFit="1" customWidth="1"/>
    <col min="15626" max="15626" width="7" bestFit="1" customWidth="1"/>
    <col min="15627" max="15627" width="7.140625" customWidth="1"/>
    <col min="15873" max="15873" width="2.5703125" customWidth="1"/>
    <col min="15874" max="15874" width="4.7109375" customWidth="1"/>
    <col min="15875" max="15875" width="17" bestFit="1" customWidth="1"/>
    <col min="15876" max="15876" width="9.5703125" bestFit="1" customWidth="1"/>
    <col min="15877" max="15877" width="7" bestFit="1" customWidth="1"/>
    <col min="15878" max="15878" width="7.28515625" customWidth="1"/>
    <col min="15879" max="15879" width="4.7109375" bestFit="1" customWidth="1"/>
    <col min="15880" max="15880" width="15" customWidth="1"/>
    <col min="15881" max="15881" width="9.5703125" bestFit="1" customWidth="1"/>
    <col min="15882" max="15882" width="7" bestFit="1" customWidth="1"/>
    <col min="15883" max="15883" width="7.140625" customWidth="1"/>
    <col min="16129" max="16129" width="2.5703125" customWidth="1"/>
    <col min="16130" max="16130" width="4.7109375" customWidth="1"/>
    <col min="16131" max="16131" width="17" bestFit="1" customWidth="1"/>
    <col min="16132" max="16132" width="9.5703125" bestFit="1" customWidth="1"/>
    <col min="16133" max="16133" width="7" bestFit="1" customWidth="1"/>
    <col min="16134" max="16134" width="7.28515625" customWidth="1"/>
    <col min="16135" max="16135" width="4.7109375" bestFit="1" customWidth="1"/>
    <col min="16136" max="16136" width="15" customWidth="1"/>
    <col min="16137" max="16137" width="9.5703125" bestFit="1" customWidth="1"/>
    <col min="16138" max="16138" width="7" bestFit="1" customWidth="1"/>
    <col min="16139" max="16139" width="7.140625" customWidth="1"/>
  </cols>
  <sheetData>
    <row r="2" spans="2:11" ht="16.5">
      <c r="B2" s="989" t="s">
        <v>925</v>
      </c>
      <c r="D2" s="284"/>
      <c r="E2" s="286"/>
      <c r="F2" s="286"/>
      <c r="G2" s="286"/>
      <c r="H2" s="182"/>
    </row>
    <row r="3" spans="2:11" ht="24.75" customHeight="1">
      <c r="B3" s="1319" t="s">
        <v>359</v>
      </c>
      <c r="C3" s="1117" t="s">
        <v>484</v>
      </c>
      <c r="D3" s="1291" t="s">
        <v>926</v>
      </c>
      <c r="E3" s="1326" t="s">
        <v>927</v>
      </c>
      <c r="F3" s="1199"/>
      <c r="G3" s="1319" t="s">
        <v>359</v>
      </c>
      <c r="H3" s="1117" t="s">
        <v>484</v>
      </c>
      <c r="I3" s="1291" t="s">
        <v>928</v>
      </c>
      <c r="J3" s="1326" t="s">
        <v>927</v>
      </c>
      <c r="K3" s="1199"/>
    </row>
    <row r="4" spans="2:11">
      <c r="B4" s="1320"/>
      <c r="C4" s="1336"/>
      <c r="D4" s="1292"/>
      <c r="E4" s="970" t="s">
        <v>900</v>
      </c>
      <c r="F4" s="990" t="s">
        <v>901</v>
      </c>
      <c r="G4" s="1320"/>
      <c r="H4" s="1336"/>
      <c r="I4" s="1292"/>
      <c r="J4" s="970" t="s">
        <v>900</v>
      </c>
      <c r="K4" s="990" t="s">
        <v>901</v>
      </c>
    </row>
    <row r="5" spans="2:11">
      <c r="B5" s="297" t="s">
        <v>374</v>
      </c>
      <c r="C5" s="991" t="s">
        <v>110</v>
      </c>
      <c r="D5" s="896">
        <v>174820</v>
      </c>
      <c r="E5" s="992" t="s">
        <v>902</v>
      </c>
      <c r="F5" s="993">
        <v>0.10045196459820473</v>
      </c>
      <c r="G5" s="260">
        <v>27</v>
      </c>
      <c r="H5" s="895" t="s">
        <v>262</v>
      </c>
      <c r="I5" s="896">
        <v>12777</v>
      </c>
      <c r="J5" s="994" t="s">
        <v>929</v>
      </c>
      <c r="K5" s="995">
        <v>0.73435591149721735</v>
      </c>
    </row>
    <row r="6" spans="2:11">
      <c r="B6" s="297" t="s">
        <v>375</v>
      </c>
      <c r="C6" s="991" t="s">
        <v>180</v>
      </c>
      <c r="D6" s="896">
        <v>136533</v>
      </c>
      <c r="E6" s="996" t="s">
        <v>911</v>
      </c>
      <c r="F6" s="993">
        <v>9.0771824144570232E-2</v>
      </c>
      <c r="G6" s="260">
        <v>28</v>
      </c>
      <c r="H6" s="895" t="s">
        <v>805</v>
      </c>
      <c r="I6" s="896">
        <v>12776</v>
      </c>
      <c r="J6" s="994" t="s">
        <v>930</v>
      </c>
      <c r="K6" s="995">
        <v>0.28531187122736418</v>
      </c>
    </row>
    <row r="7" spans="2:11">
      <c r="B7" s="297" t="s">
        <v>376</v>
      </c>
      <c r="C7" s="991" t="s">
        <v>35</v>
      </c>
      <c r="D7" s="896">
        <v>136046</v>
      </c>
      <c r="E7" s="997">
        <v>-1</v>
      </c>
      <c r="F7" s="993">
        <v>7.9310426897476374E-2</v>
      </c>
      <c r="G7" s="260">
        <v>29</v>
      </c>
      <c r="H7" s="895" t="s">
        <v>165</v>
      </c>
      <c r="I7" s="896">
        <v>11308</v>
      </c>
      <c r="J7" s="998" t="s">
        <v>902</v>
      </c>
      <c r="K7" s="995">
        <v>6.9112224638366263E-2</v>
      </c>
    </row>
    <row r="8" spans="2:11">
      <c r="B8" s="297" t="s">
        <v>377</v>
      </c>
      <c r="C8" s="991" t="s">
        <v>421</v>
      </c>
      <c r="D8" s="896">
        <v>105684</v>
      </c>
      <c r="E8" s="992" t="s">
        <v>902</v>
      </c>
      <c r="F8" s="999">
        <v>-6.9379991722656145E-2</v>
      </c>
      <c r="G8" s="260">
        <v>30</v>
      </c>
      <c r="H8" s="895" t="s">
        <v>135</v>
      </c>
      <c r="I8" s="896">
        <v>10488</v>
      </c>
      <c r="J8" s="1000">
        <v>-5</v>
      </c>
      <c r="K8" s="1001">
        <v>-0.27388535031847133</v>
      </c>
    </row>
    <row r="9" spans="2:11">
      <c r="B9" s="297" t="s">
        <v>378</v>
      </c>
      <c r="C9" s="991" t="s">
        <v>157</v>
      </c>
      <c r="D9" s="896">
        <v>94940</v>
      </c>
      <c r="E9" s="996" t="s">
        <v>909</v>
      </c>
      <c r="F9" s="993">
        <v>0.20716619832924332</v>
      </c>
      <c r="G9" s="260">
        <v>31</v>
      </c>
      <c r="H9" s="895" t="s">
        <v>438</v>
      </c>
      <c r="I9" s="896">
        <v>10378</v>
      </c>
      <c r="J9" s="994" t="s">
        <v>930</v>
      </c>
      <c r="K9" s="995">
        <v>0.15567928730512248</v>
      </c>
    </row>
    <row r="10" spans="2:11">
      <c r="B10" s="260">
        <v>6</v>
      </c>
      <c r="C10" s="895" t="s">
        <v>425</v>
      </c>
      <c r="D10" s="896">
        <v>91879</v>
      </c>
      <c r="E10" s="997">
        <v>-1</v>
      </c>
      <c r="F10" s="999">
        <v>-0.17137291330345145</v>
      </c>
      <c r="G10" s="260">
        <v>32</v>
      </c>
      <c r="H10" s="895" t="s">
        <v>199</v>
      </c>
      <c r="I10" s="896">
        <v>9952</v>
      </c>
      <c r="J10" s="994" t="s">
        <v>917</v>
      </c>
      <c r="K10" s="995">
        <v>0.36235455167693359</v>
      </c>
    </row>
    <row r="11" spans="2:11">
      <c r="B11" s="260">
        <v>7</v>
      </c>
      <c r="C11" s="895" t="s">
        <v>423</v>
      </c>
      <c r="D11" s="896">
        <v>78721</v>
      </c>
      <c r="E11" s="997">
        <v>-1</v>
      </c>
      <c r="F11" s="999">
        <v>-0.17181121912216471</v>
      </c>
      <c r="G11" s="260">
        <v>33</v>
      </c>
      <c r="H11" s="895" t="s">
        <v>931</v>
      </c>
      <c r="I11" s="896">
        <v>9586</v>
      </c>
      <c r="J11" s="1000">
        <v>-3</v>
      </c>
      <c r="K11" s="1001">
        <v>-5.7886977886977886E-2</v>
      </c>
    </row>
    <row r="12" spans="2:11">
      <c r="B12" s="260">
        <v>8</v>
      </c>
      <c r="C12" s="895" t="s">
        <v>195</v>
      </c>
      <c r="D12" s="896">
        <v>52390</v>
      </c>
      <c r="E12" s="992" t="s">
        <v>902</v>
      </c>
      <c r="F12" s="999">
        <v>-4.5476077688299386E-2</v>
      </c>
      <c r="G12" s="260">
        <v>34</v>
      </c>
      <c r="H12" s="895" t="s">
        <v>435</v>
      </c>
      <c r="I12" s="896">
        <v>8853</v>
      </c>
      <c r="J12" s="994" t="s">
        <v>911</v>
      </c>
      <c r="K12" s="995">
        <v>6.7784344469907123E-2</v>
      </c>
    </row>
    <row r="13" spans="2:11">
      <c r="B13" s="260">
        <v>9</v>
      </c>
      <c r="C13" s="895" t="s">
        <v>218</v>
      </c>
      <c r="D13" s="896">
        <v>51008</v>
      </c>
      <c r="E13" s="996" t="s">
        <v>911</v>
      </c>
      <c r="F13" s="993">
        <v>0.12677549758112616</v>
      </c>
      <c r="G13" s="260">
        <v>35</v>
      </c>
      <c r="H13" s="895" t="s">
        <v>437</v>
      </c>
      <c r="I13" s="896">
        <v>7878</v>
      </c>
      <c r="J13" s="994" t="s">
        <v>912</v>
      </c>
      <c r="K13" s="995">
        <v>0.1588702559576346</v>
      </c>
    </row>
    <row r="14" spans="2:11">
      <c r="B14" s="260">
        <v>10</v>
      </c>
      <c r="C14" s="895" t="s">
        <v>424</v>
      </c>
      <c r="D14" s="896">
        <v>33368</v>
      </c>
      <c r="E14" s="997">
        <v>-1</v>
      </c>
      <c r="F14" s="999">
        <v>-0.28984612765232937</v>
      </c>
      <c r="G14" s="260">
        <v>36</v>
      </c>
      <c r="H14" s="895" t="s">
        <v>427</v>
      </c>
      <c r="I14" s="896">
        <v>7806</v>
      </c>
      <c r="J14" s="1000">
        <v>-8</v>
      </c>
      <c r="K14" s="1001">
        <v>-0.28490289483327225</v>
      </c>
    </row>
    <row r="15" spans="2:11">
      <c r="B15" s="260">
        <v>11</v>
      </c>
      <c r="C15" s="895" t="s">
        <v>123</v>
      </c>
      <c r="D15" s="896">
        <v>32812</v>
      </c>
      <c r="E15" s="996" t="s">
        <v>909</v>
      </c>
      <c r="F15" s="993">
        <v>8.1334036382810435E-2</v>
      </c>
      <c r="G15" s="260">
        <v>37</v>
      </c>
      <c r="H15" s="895" t="s">
        <v>192</v>
      </c>
      <c r="I15" s="896">
        <v>7236</v>
      </c>
      <c r="J15" s="1000">
        <v>-4</v>
      </c>
      <c r="K15" s="1001">
        <v>-0.25301951068442241</v>
      </c>
    </row>
    <row r="16" spans="2:11">
      <c r="B16" s="260">
        <v>12</v>
      </c>
      <c r="C16" s="895" t="s">
        <v>429</v>
      </c>
      <c r="D16" s="896">
        <v>31325</v>
      </c>
      <c r="E16" s="992" t="s">
        <v>902</v>
      </c>
      <c r="F16" s="993">
        <v>3.2057195571955723E-2</v>
      </c>
      <c r="G16" s="260">
        <v>38</v>
      </c>
      <c r="H16" s="895" t="s">
        <v>182</v>
      </c>
      <c r="I16" s="896">
        <v>7162</v>
      </c>
      <c r="J16" s="1000">
        <v>-11</v>
      </c>
      <c r="K16" s="1001">
        <v>-0.35784093965749125</v>
      </c>
    </row>
    <row r="17" spans="2:11">
      <c r="B17" s="260">
        <v>13</v>
      </c>
      <c r="C17" s="895" t="s">
        <v>932</v>
      </c>
      <c r="D17" s="896">
        <v>24390</v>
      </c>
      <c r="E17" s="996" t="s">
        <v>933</v>
      </c>
      <c r="F17" s="993">
        <v>0.56990216271884653</v>
      </c>
      <c r="G17" s="260">
        <v>39</v>
      </c>
      <c r="H17" s="895" t="s">
        <v>934</v>
      </c>
      <c r="I17" s="896">
        <v>7162</v>
      </c>
      <c r="J17" s="994" t="s">
        <v>930</v>
      </c>
      <c r="K17" s="995">
        <v>0.13610406091370558</v>
      </c>
    </row>
    <row r="18" spans="2:11">
      <c r="B18" s="260">
        <v>14</v>
      </c>
      <c r="C18" s="895" t="s">
        <v>785</v>
      </c>
      <c r="D18" s="896">
        <v>24092</v>
      </c>
      <c r="E18" s="997">
        <v>-3</v>
      </c>
      <c r="F18" s="999">
        <v>-0.21746191574365803</v>
      </c>
      <c r="G18" s="260">
        <v>40</v>
      </c>
      <c r="H18" s="1002" t="s">
        <v>779</v>
      </c>
      <c r="I18" s="896">
        <v>6800</v>
      </c>
      <c r="J18" s="1000">
        <v>-1</v>
      </c>
      <c r="K18" s="1001">
        <v>-5.6734637258981827E-2</v>
      </c>
    </row>
    <row r="19" spans="2:11">
      <c r="B19" s="260">
        <v>15</v>
      </c>
      <c r="C19" s="895" t="s">
        <v>935</v>
      </c>
      <c r="D19" s="896">
        <v>22455</v>
      </c>
      <c r="E19" s="996" t="s">
        <v>911</v>
      </c>
      <c r="F19" s="993">
        <v>2.7782863419992677E-2</v>
      </c>
      <c r="G19" s="260">
        <v>41</v>
      </c>
      <c r="H19" s="895" t="s">
        <v>212</v>
      </c>
      <c r="I19" s="896">
        <v>6714</v>
      </c>
      <c r="J19" s="994" t="s">
        <v>916</v>
      </c>
      <c r="K19" s="995">
        <v>0.40636782572266444</v>
      </c>
    </row>
    <row r="20" spans="2:11">
      <c r="B20" s="260">
        <v>16</v>
      </c>
      <c r="C20" s="895" t="s">
        <v>257</v>
      </c>
      <c r="D20" s="896">
        <v>21571</v>
      </c>
      <c r="E20" s="997">
        <v>-1</v>
      </c>
      <c r="F20" s="999">
        <v>-2.9251608838486116E-2</v>
      </c>
      <c r="G20" s="260">
        <v>42</v>
      </c>
      <c r="H20" s="895" t="s">
        <v>226</v>
      </c>
      <c r="I20" s="896">
        <v>6513</v>
      </c>
      <c r="J20" s="1000">
        <v>-6</v>
      </c>
      <c r="K20" s="1001">
        <v>-0.15228426395939088</v>
      </c>
    </row>
    <row r="21" spans="2:11">
      <c r="B21" s="260">
        <v>17</v>
      </c>
      <c r="C21" s="895" t="s">
        <v>541</v>
      </c>
      <c r="D21" s="896">
        <v>21382</v>
      </c>
      <c r="E21" s="996" t="s">
        <v>912</v>
      </c>
      <c r="F21" s="993">
        <v>0.21793119161540214</v>
      </c>
      <c r="G21" s="260">
        <v>43</v>
      </c>
      <c r="H21" s="895" t="s">
        <v>153</v>
      </c>
      <c r="I21" s="896">
        <v>5676</v>
      </c>
      <c r="J21" s="998" t="s">
        <v>902</v>
      </c>
      <c r="K21" s="1001">
        <v>-7.6472502440611781E-2</v>
      </c>
    </row>
    <row r="22" spans="2:11">
      <c r="B22" s="260">
        <v>18</v>
      </c>
      <c r="C22" s="895" t="s">
        <v>248</v>
      </c>
      <c r="D22" s="896">
        <v>21332</v>
      </c>
      <c r="E22" s="996" t="s">
        <v>930</v>
      </c>
      <c r="F22" s="993">
        <v>0.16364826532838753</v>
      </c>
      <c r="G22" s="260">
        <v>44</v>
      </c>
      <c r="H22" s="895" t="s">
        <v>770</v>
      </c>
      <c r="I22" s="896">
        <v>5375</v>
      </c>
      <c r="J22" s="994" t="s">
        <v>909</v>
      </c>
      <c r="K22" s="1003">
        <v>-2.2275849266753297E-3</v>
      </c>
    </row>
    <row r="23" spans="2:11">
      <c r="B23" s="260">
        <v>19</v>
      </c>
      <c r="C23" s="895" t="s">
        <v>536</v>
      </c>
      <c r="D23" s="896">
        <v>21233</v>
      </c>
      <c r="E23" s="992" t="s">
        <v>902</v>
      </c>
      <c r="F23" s="993">
        <v>0.11144262981574539</v>
      </c>
      <c r="G23" s="260">
        <v>45</v>
      </c>
      <c r="H23" s="895" t="s">
        <v>775</v>
      </c>
      <c r="I23" s="896">
        <v>5321</v>
      </c>
      <c r="J23" s="1000">
        <v>-3</v>
      </c>
      <c r="K23" s="1001">
        <v>-0.15324633991088479</v>
      </c>
    </row>
    <row r="24" spans="2:11">
      <c r="B24" s="260">
        <v>20</v>
      </c>
      <c r="C24" s="895" t="s">
        <v>540</v>
      </c>
      <c r="D24" s="896">
        <v>21070</v>
      </c>
      <c r="E24" s="997">
        <v>-3</v>
      </c>
      <c r="F24" s="999">
        <v>-2.4040020380749455E-2</v>
      </c>
      <c r="G24" s="260">
        <v>46</v>
      </c>
      <c r="H24" s="895" t="s">
        <v>936</v>
      </c>
      <c r="I24" s="896">
        <v>5283</v>
      </c>
      <c r="J24" s="994" t="s">
        <v>903</v>
      </c>
      <c r="K24" s="995">
        <v>0.51331996562589521</v>
      </c>
    </row>
    <row r="25" spans="2:11">
      <c r="B25" s="260">
        <v>21</v>
      </c>
      <c r="C25" s="895" t="s">
        <v>434</v>
      </c>
      <c r="D25" s="896">
        <v>20584</v>
      </c>
      <c r="E25" s="997">
        <v>-7</v>
      </c>
      <c r="F25" s="999">
        <v>-0.11080392241565511</v>
      </c>
      <c r="G25" s="260">
        <v>47</v>
      </c>
      <c r="H25" s="895" t="s">
        <v>426</v>
      </c>
      <c r="I25" s="896">
        <v>5260</v>
      </c>
      <c r="J25" s="1000">
        <v>-3</v>
      </c>
      <c r="K25" s="1001">
        <v>-0.10483321987746766</v>
      </c>
    </row>
    <row r="26" spans="2:11">
      <c r="B26" s="260">
        <v>22</v>
      </c>
      <c r="C26" s="895" t="s">
        <v>937</v>
      </c>
      <c r="D26" s="896">
        <v>17356</v>
      </c>
      <c r="E26" s="996" t="s">
        <v>908</v>
      </c>
      <c r="F26" s="993">
        <v>0.25968935984903468</v>
      </c>
      <c r="G26" s="260">
        <v>48</v>
      </c>
      <c r="H26" s="895" t="s">
        <v>793</v>
      </c>
      <c r="I26" s="896">
        <v>5244</v>
      </c>
      <c r="J26" s="994" t="s">
        <v>908</v>
      </c>
      <c r="K26" s="995">
        <v>9.2727651594082097E-2</v>
      </c>
    </row>
    <row r="27" spans="2:11">
      <c r="B27" s="260">
        <v>23</v>
      </c>
      <c r="C27" s="895" t="s">
        <v>422</v>
      </c>
      <c r="D27" s="896">
        <v>16206</v>
      </c>
      <c r="E27" s="992" t="s">
        <v>902</v>
      </c>
      <c r="F27" s="993">
        <v>3.1769274845610235E-2</v>
      </c>
      <c r="G27" s="260">
        <v>49</v>
      </c>
      <c r="H27" s="895" t="s">
        <v>443</v>
      </c>
      <c r="I27" s="896">
        <v>5035</v>
      </c>
      <c r="J27" s="1000">
        <v>-2</v>
      </c>
      <c r="K27" s="1001">
        <v>-4.2775665399239542E-2</v>
      </c>
    </row>
    <row r="28" spans="2:11">
      <c r="B28" s="260">
        <v>24</v>
      </c>
      <c r="C28" s="895" t="s">
        <v>208</v>
      </c>
      <c r="D28" s="896">
        <v>15434</v>
      </c>
      <c r="E28" s="1000">
        <v>-4</v>
      </c>
      <c r="F28" s="1004">
        <v>-0.17965344955883916</v>
      </c>
      <c r="G28" s="260">
        <v>50</v>
      </c>
      <c r="H28" s="895" t="s">
        <v>938</v>
      </c>
      <c r="I28" s="896">
        <v>4945</v>
      </c>
      <c r="J28" s="994" t="s">
        <v>908</v>
      </c>
      <c r="K28" s="1005">
        <v>0.18273140397034202</v>
      </c>
    </row>
    <row r="29" spans="2:11">
      <c r="B29" s="260">
        <v>25</v>
      </c>
      <c r="C29" s="895" t="s">
        <v>149</v>
      </c>
      <c r="D29" s="896">
        <v>14765</v>
      </c>
      <c r="E29" s="1000">
        <v>-7</v>
      </c>
      <c r="F29" s="1004">
        <v>-0.25255644426445278</v>
      </c>
      <c r="G29" s="1327" t="s">
        <v>939</v>
      </c>
      <c r="H29" s="1328"/>
      <c r="I29" s="1314">
        <v>134731</v>
      </c>
      <c r="J29" s="1332" t="s">
        <v>117</v>
      </c>
      <c r="K29" s="1334">
        <v>-0.06</v>
      </c>
    </row>
    <row r="30" spans="2:11">
      <c r="B30" s="260">
        <v>26</v>
      </c>
      <c r="C30" s="895" t="s">
        <v>537</v>
      </c>
      <c r="D30" s="896">
        <v>13117</v>
      </c>
      <c r="E30" s="994" t="s">
        <v>917</v>
      </c>
      <c r="F30" s="1005">
        <v>0.3242806663301363</v>
      </c>
      <c r="G30" s="1329"/>
      <c r="H30" s="1330"/>
      <c r="I30" s="1331"/>
      <c r="J30" s="1333"/>
      <c r="K30" s="1335"/>
    </row>
    <row r="31" spans="2:11">
      <c r="B31" s="1272" t="str">
        <f>"Total 2021"</f>
        <v>Total 2021</v>
      </c>
      <c r="C31" s="1186"/>
      <c r="D31" s="1186"/>
      <c r="E31" s="1186"/>
      <c r="F31" s="1186"/>
      <c r="G31" s="1186"/>
      <c r="H31" s="1124"/>
      <c r="I31" s="1006">
        <f>SUM(D5:D30)+SUM(I5:I30)</f>
        <v>1614772</v>
      </c>
      <c r="J31" s="1007"/>
      <c r="K31" s="1007"/>
    </row>
    <row r="32" spans="2:11">
      <c r="B32" s="1272" t="str">
        <f>"Total 2020"</f>
        <v>Total 2020</v>
      </c>
      <c r="C32" s="1186"/>
      <c r="D32" s="1186"/>
      <c r="E32" s="1186"/>
      <c r="F32" s="1186"/>
      <c r="G32" s="1186"/>
      <c r="H32" s="1124"/>
      <c r="I32" s="1006">
        <v>1685638</v>
      </c>
      <c r="J32" s="1008"/>
      <c r="K32" s="1008"/>
    </row>
    <row r="33" spans="2:14">
      <c r="B33" s="1323" t="s">
        <v>406</v>
      </c>
      <c r="C33" s="1324"/>
      <c r="D33" s="1324"/>
      <c r="E33" s="1324"/>
      <c r="F33" s="1324"/>
      <c r="G33" s="1324"/>
      <c r="H33" s="1325"/>
      <c r="I33" s="1009">
        <f>(I31-I32)/I32</f>
        <v>-4.2041055078255236E-2</v>
      </c>
      <c r="J33" s="1008"/>
      <c r="K33" s="1008"/>
    </row>
    <row r="42" spans="2:14">
      <c r="N42" s="222"/>
    </row>
  </sheetData>
  <mergeCells count="15">
    <mergeCell ref="B31:H31"/>
    <mergeCell ref="B32:H32"/>
    <mergeCell ref="B33:H33"/>
    <mergeCell ref="I3:I4"/>
    <mergeCell ref="J3:K3"/>
    <mergeCell ref="G29:H30"/>
    <mergeCell ref="I29:I30"/>
    <mergeCell ref="J29:J30"/>
    <mergeCell ref="K29:K30"/>
    <mergeCell ref="B3:B4"/>
    <mergeCell ref="C3:C4"/>
    <mergeCell ref="D3:D4"/>
    <mergeCell ref="E3:F3"/>
    <mergeCell ref="G3:G4"/>
    <mergeCell ref="H3:H4"/>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dimension ref="B2:R31"/>
  <sheetViews>
    <sheetView showGridLines="0" workbookViewId="0">
      <selection activeCell="P33" sqref="P33"/>
    </sheetView>
  </sheetViews>
  <sheetFormatPr baseColWidth="10" defaultRowHeight="15"/>
  <cols>
    <col min="1" max="1" width="3.140625" customWidth="1"/>
    <col min="257" max="257" width="3.140625" customWidth="1"/>
    <col min="513" max="513" width="3.140625" customWidth="1"/>
    <col min="769" max="769" width="3.140625" customWidth="1"/>
    <col min="1025" max="1025" width="3.140625" customWidth="1"/>
    <col min="1281" max="1281" width="3.140625" customWidth="1"/>
    <col min="1537" max="1537" width="3.140625" customWidth="1"/>
    <col min="1793" max="1793" width="3.140625" customWidth="1"/>
    <col min="2049" max="2049" width="3.140625" customWidth="1"/>
    <col min="2305" max="2305" width="3.140625" customWidth="1"/>
    <col min="2561" max="2561" width="3.140625" customWidth="1"/>
    <col min="2817" max="2817" width="3.140625" customWidth="1"/>
    <col min="3073" max="3073" width="3.140625" customWidth="1"/>
    <col min="3329" max="3329" width="3.140625" customWidth="1"/>
    <col min="3585" max="3585" width="3.140625" customWidth="1"/>
    <col min="3841" max="3841" width="3.140625" customWidth="1"/>
    <col min="4097" max="4097" width="3.140625" customWidth="1"/>
    <col min="4353" max="4353" width="3.140625" customWidth="1"/>
    <col min="4609" max="4609" width="3.140625" customWidth="1"/>
    <col min="4865" max="4865" width="3.140625" customWidth="1"/>
    <col min="5121" max="5121" width="3.140625" customWidth="1"/>
    <col min="5377" max="5377" width="3.140625" customWidth="1"/>
    <col min="5633" max="5633" width="3.140625" customWidth="1"/>
    <col min="5889" max="5889" width="3.140625" customWidth="1"/>
    <col min="6145" max="6145" width="3.140625" customWidth="1"/>
    <col min="6401" max="6401" width="3.140625" customWidth="1"/>
    <col min="6657" max="6657" width="3.140625" customWidth="1"/>
    <col min="6913" max="6913" width="3.140625" customWidth="1"/>
    <col min="7169" max="7169" width="3.140625" customWidth="1"/>
    <col min="7425" max="7425" width="3.140625" customWidth="1"/>
    <col min="7681" max="7681" width="3.140625" customWidth="1"/>
    <col min="7937" max="7937" width="3.140625" customWidth="1"/>
    <col min="8193" max="8193" width="3.140625" customWidth="1"/>
    <col min="8449" max="8449" width="3.140625" customWidth="1"/>
    <col min="8705" max="8705" width="3.140625" customWidth="1"/>
    <col min="8961" max="8961" width="3.140625" customWidth="1"/>
    <col min="9217" max="9217" width="3.140625" customWidth="1"/>
    <col min="9473" max="9473" width="3.140625" customWidth="1"/>
    <col min="9729" max="9729" width="3.140625" customWidth="1"/>
    <col min="9985" max="9985" width="3.140625" customWidth="1"/>
    <col min="10241" max="10241" width="3.140625" customWidth="1"/>
    <col min="10497" max="10497" width="3.140625" customWidth="1"/>
    <col min="10753" max="10753" width="3.140625" customWidth="1"/>
    <col min="11009" max="11009" width="3.140625" customWidth="1"/>
    <col min="11265" max="11265" width="3.140625" customWidth="1"/>
    <col min="11521" max="11521" width="3.140625" customWidth="1"/>
    <col min="11777" max="11777" width="3.140625" customWidth="1"/>
    <col min="12033" max="12033" width="3.140625" customWidth="1"/>
    <col min="12289" max="12289" width="3.140625" customWidth="1"/>
    <col min="12545" max="12545" width="3.140625" customWidth="1"/>
    <col min="12801" max="12801" width="3.140625" customWidth="1"/>
    <col min="13057" max="13057" width="3.140625" customWidth="1"/>
    <col min="13313" max="13313" width="3.140625" customWidth="1"/>
    <col min="13569" max="13569" width="3.140625" customWidth="1"/>
    <col min="13825" max="13825" width="3.140625" customWidth="1"/>
    <col min="14081" max="14081" width="3.140625" customWidth="1"/>
    <col min="14337" max="14337" width="3.140625" customWidth="1"/>
    <col min="14593" max="14593" width="3.140625" customWidth="1"/>
    <col min="14849" max="14849" width="3.140625" customWidth="1"/>
    <col min="15105" max="15105" width="3.140625" customWidth="1"/>
    <col min="15361" max="15361" width="3.140625" customWidth="1"/>
    <col min="15617" max="15617" width="3.140625" customWidth="1"/>
    <col min="15873" max="15873" width="3.140625" customWidth="1"/>
    <col min="16129" max="16129" width="3.140625" customWidth="1"/>
  </cols>
  <sheetData>
    <row r="2" spans="2:15" ht="16.5">
      <c r="B2" s="182" t="s">
        <v>940</v>
      </c>
      <c r="J2" s="603"/>
      <c r="K2" s="603"/>
      <c r="L2" s="603"/>
      <c r="M2" s="231"/>
    </row>
    <row r="3" spans="2:15">
      <c r="J3" s="603"/>
      <c r="K3" s="603"/>
      <c r="L3" s="603"/>
      <c r="M3" s="231"/>
    </row>
    <row r="4" spans="2:15">
      <c r="C4" s="1010"/>
      <c r="D4" s="1011" t="s">
        <v>941</v>
      </c>
      <c r="E4" s="1011" t="s">
        <v>942</v>
      </c>
      <c r="F4" s="1012" t="s">
        <v>943</v>
      </c>
      <c r="G4" s="1011" t="s">
        <v>944</v>
      </c>
      <c r="H4" s="1011" t="s">
        <v>945</v>
      </c>
      <c r="I4" s="1011" t="s">
        <v>368</v>
      </c>
      <c r="J4" s="603"/>
      <c r="K4" s="603"/>
      <c r="L4" s="603"/>
      <c r="M4" s="231"/>
    </row>
    <row r="5" spans="2:15">
      <c r="B5" s="317"/>
      <c r="C5" s="1013">
        <v>2012</v>
      </c>
      <c r="D5" s="1014">
        <v>240548</v>
      </c>
      <c r="E5" s="1014">
        <v>301243</v>
      </c>
      <c r="F5" s="1014">
        <v>234240</v>
      </c>
      <c r="G5" s="1014">
        <v>810147</v>
      </c>
      <c r="H5" s="1014">
        <v>24876</v>
      </c>
      <c r="I5" s="1015">
        <v>1611054</v>
      </c>
      <c r="J5" s="232"/>
      <c r="K5" s="232"/>
      <c r="L5" s="232"/>
      <c r="M5" s="232"/>
      <c r="N5" s="195"/>
      <c r="O5" s="232"/>
    </row>
    <row r="6" spans="2:15">
      <c r="B6" s="317"/>
      <c r="C6" s="1013">
        <v>2013</v>
      </c>
      <c r="D6" s="1014">
        <v>246491</v>
      </c>
      <c r="E6" s="1014">
        <v>312286</v>
      </c>
      <c r="F6" s="1014">
        <v>239515</v>
      </c>
      <c r="G6" s="1014">
        <v>818045</v>
      </c>
      <c r="H6" s="1014">
        <v>26616</v>
      </c>
      <c r="I6" s="1015">
        <v>1642953</v>
      </c>
      <c r="J6" s="232"/>
      <c r="K6" s="232"/>
      <c r="L6" s="232"/>
      <c r="M6" s="232"/>
      <c r="N6" s="195"/>
      <c r="O6" s="232"/>
    </row>
    <row r="7" spans="2:15">
      <c r="B7" s="317"/>
      <c r="C7" s="1013">
        <v>2014</v>
      </c>
      <c r="D7" s="1014">
        <v>254795</v>
      </c>
      <c r="E7" s="1014">
        <v>324287</v>
      </c>
      <c r="F7" s="1014">
        <v>247789</v>
      </c>
      <c r="G7" s="1014">
        <v>824884</v>
      </c>
      <c r="H7" s="1014">
        <v>28839</v>
      </c>
      <c r="I7" s="1015">
        <v>1680594</v>
      </c>
      <c r="J7" s="232"/>
      <c r="K7" s="232"/>
      <c r="L7" s="232"/>
      <c r="M7" s="232"/>
      <c r="N7" s="195"/>
      <c r="O7" s="232"/>
    </row>
    <row r="8" spans="2:15">
      <c r="B8" s="317"/>
      <c r="C8" s="1013">
        <v>2015</v>
      </c>
      <c r="D8" s="1014">
        <v>262081</v>
      </c>
      <c r="E8" s="1014">
        <v>335926</v>
      </c>
      <c r="F8" s="1014">
        <v>248234</v>
      </c>
      <c r="G8" s="1014">
        <v>833879</v>
      </c>
      <c r="H8" s="1014">
        <v>30825</v>
      </c>
      <c r="I8" s="1015">
        <v>1710945</v>
      </c>
      <c r="J8" s="232"/>
      <c r="K8" s="232"/>
      <c r="L8" s="232"/>
      <c r="M8" s="232"/>
      <c r="N8" s="195"/>
      <c r="O8" s="232"/>
    </row>
    <row r="9" spans="2:15">
      <c r="B9" s="317"/>
      <c r="C9" s="1013">
        <v>2016</v>
      </c>
      <c r="D9" s="1014">
        <v>267528</v>
      </c>
      <c r="E9" s="1014">
        <v>360474</v>
      </c>
      <c r="F9" s="1014">
        <v>256260</v>
      </c>
      <c r="G9" s="1014">
        <v>865761</v>
      </c>
      <c r="H9" s="1014">
        <v>32165</v>
      </c>
      <c r="I9" s="1015">
        <v>1782188</v>
      </c>
      <c r="J9" s="232"/>
      <c r="K9" s="232"/>
      <c r="L9" s="232"/>
      <c r="M9" s="232"/>
      <c r="N9" s="195"/>
      <c r="O9" s="232"/>
    </row>
    <row r="10" spans="2:15">
      <c r="B10" s="317"/>
      <c r="C10" s="1013">
        <v>2017</v>
      </c>
      <c r="D10" s="1014">
        <v>270528</v>
      </c>
      <c r="E10" s="1014">
        <v>369519</v>
      </c>
      <c r="F10" s="1014">
        <v>261669</v>
      </c>
      <c r="G10" s="1014">
        <v>887005</v>
      </c>
      <c r="H10" s="1014">
        <v>32798</v>
      </c>
      <c r="I10" s="1015">
        <v>1821519</v>
      </c>
      <c r="J10" s="232"/>
      <c r="K10" s="232"/>
      <c r="L10" s="232"/>
      <c r="M10" s="232"/>
      <c r="N10" s="195"/>
      <c r="O10" s="232"/>
    </row>
    <row r="11" spans="2:15">
      <c r="B11" s="317"/>
      <c r="C11" s="1013">
        <v>2018</v>
      </c>
      <c r="D11" s="1014">
        <v>268854</v>
      </c>
      <c r="E11" s="1014">
        <v>365788</v>
      </c>
      <c r="F11" s="1014">
        <v>259145</v>
      </c>
      <c r="G11" s="1014">
        <v>876140</v>
      </c>
      <c r="H11" s="1014">
        <v>32454</v>
      </c>
      <c r="I11" s="1015">
        <v>1802381</v>
      </c>
      <c r="J11" s="232"/>
      <c r="K11" s="232"/>
      <c r="L11" s="232"/>
      <c r="M11" s="232"/>
      <c r="N11" s="195"/>
      <c r="O11" s="232"/>
    </row>
    <row r="12" spans="2:15">
      <c r="B12" s="317"/>
      <c r="C12" s="1013">
        <v>2019</v>
      </c>
      <c r="D12" s="1014">
        <v>264533</v>
      </c>
      <c r="E12" s="1014">
        <v>355838</v>
      </c>
      <c r="F12" s="1014">
        <v>260029</v>
      </c>
      <c r="G12" s="1014">
        <v>862944</v>
      </c>
      <c r="H12" s="1014">
        <v>32531</v>
      </c>
      <c r="I12" s="1015">
        <v>1775875</v>
      </c>
      <c r="J12" s="232"/>
      <c r="K12" s="232"/>
      <c r="L12" s="232"/>
      <c r="M12" s="232"/>
      <c r="N12" s="195"/>
      <c r="O12" s="232"/>
    </row>
    <row r="13" spans="2:15">
      <c r="B13" s="317"/>
      <c r="C13" s="1013">
        <v>2020</v>
      </c>
      <c r="D13" s="1014">
        <v>248941</v>
      </c>
      <c r="E13" s="1014">
        <v>338863</v>
      </c>
      <c r="F13" s="1014">
        <v>251255</v>
      </c>
      <c r="G13" s="1014">
        <v>815631</v>
      </c>
      <c r="H13" s="1014">
        <v>30948</v>
      </c>
      <c r="I13" s="1015">
        <v>1685638</v>
      </c>
      <c r="J13" s="232"/>
      <c r="K13" s="232"/>
      <c r="L13" s="232"/>
      <c r="M13" s="232"/>
      <c r="N13" s="195"/>
      <c r="O13" s="232"/>
    </row>
    <row r="14" spans="2:15">
      <c r="B14" s="317"/>
      <c r="C14" s="1013">
        <v>2021</v>
      </c>
      <c r="D14" s="1014">
        <v>239920</v>
      </c>
      <c r="E14" s="1014">
        <v>320340</v>
      </c>
      <c r="F14" s="1014">
        <v>248102</v>
      </c>
      <c r="G14" s="1014">
        <v>777619</v>
      </c>
      <c r="H14" s="1014">
        <v>28791</v>
      </c>
      <c r="I14" s="1015">
        <f>SUM(D14:H14)</f>
        <v>1614772</v>
      </c>
      <c r="J14" s="232"/>
      <c r="K14" s="232"/>
      <c r="L14" s="232"/>
      <c r="M14" s="232"/>
      <c r="N14" s="195"/>
      <c r="O14" s="232"/>
    </row>
    <row r="16" spans="2:15">
      <c r="D16" s="195"/>
      <c r="E16" s="195"/>
      <c r="F16" s="195"/>
      <c r="G16" s="195"/>
      <c r="H16" s="195"/>
    </row>
    <row r="18" spans="8:18">
      <c r="H18" s="642"/>
    </row>
    <row r="23" spans="8:18">
      <c r="L23" s="231"/>
    </row>
    <row r="31" spans="8:18">
      <c r="M31" s="232"/>
      <c r="N31" s="232"/>
      <c r="O31" s="232"/>
      <c r="P31" s="232"/>
      <c r="Q31" s="232"/>
      <c r="R31" s="232"/>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dimension ref="B1:D36"/>
  <sheetViews>
    <sheetView showGridLines="0" workbookViewId="0"/>
  </sheetViews>
  <sheetFormatPr baseColWidth="10" defaultRowHeight="15"/>
  <cols>
    <col min="1" max="1" width="3.28515625" customWidth="1"/>
    <col min="13" max="13" width="14" customWidth="1"/>
    <col min="14" max="14" width="1" customWidth="1"/>
    <col min="257" max="257" width="3.28515625" customWidth="1"/>
    <col min="269" max="269" width="14" customWidth="1"/>
    <col min="270" max="270" width="1" customWidth="1"/>
    <col min="513" max="513" width="3.28515625" customWidth="1"/>
    <col min="525" max="525" width="14" customWidth="1"/>
    <col min="526" max="526" width="1" customWidth="1"/>
    <col min="769" max="769" width="3.28515625" customWidth="1"/>
    <col min="781" max="781" width="14" customWidth="1"/>
    <col min="782" max="782" width="1" customWidth="1"/>
    <col min="1025" max="1025" width="3.28515625" customWidth="1"/>
    <col min="1037" max="1037" width="14" customWidth="1"/>
    <col min="1038" max="1038" width="1" customWidth="1"/>
    <col min="1281" max="1281" width="3.28515625" customWidth="1"/>
    <col min="1293" max="1293" width="14" customWidth="1"/>
    <col min="1294" max="1294" width="1" customWidth="1"/>
    <col min="1537" max="1537" width="3.28515625" customWidth="1"/>
    <col min="1549" max="1549" width="14" customWidth="1"/>
    <col min="1550" max="1550" width="1" customWidth="1"/>
    <col min="1793" max="1793" width="3.28515625" customWidth="1"/>
    <col min="1805" max="1805" width="14" customWidth="1"/>
    <col min="1806" max="1806" width="1" customWidth="1"/>
    <col min="2049" max="2049" width="3.28515625" customWidth="1"/>
    <col min="2061" max="2061" width="14" customWidth="1"/>
    <col min="2062" max="2062" width="1" customWidth="1"/>
    <col min="2305" max="2305" width="3.28515625" customWidth="1"/>
    <col min="2317" max="2317" width="14" customWidth="1"/>
    <col min="2318" max="2318" width="1" customWidth="1"/>
    <col min="2561" max="2561" width="3.28515625" customWidth="1"/>
    <col min="2573" max="2573" width="14" customWidth="1"/>
    <col min="2574" max="2574" width="1" customWidth="1"/>
    <col min="2817" max="2817" width="3.28515625" customWidth="1"/>
    <col min="2829" max="2829" width="14" customWidth="1"/>
    <col min="2830" max="2830" width="1" customWidth="1"/>
    <col min="3073" max="3073" width="3.28515625" customWidth="1"/>
    <col min="3085" max="3085" width="14" customWidth="1"/>
    <col min="3086" max="3086" width="1" customWidth="1"/>
    <col min="3329" max="3329" width="3.28515625" customWidth="1"/>
    <col min="3341" max="3341" width="14" customWidth="1"/>
    <col min="3342" max="3342" width="1" customWidth="1"/>
    <col min="3585" max="3585" width="3.28515625" customWidth="1"/>
    <col min="3597" max="3597" width="14" customWidth="1"/>
    <col min="3598" max="3598" width="1" customWidth="1"/>
    <col min="3841" max="3841" width="3.28515625" customWidth="1"/>
    <col min="3853" max="3853" width="14" customWidth="1"/>
    <col min="3854" max="3854" width="1" customWidth="1"/>
    <col min="4097" max="4097" width="3.28515625" customWidth="1"/>
    <col min="4109" max="4109" width="14" customWidth="1"/>
    <col min="4110" max="4110" width="1" customWidth="1"/>
    <col min="4353" max="4353" width="3.28515625" customWidth="1"/>
    <col min="4365" max="4365" width="14" customWidth="1"/>
    <col min="4366" max="4366" width="1" customWidth="1"/>
    <col min="4609" max="4609" width="3.28515625" customWidth="1"/>
    <col min="4621" max="4621" width="14" customWidth="1"/>
    <col min="4622" max="4622" width="1" customWidth="1"/>
    <col min="4865" max="4865" width="3.28515625" customWidth="1"/>
    <col min="4877" max="4877" width="14" customWidth="1"/>
    <col min="4878" max="4878" width="1" customWidth="1"/>
    <col min="5121" max="5121" width="3.28515625" customWidth="1"/>
    <col min="5133" max="5133" width="14" customWidth="1"/>
    <col min="5134" max="5134" width="1" customWidth="1"/>
    <col min="5377" max="5377" width="3.28515625" customWidth="1"/>
    <col min="5389" max="5389" width="14" customWidth="1"/>
    <col min="5390" max="5390" width="1" customWidth="1"/>
    <col min="5633" max="5633" width="3.28515625" customWidth="1"/>
    <col min="5645" max="5645" width="14" customWidth="1"/>
    <col min="5646" max="5646" width="1" customWidth="1"/>
    <col min="5889" max="5889" width="3.28515625" customWidth="1"/>
    <col min="5901" max="5901" width="14" customWidth="1"/>
    <col min="5902" max="5902" width="1" customWidth="1"/>
    <col min="6145" max="6145" width="3.28515625" customWidth="1"/>
    <col min="6157" max="6157" width="14" customWidth="1"/>
    <col min="6158" max="6158" width="1" customWidth="1"/>
    <col min="6401" max="6401" width="3.28515625" customWidth="1"/>
    <col min="6413" max="6413" width="14" customWidth="1"/>
    <col min="6414" max="6414" width="1" customWidth="1"/>
    <col min="6657" max="6657" width="3.28515625" customWidth="1"/>
    <col min="6669" max="6669" width="14" customWidth="1"/>
    <col min="6670" max="6670" width="1" customWidth="1"/>
    <col min="6913" max="6913" width="3.28515625" customWidth="1"/>
    <col min="6925" max="6925" width="14" customWidth="1"/>
    <col min="6926" max="6926" width="1" customWidth="1"/>
    <col min="7169" max="7169" width="3.28515625" customWidth="1"/>
    <col min="7181" max="7181" width="14" customWidth="1"/>
    <col min="7182" max="7182" width="1" customWidth="1"/>
    <col min="7425" max="7425" width="3.28515625" customWidth="1"/>
    <col min="7437" max="7437" width="14" customWidth="1"/>
    <col min="7438" max="7438" width="1" customWidth="1"/>
    <col min="7681" max="7681" width="3.28515625" customWidth="1"/>
    <col min="7693" max="7693" width="14" customWidth="1"/>
    <col min="7694" max="7694" width="1" customWidth="1"/>
    <col min="7937" max="7937" width="3.28515625" customWidth="1"/>
    <col min="7949" max="7949" width="14" customWidth="1"/>
    <col min="7950" max="7950" width="1" customWidth="1"/>
    <col min="8193" max="8193" width="3.28515625" customWidth="1"/>
    <col min="8205" max="8205" width="14" customWidth="1"/>
    <col min="8206" max="8206" width="1" customWidth="1"/>
    <col min="8449" max="8449" width="3.28515625" customWidth="1"/>
    <col min="8461" max="8461" width="14" customWidth="1"/>
    <col min="8462" max="8462" width="1" customWidth="1"/>
    <col min="8705" max="8705" width="3.28515625" customWidth="1"/>
    <col min="8717" max="8717" width="14" customWidth="1"/>
    <col min="8718" max="8718" width="1" customWidth="1"/>
    <col min="8961" max="8961" width="3.28515625" customWidth="1"/>
    <col min="8973" max="8973" width="14" customWidth="1"/>
    <col min="8974" max="8974" width="1" customWidth="1"/>
    <col min="9217" max="9217" width="3.28515625" customWidth="1"/>
    <col min="9229" max="9229" width="14" customWidth="1"/>
    <col min="9230" max="9230" width="1" customWidth="1"/>
    <col min="9473" max="9473" width="3.28515625" customWidth="1"/>
    <col min="9485" max="9485" width="14" customWidth="1"/>
    <col min="9486" max="9486" width="1" customWidth="1"/>
    <col min="9729" max="9729" width="3.28515625" customWidth="1"/>
    <col min="9741" max="9741" width="14" customWidth="1"/>
    <col min="9742" max="9742" width="1" customWidth="1"/>
    <col min="9985" max="9985" width="3.28515625" customWidth="1"/>
    <col min="9997" max="9997" width="14" customWidth="1"/>
    <col min="9998" max="9998" width="1" customWidth="1"/>
    <col min="10241" max="10241" width="3.28515625" customWidth="1"/>
    <col min="10253" max="10253" width="14" customWidth="1"/>
    <col min="10254" max="10254" width="1" customWidth="1"/>
    <col min="10497" max="10497" width="3.28515625" customWidth="1"/>
    <col min="10509" max="10509" width="14" customWidth="1"/>
    <col min="10510" max="10510" width="1" customWidth="1"/>
    <col min="10753" max="10753" width="3.28515625" customWidth="1"/>
    <col min="10765" max="10765" width="14" customWidth="1"/>
    <col min="10766" max="10766" width="1" customWidth="1"/>
    <col min="11009" max="11009" width="3.28515625" customWidth="1"/>
    <col min="11021" max="11021" width="14" customWidth="1"/>
    <col min="11022" max="11022" width="1" customWidth="1"/>
    <col min="11265" max="11265" width="3.28515625" customWidth="1"/>
    <col min="11277" max="11277" width="14" customWidth="1"/>
    <col min="11278" max="11278" width="1" customWidth="1"/>
    <col min="11521" max="11521" width="3.28515625" customWidth="1"/>
    <col min="11533" max="11533" width="14" customWidth="1"/>
    <col min="11534" max="11534" width="1" customWidth="1"/>
    <col min="11777" max="11777" width="3.28515625" customWidth="1"/>
    <col min="11789" max="11789" width="14" customWidth="1"/>
    <col min="11790" max="11790" width="1" customWidth="1"/>
    <col min="12033" max="12033" width="3.28515625" customWidth="1"/>
    <col min="12045" max="12045" width="14" customWidth="1"/>
    <col min="12046" max="12046" width="1" customWidth="1"/>
    <col min="12289" max="12289" width="3.28515625" customWidth="1"/>
    <col min="12301" max="12301" width="14" customWidth="1"/>
    <col min="12302" max="12302" width="1" customWidth="1"/>
    <col min="12545" max="12545" width="3.28515625" customWidth="1"/>
    <col min="12557" max="12557" width="14" customWidth="1"/>
    <col min="12558" max="12558" width="1" customWidth="1"/>
    <col min="12801" max="12801" width="3.28515625" customWidth="1"/>
    <col min="12813" max="12813" width="14" customWidth="1"/>
    <col min="12814" max="12814" width="1" customWidth="1"/>
    <col min="13057" max="13057" width="3.28515625" customWidth="1"/>
    <col min="13069" max="13069" width="14" customWidth="1"/>
    <col min="13070" max="13070" width="1" customWidth="1"/>
    <col min="13313" max="13313" width="3.28515625" customWidth="1"/>
    <col min="13325" max="13325" width="14" customWidth="1"/>
    <col min="13326" max="13326" width="1" customWidth="1"/>
    <col min="13569" max="13569" width="3.28515625" customWidth="1"/>
    <col min="13581" max="13581" width="14" customWidth="1"/>
    <col min="13582" max="13582" width="1" customWidth="1"/>
    <col min="13825" max="13825" width="3.28515625" customWidth="1"/>
    <col min="13837" max="13837" width="14" customWidth="1"/>
    <col min="13838" max="13838" width="1" customWidth="1"/>
    <col min="14081" max="14081" width="3.28515625" customWidth="1"/>
    <col min="14093" max="14093" width="14" customWidth="1"/>
    <col min="14094" max="14094" width="1" customWidth="1"/>
    <col min="14337" max="14337" width="3.28515625" customWidth="1"/>
    <col min="14349" max="14349" width="14" customWidth="1"/>
    <col min="14350" max="14350" width="1" customWidth="1"/>
    <col min="14593" max="14593" width="3.28515625" customWidth="1"/>
    <col min="14605" max="14605" width="14" customWidth="1"/>
    <col min="14606" max="14606" width="1" customWidth="1"/>
    <col min="14849" max="14849" width="3.28515625" customWidth="1"/>
    <col min="14861" max="14861" width="14" customWidth="1"/>
    <col min="14862" max="14862" width="1" customWidth="1"/>
    <col min="15105" max="15105" width="3.28515625" customWidth="1"/>
    <col min="15117" max="15117" width="14" customWidth="1"/>
    <col min="15118" max="15118" width="1" customWidth="1"/>
    <col min="15361" max="15361" width="3.28515625" customWidth="1"/>
    <col min="15373" max="15373" width="14" customWidth="1"/>
    <col min="15374" max="15374" width="1" customWidth="1"/>
    <col min="15617" max="15617" width="3.28515625" customWidth="1"/>
    <col min="15629" max="15629" width="14" customWidth="1"/>
    <col min="15630" max="15630" width="1" customWidth="1"/>
    <col min="15873" max="15873" width="3.28515625" customWidth="1"/>
    <col min="15885" max="15885" width="14" customWidth="1"/>
    <col min="15886" max="15886" width="1" customWidth="1"/>
    <col min="16129" max="16129" width="3.28515625" customWidth="1"/>
    <col min="16141" max="16141" width="14" customWidth="1"/>
    <col min="16142" max="16142" width="1" customWidth="1"/>
  </cols>
  <sheetData>
    <row r="1" spans="2:2" ht="16.5">
      <c r="B1" s="182" t="s">
        <v>330</v>
      </c>
    </row>
    <row r="2" spans="2:2">
      <c r="B2" t="s">
        <v>355</v>
      </c>
    </row>
    <row r="29" spans="4:4">
      <c r="D29" s="184"/>
    </row>
    <row r="36" ht="14.25" customHeight="1"/>
  </sheetData>
  <pageMargins left="0.17" right="0.16" top="0.32" bottom="0.23"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dimension ref="A1:IV72"/>
  <sheetViews>
    <sheetView showGridLines="0" workbookViewId="0">
      <selection activeCell="H3" sqref="H3"/>
    </sheetView>
  </sheetViews>
  <sheetFormatPr baseColWidth="10" defaultRowHeight="15"/>
  <cols>
    <col min="1" max="1" width="2.42578125" customWidth="1"/>
    <col min="2" max="2" width="4.7109375" customWidth="1"/>
    <col min="3" max="3" width="24.5703125" customWidth="1"/>
    <col min="4" max="4" width="7.42578125" customWidth="1"/>
    <col min="6" max="6" width="11.42578125" customWidth="1"/>
    <col min="12" max="12" width="15.85546875" bestFit="1" customWidth="1"/>
    <col min="13" max="13" width="1.140625" customWidth="1"/>
    <col min="15" max="15" width="4.5703125" customWidth="1"/>
    <col min="16" max="16" width="4.28515625" customWidth="1"/>
    <col min="17" max="22" width="10.28515625" customWidth="1"/>
    <col min="23" max="23" width="1" customWidth="1"/>
    <col min="257" max="257" width="2.42578125" customWidth="1"/>
    <col min="258" max="258" width="4.7109375" customWidth="1"/>
    <col min="259" max="259" width="24.5703125" customWidth="1"/>
    <col min="260" max="260" width="7.42578125" customWidth="1"/>
    <col min="262" max="262" width="11.42578125" customWidth="1"/>
    <col min="268" max="268" width="15.85546875" bestFit="1" customWidth="1"/>
    <col min="269" max="269" width="1.140625" customWidth="1"/>
    <col min="271" max="271" width="4.5703125" customWidth="1"/>
    <col min="272" max="272" width="4.28515625" customWidth="1"/>
    <col min="273" max="278" width="10.28515625" customWidth="1"/>
    <col min="279" max="279" width="1" customWidth="1"/>
    <col min="513" max="513" width="2.42578125" customWidth="1"/>
    <col min="514" max="514" width="4.7109375" customWidth="1"/>
    <col min="515" max="515" width="24.5703125" customWidth="1"/>
    <col min="516" max="516" width="7.42578125" customWidth="1"/>
    <col min="518" max="518" width="11.42578125" customWidth="1"/>
    <col min="524" max="524" width="15.85546875" bestFit="1" customWidth="1"/>
    <col min="525" max="525" width="1.140625" customWidth="1"/>
    <col min="527" max="527" width="4.5703125" customWidth="1"/>
    <col min="528" max="528" width="4.28515625" customWidth="1"/>
    <col min="529" max="534" width="10.28515625" customWidth="1"/>
    <col min="535" max="535" width="1" customWidth="1"/>
    <col min="769" max="769" width="2.42578125" customWidth="1"/>
    <col min="770" max="770" width="4.7109375" customWidth="1"/>
    <col min="771" max="771" width="24.5703125" customWidth="1"/>
    <col min="772" max="772" width="7.42578125" customWidth="1"/>
    <col min="774" max="774" width="11.42578125" customWidth="1"/>
    <col min="780" max="780" width="15.85546875" bestFit="1" customWidth="1"/>
    <col min="781" max="781" width="1.140625" customWidth="1"/>
    <col min="783" max="783" width="4.5703125" customWidth="1"/>
    <col min="784" max="784" width="4.28515625" customWidth="1"/>
    <col min="785" max="790" width="10.28515625" customWidth="1"/>
    <col min="791" max="791" width="1" customWidth="1"/>
    <col min="1025" max="1025" width="2.42578125" customWidth="1"/>
    <col min="1026" max="1026" width="4.7109375" customWidth="1"/>
    <col min="1027" max="1027" width="24.5703125" customWidth="1"/>
    <col min="1028" max="1028" width="7.42578125" customWidth="1"/>
    <col min="1030" max="1030" width="11.42578125" customWidth="1"/>
    <col min="1036" max="1036" width="15.85546875" bestFit="1" customWidth="1"/>
    <col min="1037" max="1037" width="1.140625" customWidth="1"/>
    <col min="1039" max="1039" width="4.5703125" customWidth="1"/>
    <col min="1040" max="1040" width="4.28515625" customWidth="1"/>
    <col min="1041" max="1046" width="10.28515625" customWidth="1"/>
    <col min="1047" max="1047" width="1" customWidth="1"/>
    <col min="1281" max="1281" width="2.42578125" customWidth="1"/>
    <col min="1282" max="1282" width="4.7109375" customWidth="1"/>
    <col min="1283" max="1283" width="24.5703125" customWidth="1"/>
    <col min="1284" max="1284" width="7.42578125" customWidth="1"/>
    <col min="1286" max="1286" width="11.42578125" customWidth="1"/>
    <col min="1292" max="1292" width="15.85546875" bestFit="1" customWidth="1"/>
    <col min="1293" max="1293" width="1.140625" customWidth="1"/>
    <col min="1295" max="1295" width="4.5703125" customWidth="1"/>
    <col min="1296" max="1296" width="4.28515625" customWidth="1"/>
    <col min="1297" max="1302" width="10.28515625" customWidth="1"/>
    <col min="1303" max="1303" width="1" customWidth="1"/>
    <col min="1537" max="1537" width="2.42578125" customWidth="1"/>
    <col min="1538" max="1538" width="4.7109375" customWidth="1"/>
    <col min="1539" max="1539" width="24.5703125" customWidth="1"/>
    <col min="1540" max="1540" width="7.42578125" customWidth="1"/>
    <col min="1542" max="1542" width="11.42578125" customWidth="1"/>
    <col min="1548" max="1548" width="15.85546875" bestFit="1" customWidth="1"/>
    <col min="1549" max="1549" width="1.140625" customWidth="1"/>
    <col min="1551" max="1551" width="4.5703125" customWidth="1"/>
    <col min="1552" max="1552" width="4.28515625" customWidth="1"/>
    <col min="1553" max="1558" width="10.28515625" customWidth="1"/>
    <col min="1559" max="1559" width="1" customWidth="1"/>
    <col min="1793" max="1793" width="2.42578125" customWidth="1"/>
    <col min="1794" max="1794" width="4.7109375" customWidth="1"/>
    <col min="1795" max="1795" width="24.5703125" customWidth="1"/>
    <col min="1796" max="1796" width="7.42578125" customWidth="1"/>
    <col min="1798" max="1798" width="11.42578125" customWidth="1"/>
    <col min="1804" max="1804" width="15.85546875" bestFit="1" customWidth="1"/>
    <col min="1805" max="1805" width="1.140625" customWidth="1"/>
    <col min="1807" max="1807" width="4.5703125" customWidth="1"/>
    <col min="1808" max="1808" width="4.28515625" customWidth="1"/>
    <col min="1809" max="1814" width="10.28515625" customWidth="1"/>
    <col min="1815" max="1815" width="1" customWidth="1"/>
    <col min="2049" max="2049" width="2.42578125" customWidth="1"/>
    <col min="2050" max="2050" width="4.7109375" customWidth="1"/>
    <col min="2051" max="2051" width="24.5703125" customWidth="1"/>
    <col min="2052" max="2052" width="7.42578125" customWidth="1"/>
    <col min="2054" max="2054" width="11.42578125" customWidth="1"/>
    <col min="2060" max="2060" width="15.85546875" bestFit="1" customWidth="1"/>
    <col min="2061" max="2061" width="1.140625" customWidth="1"/>
    <col min="2063" max="2063" width="4.5703125" customWidth="1"/>
    <col min="2064" max="2064" width="4.28515625" customWidth="1"/>
    <col min="2065" max="2070" width="10.28515625" customWidth="1"/>
    <col min="2071" max="2071" width="1" customWidth="1"/>
    <col min="2305" max="2305" width="2.42578125" customWidth="1"/>
    <col min="2306" max="2306" width="4.7109375" customWidth="1"/>
    <col min="2307" max="2307" width="24.5703125" customWidth="1"/>
    <col min="2308" max="2308" width="7.42578125" customWidth="1"/>
    <col min="2310" max="2310" width="11.42578125" customWidth="1"/>
    <col min="2316" max="2316" width="15.85546875" bestFit="1" customWidth="1"/>
    <col min="2317" max="2317" width="1.140625" customWidth="1"/>
    <col min="2319" max="2319" width="4.5703125" customWidth="1"/>
    <col min="2320" max="2320" width="4.28515625" customWidth="1"/>
    <col min="2321" max="2326" width="10.28515625" customWidth="1"/>
    <col min="2327" max="2327" width="1" customWidth="1"/>
    <col min="2561" max="2561" width="2.42578125" customWidth="1"/>
    <col min="2562" max="2562" width="4.7109375" customWidth="1"/>
    <col min="2563" max="2563" width="24.5703125" customWidth="1"/>
    <col min="2564" max="2564" width="7.42578125" customWidth="1"/>
    <col min="2566" max="2566" width="11.42578125" customWidth="1"/>
    <col min="2572" max="2572" width="15.85546875" bestFit="1" customWidth="1"/>
    <col min="2573" max="2573" width="1.140625" customWidth="1"/>
    <col min="2575" max="2575" width="4.5703125" customWidth="1"/>
    <col min="2576" max="2576" width="4.28515625" customWidth="1"/>
    <col min="2577" max="2582" width="10.28515625" customWidth="1"/>
    <col min="2583" max="2583" width="1" customWidth="1"/>
    <col min="2817" max="2817" width="2.42578125" customWidth="1"/>
    <col min="2818" max="2818" width="4.7109375" customWidth="1"/>
    <col min="2819" max="2819" width="24.5703125" customWidth="1"/>
    <col min="2820" max="2820" width="7.42578125" customWidth="1"/>
    <col min="2822" max="2822" width="11.42578125" customWidth="1"/>
    <col min="2828" max="2828" width="15.85546875" bestFit="1" customWidth="1"/>
    <col min="2829" max="2829" width="1.140625" customWidth="1"/>
    <col min="2831" max="2831" width="4.5703125" customWidth="1"/>
    <col min="2832" max="2832" width="4.28515625" customWidth="1"/>
    <col min="2833" max="2838" width="10.28515625" customWidth="1"/>
    <col min="2839" max="2839" width="1" customWidth="1"/>
    <col min="3073" max="3073" width="2.42578125" customWidth="1"/>
    <col min="3074" max="3074" width="4.7109375" customWidth="1"/>
    <col min="3075" max="3075" width="24.5703125" customWidth="1"/>
    <col min="3076" max="3076" width="7.42578125" customWidth="1"/>
    <col min="3078" max="3078" width="11.42578125" customWidth="1"/>
    <col min="3084" max="3084" width="15.85546875" bestFit="1" customWidth="1"/>
    <col min="3085" max="3085" width="1.140625" customWidth="1"/>
    <col min="3087" max="3087" width="4.5703125" customWidth="1"/>
    <col min="3088" max="3088" width="4.28515625" customWidth="1"/>
    <col min="3089" max="3094" width="10.28515625" customWidth="1"/>
    <col min="3095" max="3095" width="1" customWidth="1"/>
    <col min="3329" max="3329" width="2.42578125" customWidth="1"/>
    <col min="3330" max="3330" width="4.7109375" customWidth="1"/>
    <col min="3331" max="3331" width="24.5703125" customWidth="1"/>
    <col min="3332" max="3332" width="7.42578125" customWidth="1"/>
    <col min="3334" max="3334" width="11.42578125" customWidth="1"/>
    <col min="3340" max="3340" width="15.85546875" bestFit="1" customWidth="1"/>
    <col min="3341" max="3341" width="1.140625" customWidth="1"/>
    <col min="3343" max="3343" width="4.5703125" customWidth="1"/>
    <col min="3344" max="3344" width="4.28515625" customWidth="1"/>
    <col min="3345" max="3350" width="10.28515625" customWidth="1"/>
    <col min="3351" max="3351" width="1" customWidth="1"/>
    <col min="3585" max="3585" width="2.42578125" customWidth="1"/>
    <col min="3586" max="3586" width="4.7109375" customWidth="1"/>
    <col min="3587" max="3587" width="24.5703125" customWidth="1"/>
    <col min="3588" max="3588" width="7.42578125" customWidth="1"/>
    <col min="3590" max="3590" width="11.42578125" customWidth="1"/>
    <col min="3596" max="3596" width="15.85546875" bestFit="1" customWidth="1"/>
    <col min="3597" max="3597" width="1.140625" customWidth="1"/>
    <col min="3599" max="3599" width="4.5703125" customWidth="1"/>
    <col min="3600" max="3600" width="4.28515625" customWidth="1"/>
    <col min="3601" max="3606" width="10.28515625" customWidth="1"/>
    <col min="3607" max="3607" width="1" customWidth="1"/>
    <col min="3841" max="3841" width="2.42578125" customWidth="1"/>
    <col min="3842" max="3842" width="4.7109375" customWidth="1"/>
    <col min="3843" max="3843" width="24.5703125" customWidth="1"/>
    <col min="3844" max="3844" width="7.42578125" customWidth="1"/>
    <col min="3846" max="3846" width="11.42578125" customWidth="1"/>
    <col min="3852" max="3852" width="15.85546875" bestFit="1" customWidth="1"/>
    <col min="3853" max="3853" width="1.140625" customWidth="1"/>
    <col min="3855" max="3855" width="4.5703125" customWidth="1"/>
    <col min="3856" max="3856" width="4.28515625" customWidth="1"/>
    <col min="3857" max="3862" width="10.28515625" customWidth="1"/>
    <col min="3863" max="3863" width="1" customWidth="1"/>
    <col min="4097" max="4097" width="2.42578125" customWidth="1"/>
    <col min="4098" max="4098" width="4.7109375" customWidth="1"/>
    <col min="4099" max="4099" width="24.5703125" customWidth="1"/>
    <col min="4100" max="4100" width="7.42578125" customWidth="1"/>
    <col min="4102" max="4102" width="11.42578125" customWidth="1"/>
    <col min="4108" max="4108" width="15.85546875" bestFit="1" customWidth="1"/>
    <col min="4109" max="4109" width="1.140625" customWidth="1"/>
    <col min="4111" max="4111" width="4.5703125" customWidth="1"/>
    <col min="4112" max="4112" width="4.28515625" customWidth="1"/>
    <col min="4113" max="4118" width="10.28515625" customWidth="1"/>
    <col min="4119" max="4119" width="1" customWidth="1"/>
    <col min="4353" max="4353" width="2.42578125" customWidth="1"/>
    <col min="4354" max="4354" width="4.7109375" customWidth="1"/>
    <col min="4355" max="4355" width="24.5703125" customWidth="1"/>
    <col min="4356" max="4356" width="7.42578125" customWidth="1"/>
    <col min="4358" max="4358" width="11.42578125" customWidth="1"/>
    <col min="4364" max="4364" width="15.85546875" bestFit="1" customWidth="1"/>
    <col min="4365" max="4365" width="1.140625" customWidth="1"/>
    <col min="4367" max="4367" width="4.5703125" customWidth="1"/>
    <col min="4368" max="4368" width="4.28515625" customWidth="1"/>
    <col min="4369" max="4374" width="10.28515625" customWidth="1"/>
    <col min="4375" max="4375" width="1" customWidth="1"/>
    <col min="4609" max="4609" width="2.42578125" customWidth="1"/>
    <col min="4610" max="4610" width="4.7109375" customWidth="1"/>
    <col min="4611" max="4611" width="24.5703125" customWidth="1"/>
    <col min="4612" max="4612" width="7.42578125" customWidth="1"/>
    <col min="4614" max="4614" width="11.42578125" customWidth="1"/>
    <col min="4620" max="4620" width="15.85546875" bestFit="1" customWidth="1"/>
    <col min="4621" max="4621" width="1.140625" customWidth="1"/>
    <col min="4623" max="4623" width="4.5703125" customWidth="1"/>
    <col min="4624" max="4624" width="4.28515625" customWidth="1"/>
    <col min="4625" max="4630" width="10.28515625" customWidth="1"/>
    <col min="4631" max="4631" width="1" customWidth="1"/>
    <col min="4865" max="4865" width="2.42578125" customWidth="1"/>
    <col min="4866" max="4866" width="4.7109375" customWidth="1"/>
    <col min="4867" max="4867" width="24.5703125" customWidth="1"/>
    <col min="4868" max="4868" width="7.42578125" customWidth="1"/>
    <col min="4870" max="4870" width="11.42578125" customWidth="1"/>
    <col min="4876" max="4876" width="15.85546875" bestFit="1" customWidth="1"/>
    <col min="4877" max="4877" width="1.140625" customWidth="1"/>
    <col min="4879" max="4879" width="4.5703125" customWidth="1"/>
    <col min="4880" max="4880" width="4.28515625" customWidth="1"/>
    <col min="4881" max="4886" width="10.28515625" customWidth="1"/>
    <col min="4887" max="4887" width="1" customWidth="1"/>
    <col min="5121" max="5121" width="2.42578125" customWidth="1"/>
    <col min="5122" max="5122" width="4.7109375" customWidth="1"/>
    <col min="5123" max="5123" width="24.5703125" customWidth="1"/>
    <col min="5124" max="5124" width="7.42578125" customWidth="1"/>
    <col min="5126" max="5126" width="11.42578125" customWidth="1"/>
    <col min="5132" max="5132" width="15.85546875" bestFit="1" customWidth="1"/>
    <col min="5133" max="5133" width="1.140625" customWidth="1"/>
    <col min="5135" max="5135" width="4.5703125" customWidth="1"/>
    <col min="5136" max="5136" width="4.28515625" customWidth="1"/>
    <col min="5137" max="5142" width="10.28515625" customWidth="1"/>
    <col min="5143" max="5143" width="1" customWidth="1"/>
    <col min="5377" max="5377" width="2.42578125" customWidth="1"/>
    <col min="5378" max="5378" width="4.7109375" customWidth="1"/>
    <col min="5379" max="5379" width="24.5703125" customWidth="1"/>
    <col min="5380" max="5380" width="7.42578125" customWidth="1"/>
    <col min="5382" max="5382" width="11.42578125" customWidth="1"/>
    <col min="5388" max="5388" width="15.85546875" bestFit="1" customWidth="1"/>
    <col min="5389" max="5389" width="1.140625" customWidth="1"/>
    <col min="5391" max="5391" width="4.5703125" customWidth="1"/>
    <col min="5392" max="5392" width="4.28515625" customWidth="1"/>
    <col min="5393" max="5398" width="10.28515625" customWidth="1"/>
    <col min="5399" max="5399" width="1" customWidth="1"/>
    <col min="5633" max="5633" width="2.42578125" customWidth="1"/>
    <col min="5634" max="5634" width="4.7109375" customWidth="1"/>
    <col min="5635" max="5635" width="24.5703125" customWidth="1"/>
    <col min="5636" max="5636" width="7.42578125" customWidth="1"/>
    <col min="5638" max="5638" width="11.42578125" customWidth="1"/>
    <col min="5644" max="5644" width="15.85546875" bestFit="1" customWidth="1"/>
    <col min="5645" max="5645" width="1.140625" customWidth="1"/>
    <col min="5647" max="5647" width="4.5703125" customWidth="1"/>
    <col min="5648" max="5648" width="4.28515625" customWidth="1"/>
    <col min="5649" max="5654" width="10.28515625" customWidth="1"/>
    <col min="5655" max="5655" width="1" customWidth="1"/>
    <col min="5889" max="5889" width="2.42578125" customWidth="1"/>
    <col min="5890" max="5890" width="4.7109375" customWidth="1"/>
    <col min="5891" max="5891" width="24.5703125" customWidth="1"/>
    <col min="5892" max="5892" width="7.42578125" customWidth="1"/>
    <col min="5894" max="5894" width="11.42578125" customWidth="1"/>
    <col min="5900" max="5900" width="15.85546875" bestFit="1" customWidth="1"/>
    <col min="5901" max="5901" width="1.140625" customWidth="1"/>
    <col min="5903" max="5903" width="4.5703125" customWidth="1"/>
    <col min="5904" max="5904" width="4.28515625" customWidth="1"/>
    <col min="5905" max="5910" width="10.28515625" customWidth="1"/>
    <col min="5911" max="5911" width="1" customWidth="1"/>
    <col min="6145" max="6145" width="2.42578125" customWidth="1"/>
    <col min="6146" max="6146" width="4.7109375" customWidth="1"/>
    <col min="6147" max="6147" width="24.5703125" customWidth="1"/>
    <col min="6148" max="6148" width="7.42578125" customWidth="1"/>
    <col min="6150" max="6150" width="11.42578125" customWidth="1"/>
    <col min="6156" max="6156" width="15.85546875" bestFit="1" customWidth="1"/>
    <col min="6157" max="6157" width="1.140625" customWidth="1"/>
    <col min="6159" max="6159" width="4.5703125" customWidth="1"/>
    <col min="6160" max="6160" width="4.28515625" customWidth="1"/>
    <col min="6161" max="6166" width="10.28515625" customWidth="1"/>
    <col min="6167" max="6167" width="1" customWidth="1"/>
    <col min="6401" max="6401" width="2.42578125" customWidth="1"/>
    <col min="6402" max="6402" width="4.7109375" customWidth="1"/>
    <col min="6403" max="6403" width="24.5703125" customWidth="1"/>
    <col min="6404" max="6404" width="7.42578125" customWidth="1"/>
    <col min="6406" max="6406" width="11.42578125" customWidth="1"/>
    <col min="6412" max="6412" width="15.85546875" bestFit="1" customWidth="1"/>
    <col min="6413" max="6413" width="1.140625" customWidth="1"/>
    <col min="6415" max="6415" width="4.5703125" customWidth="1"/>
    <col min="6416" max="6416" width="4.28515625" customWidth="1"/>
    <col min="6417" max="6422" width="10.28515625" customWidth="1"/>
    <col min="6423" max="6423" width="1" customWidth="1"/>
    <col min="6657" max="6657" width="2.42578125" customWidth="1"/>
    <col min="6658" max="6658" width="4.7109375" customWidth="1"/>
    <col min="6659" max="6659" width="24.5703125" customWidth="1"/>
    <col min="6660" max="6660" width="7.42578125" customWidth="1"/>
    <col min="6662" max="6662" width="11.42578125" customWidth="1"/>
    <col min="6668" max="6668" width="15.85546875" bestFit="1" customWidth="1"/>
    <col min="6669" max="6669" width="1.140625" customWidth="1"/>
    <col min="6671" max="6671" width="4.5703125" customWidth="1"/>
    <col min="6672" max="6672" width="4.28515625" customWidth="1"/>
    <col min="6673" max="6678" width="10.28515625" customWidth="1"/>
    <col min="6679" max="6679" width="1" customWidth="1"/>
    <col min="6913" max="6913" width="2.42578125" customWidth="1"/>
    <col min="6914" max="6914" width="4.7109375" customWidth="1"/>
    <col min="6915" max="6915" width="24.5703125" customWidth="1"/>
    <col min="6916" max="6916" width="7.42578125" customWidth="1"/>
    <col min="6918" max="6918" width="11.42578125" customWidth="1"/>
    <col min="6924" max="6924" width="15.85546875" bestFit="1" customWidth="1"/>
    <col min="6925" max="6925" width="1.140625" customWidth="1"/>
    <col min="6927" max="6927" width="4.5703125" customWidth="1"/>
    <col min="6928" max="6928" width="4.28515625" customWidth="1"/>
    <col min="6929" max="6934" width="10.28515625" customWidth="1"/>
    <col min="6935" max="6935" width="1" customWidth="1"/>
    <col min="7169" max="7169" width="2.42578125" customWidth="1"/>
    <col min="7170" max="7170" width="4.7109375" customWidth="1"/>
    <col min="7171" max="7171" width="24.5703125" customWidth="1"/>
    <col min="7172" max="7172" width="7.42578125" customWidth="1"/>
    <col min="7174" max="7174" width="11.42578125" customWidth="1"/>
    <col min="7180" max="7180" width="15.85546875" bestFit="1" customWidth="1"/>
    <col min="7181" max="7181" width="1.140625" customWidth="1"/>
    <col min="7183" max="7183" width="4.5703125" customWidth="1"/>
    <col min="7184" max="7184" width="4.28515625" customWidth="1"/>
    <col min="7185" max="7190" width="10.28515625" customWidth="1"/>
    <col min="7191" max="7191" width="1" customWidth="1"/>
    <col min="7425" max="7425" width="2.42578125" customWidth="1"/>
    <col min="7426" max="7426" width="4.7109375" customWidth="1"/>
    <col min="7427" max="7427" width="24.5703125" customWidth="1"/>
    <col min="7428" max="7428" width="7.42578125" customWidth="1"/>
    <col min="7430" max="7430" width="11.42578125" customWidth="1"/>
    <col min="7436" max="7436" width="15.85546875" bestFit="1" customWidth="1"/>
    <col min="7437" max="7437" width="1.140625" customWidth="1"/>
    <col min="7439" max="7439" width="4.5703125" customWidth="1"/>
    <col min="7440" max="7440" width="4.28515625" customWidth="1"/>
    <col min="7441" max="7446" width="10.28515625" customWidth="1"/>
    <col min="7447" max="7447" width="1" customWidth="1"/>
    <col min="7681" max="7681" width="2.42578125" customWidth="1"/>
    <col min="7682" max="7682" width="4.7109375" customWidth="1"/>
    <col min="7683" max="7683" width="24.5703125" customWidth="1"/>
    <col min="7684" max="7684" width="7.42578125" customWidth="1"/>
    <col min="7686" max="7686" width="11.42578125" customWidth="1"/>
    <col min="7692" max="7692" width="15.85546875" bestFit="1" customWidth="1"/>
    <col min="7693" max="7693" width="1.140625" customWidth="1"/>
    <col min="7695" max="7695" width="4.5703125" customWidth="1"/>
    <col min="7696" max="7696" width="4.28515625" customWidth="1"/>
    <col min="7697" max="7702" width="10.28515625" customWidth="1"/>
    <col min="7703" max="7703" width="1" customWidth="1"/>
    <col min="7937" max="7937" width="2.42578125" customWidth="1"/>
    <col min="7938" max="7938" width="4.7109375" customWidth="1"/>
    <col min="7939" max="7939" width="24.5703125" customWidth="1"/>
    <col min="7940" max="7940" width="7.42578125" customWidth="1"/>
    <col min="7942" max="7942" width="11.42578125" customWidth="1"/>
    <col min="7948" max="7948" width="15.85546875" bestFit="1" customWidth="1"/>
    <col min="7949" max="7949" width="1.140625" customWidth="1"/>
    <col min="7951" max="7951" width="4.5703125" customWidth="1"/>
    <col min="7952" max="7952" width="4.28515625" customWidth="1"/>
    <col min="7953" max="7958" width="10.28515625" customWidth="1"/>
    <col min="7959" max="7959" width="1" customWidth="1"/>
    <col min="8193" max="8193" width="2.42578125" customWidth="1"/>
    <col min="8194" max="8194" width="4.7109375" customWidth="1"/>
    <col min="8195" max="8195" width="24.5703125" customWidth="1"/>
    <col min="8196" max="8196" width="7.42578125" customWidth="1"/>
    <col min="8198" max="8198" width="11.42578125" customWidth="1"/>
    <col min="8204" max="8204" width="15.85546875" bestFit="1" customWidth="1"/>
    <col min="8205" max="8205" width="1.140625" customWidth="1"/>
    <col min="8207" max="8207" width="4.5703125" customWidth="1"/>
    <col min="8208" max="8208" width="4.28515625" customWidth="1"/>
    <col min="8209" max="8214" width="10.28515625" customWidth="1"/>
    <col min="8215" max="8215" width="1" customWidth="1"/>
    <col min="8449" max="8449" width="2.42578125" customWidth="1"/>
    <col min="8450" max="8450" width="4.7109375" customWidth="1"/>
    <col min="8451" max="8451" width="24.5703125" customWidth="1"/>
    <col min="8452" max="8452" width="7.42578125" customWidth="1"/>
    <col min="8454" max="8454" width="11.42578125" customWidth="1"/>
    <col min="8460" max="8460" width="15.85546875" bestFit="1" customWidth="1"/>
    <col min="8461" max="8461" width="1.140625" customWidth="1"/>
    <col min="8463" max="8463" width="4.5703125" customWidth="1"/>
    <col min="8464" max="8464" width="4.28515625" customWidth="1"/>
    <col min="8465" max="8470" width="10.28515625" customWidth="1"/>
    <col min="8471" max="8471" width="1" customWidth="1"/>
    <col min="8705" max="8705" width="2.42578125" customWidth="1"/>
    <col min="8706" max="8706" width="4.7109375" customWidth="1"/>
    <col min="8707" max="8707" width="24.5703125" customWidth="1"/>
    <col min="8708" max="8708" width="7.42578125" customWidth="1"/>
    <col min="8710" max="8710" width="11.42578125" customWidth="1"/>
    <col min="8716" max="8716" width="15.85546875" bestFit="1" customWidth="1"/>
    <col min="8717" max="8717" width="1.140625" customWidth="1"/>
    <col min="8719" max="8719" width="4.5703125" customWidth="1"/>
    <col min="8720" max="8720" width="4.28515625" customWidth="1"/>
    <col min="8721" max="8726" width="10.28515625" customWidth="1"/>
    <col min="8727" max="8727" width="1" customWidth="1"/>
    <col min="8961" max="8961" width="2.42578125" customWidth="1"/>
    <col min="8962" max="8962" width="4.7109375" customWidth="1"/>
    <col min="8963" max="8963" width="24.5703125" customWidth="1"/>
    <col min="8964" max="8964" width="7.42578125" customWidth="1"/>
    <col min="8966" max="8966" width="11.42578125" customWidth="1"/>
    <col min="8972" max="8972" width="15.85546875" bestFit="1" customWidth="1"/>
    <col min="8973" max="8973" width="1.140625" customWidth="1"/>
    <col min="8975" max="8975" width="4.5703125" customWidth="1"/>
    <col min="8976" max="8976" width="4.28515625" customWidth="1"/>
    <col min="8977" max="8982" width="10.28515625" customWidth="1"/>
    <col min="8983" max="8983" width="1" customWidth="1"/>
    <col min="9217" max="9217" width="2.42578125" customWidth="1"/>
    <col min="9218" max="9218" width="4.7109375" customWidth="1"/>
    <col min="9219" max="9219" width="24.5703125" customWidth="1"/>
    <col min="9220" max="9220" width="7.42578125" customWidth="1"/>
    <col min="9222" max="9222" width="11.42578125" customWidth="1"/>
    <col min="9228" max="9228" width="15.85546875" bestFit="1" customWidth="1"/>
    <col min="9229" max="9229" width="1.140625" customWidth="1"/>
    <col min="9231" max="9231" width="4.5703125" customWidth="1"/>
    <col min="9232" max="9232" width="4.28515625" customWidth="1"/>
    <col min="9233" max="9238" width="10.28515625" customWidth="1"/>
    <col min="9239" max="9239" width="1" customWidth="1"/>
    <col min="9473" max="9473" width="2.42578125" customWidth="1"/>
    <col min="9474" max="9474" width="4.7109375" customWidth="1"/>
    <col min="9475" max="9475" width="24.5703125" customWidth="1"/>
    <col min="9476" max="9476" width="7.42578125" customWidth="1"/>
    <col min="9478" max="9478" width="11.42578125" customWidth="1"/>
    <col min="9484" max="9484" width="15.85546875" bestFit="1" customWidth="1"/>
    <col min="9485" max="9485" width="1.140625" customWidth="1"/>
    <col min="9487" max="9487" width="4.5703125" customWidth="1"/>
    <col min="9488" max="9488" width="4.28515625" customWidth="1"/>
    <col min="9489" max="9494" width="10.28515625" customWidth="1"/>
    <col min="9495" max="9495" width="1" customWidth="1"/>
    <col min="9729" max="9729" width="2.42578125" customWidth="1"/>
    <col min="9730" max="9730" width="4.7109375" customWidth="1"/>
    <col min="9731" max="9731" width="24.5703125" customWidth="1"/>
    <col min="9732" max="9732" width="7.42578125" customWidth="1"/>
    <col min="9734" max="9734" width="11.42578125" customWidth="1"/>
    <col min="9740" max="9740" width="15.85546875" bestFit="1" customWidth="1"/>
    <col min="9741" max="9741" width="1.140625" customWidth="1"/>
    <col min="9743" max="9743" width="4.5703125" customWidth="1"/>
    <col min="9744" max="9744" width="4.28515625" customWidth="1"/>
    <col min="9745" max="9750" width="10.28515625" customWidth="1"/>
    <col min="9751" max="9751" width="1" customWidth="1"/>
    <col min="9985" max="9985" width="2.42578125" customWidth="1"/>
    <col min="9986" max="9986" width="4.7109375" customWidth="1"/>
    <col min="9987" max="9987" width="24.5703125" customWidth="1"/>
    <col min="9988" max="9988" width="7.42578125" customWidth="1"/>
    <col min="9990" max="9990" width="11.42578125" customWidth="1"/>
    <col min="9996" max="9996" width="15.85546875" bestFit="1" customWidth="1"/>
    <col min="9997" max="9997" width="1.140625" customWidth="1"/>
    <col min="9999" max="9999" width="4.5703125" customWidth="1"/>
    <col min="10000" max="10000" width="4.28515625" customWidth="1"/>
    <col min="10001" max="10006" width="10.28515625" customWidth="1"/>
    <col min="10007" max="10007" width="1" customWidth="1"/>
    <col min="10241" max="10241" width="2.42578125" customWidth="1"/>
    <col min="10242" max="10242" width="4.7109375" customWidth="1"/>
    <col min="10243" max="10243" width="24.5703125" customWidth="1"/>
    <col min="10244" max="10244" width="7.42578125" customWidth="1"/>
    <col min="10246" max="10246" width="11.42578125" customWidth="1"/>
    <col min="10252" max="10252" width="15.85546875" bestFit="1" customWidth="1"/>
    <col min="10253" max="10253" width="1.140625" customWidth="1"/>
    <col min="10255" max="10255" width="4.5703125" customWidth="1"/>
    <col min="10256" max="10256" width="4.28515625" customWidth="1"/>
    <col min="10257" max="10262" width="10.28515625" customWidth="1"/>
    <col min="10263" max="10263" width="1" customWidth="1"/>
    <col min="10497" max="10497" width="2.42578125" customWidth="1"/>
    <col min="10498" max="10498" width="4.7109375" customWidth="1"/>
    <col min="10499" max="10499" width="24.5703125" customWidth="1"/>
    <col min="10500" max="10500" width="7.42578125" customWidth="1"/>
    <col min="10502" max="10502" width="11.42578125" customWidth="1"/>
    <col min="10508" max="10508" width="15.85546875" bestFit="1" customWidth="1"/>
    <col min="10509" max="10509" width="1.140625" customWidth="1"/>
    <col min="10511" max="10511" width="4.5703125" customWidth="1"/>
    <col min="10512" max="10512" width="4.28515625" customWidth="1"/>
    <col min="10513" max="10518" width="10.28515625" customWidth="1"/>
    <col min="10519" max="10519" width="1" customWidth="1"/>
    <col min="10753" max="10753" width="2.42578125" customWidth="1"/>
    <col min="10754" max="10754" width="4.7109375" customWidth="1"/>
    <col min="10755" max="10755" width="24.5703125" customWidth="1"/>
    <col min="10756" max="10756" width="7.42578125" customWidth="1"/>
    <col min="10758" max="10758" width="11.42578125" customWidth="1"/>
    <col min="10764" max="10764" width="15.85546875" bestFit="1" customWidth="1"/>
    <col min="10765" max="10765" width="1.140625" customWidth="1"/>
    <col min="10767" max="10767" width="4.5703125" customWidth="1"/>
    <col min="10768" max="10768" width="4.28515625" customWidth="1"/>
    <col min="10769" max="10774" width="10.28515625" customWidth="1"/>
    <col min="10775" max="10775" width="1" customWidth="1"/>
    <col min="11009" max="11009" width="2.42578125" customWidth="1"/>
    <col min="11010" max="11010" width="4.7109375" customWidth="1"/>
    <col min="11011" max="11011" width="24.5703125" customWidth="1"/>
    <col min="11012" max="11012" width="7.42578125" customWidth="1"/>
    <col min="11014" max="11014" width="11.42578125" customWidth="1"/>
    <col min="11020" max="11020" width="15.85546875" bestFit="1" customWidth="1"/>
    <col min="11021" max="11021" width="1.140625" customWidth="1"/>
    <col min="11023" max="11023" width="4.5703125" customWidth="1"/>
    <col min="11024" max="11024" width="4.28515625" customWidth="1"/>
    <col min="11025" max="11030" width="10.28515625" customWidth="1"/>
    <col min="11031" max="11031" width="1" customWidth="1"/>
    <col min="11265" max="11265" width="2.42578125" customWidth="1"/>
    <col min="11266" max="11266" width="4.7109375" customWidth="1"/>
    <col min="11267" max="11267" width="24.5703125" customWidth="1"/>
    <col min="11268" max="11268" width="7.42578125" customWidth="1"/>
    <col min="11270" max="11270" width="11.42578125" customWidth="1"/>
    <col min="11276" max="11276" width="15.85546875" bestFit="1" customWidth="1"/>
    <col min="11277" max="11277" width="1.140625" customWidth="1"/>
    <col min="11279" max="11279" width="4.5703125" customWidth="1"/>
    <col min="11280" max="11280" width="4.28515625" customWidth="1"/>
    <col min="11281" max="11286" width="10.28515625" customWidth="1"/>
    <col min="11287" max="11287" width="1" customWidth="1"/>
    <col min="11521" max="11521" width="2.42578125" customWidth="1"/>
    <col min="11522" max="11522" width="4.7109375" customWidth="1"/>
    <col min="11523" max="11523" width="24.5703125" customWidth="1"/>
    <col min="11524" max="11524" width="7.42578125" customWidth="1"/>
    <col min="11526" max="11526" width="11.42578125" customWidth="1"/>
    <col min="11532" max="11532" width="15.85546875" bestFit="1" customWidth="1"/>
    <col min="11533" max="11533" width="1.140625" customWidth="1"/>
    <col min="11535" max="11535" width="4.5703125" customWidth="1"/>
    <col min="11536" max="11536" width="4.28515625" customWidth="1"/>
    <col min="11537" max="11542" width="10.28515625" customWidth="1"/>
    <col min="11543" max="11543" width="1" customWidth="1"/>
    <col min="11777" max="11777" width="2.42578125" customWidth="1"/>
    <col min="11778" max="11778" width="4.7109375" customWidth="1"/>
    <col min="11779" max="11779" width="24.5703125" customWidth="1"/>
    <col min="11780" max="11780" width="7.42578125" customWidth="1"/>
    <col min="11782" max="11782" width="11.42578125" customWidth="1"/>
    <col min="11788" max="11788" width="15.85546875" bestFit="1" customWidth="1"/>
    <col min="11789" max="11789" width="1.140625" customWidth="1"/>
    <col min="11791" max="11791" width="4.5703125" customWidth="1"/>
    <col min="11792" max="11792" width="4.28515625" customWidth="1"/>
    <col min="11793" max="11798" width="10.28515625" customWidth="1"/>
    <col min="11799" max="11799" width="1" customWidth="1"/>
    <col min="12033" max="12033" width="2.42578125" customWidth="1"/>
    <col min="12034" max="12034" width="4.7109375" customWidth="1"/>
    <col min="12035" max="12035" width="24.5703125" customWidth="1"/>
    <col min="12036" max="12036" width="7.42578125" customWidth="1"/>
    <col min="12038" max="12038" width="11.42578125" customWidth="1"/>
    <col min="12044" max="12044" width="15.85546875" bestFit="1" customWidth="1"/>
    <col min="12045" max="12045" width="1.140625" customWidth="1"/>
    <col min="12047" max="12047" width="4.5703125" customWidth="1"/>
    <col min="12048" max="12048" width="4.28515625" customWidth="1"/>
    <col min="12049" max="12054" width="10.28515625" customWidth="1"/>
    <col min="12055" max="12055" width="1" customWidth="1"/>
    <col min="12289" max="12289" width="2.42578125" customWidth="1"/>
    <col min="12290" max="12290" width="4.7109375" customWidth="1"/>
    <col min="12291" max="12291" width="24.5703125" customWidth="1"/>
    <col min="12292" max="12292" width="7.42578125" customWidth="1"/>
    <col min="12294" max="12294" width="11.42578125" customWidth="1"/>
    <col min="12300" max="12300" width="15.85546875" bestFit="1" customWidth="1"/>
    <col min="12301" max="12301" width="1.140625" customWidth="1"/>
    <col min="12303" max="12303" width="4.5703125" customWidth="1"/>
    <col min="12304" max="12304" width="4.28515625" customWidth="1"/>
    <col min="12305" max="12310" width="10.28515625" customWidth="1"/>
    <col min="12311" max="12311" width="1" customWidth="1"/>
    <col min="12545" max="12545" width="2.42578125" customWidth="1"/>
    <col min="12546" max="12546" width="4.7109375" customWidth="1"/>
    <col min="12547" max="12547" width="24.5703125" customWidth="1"/>
    <col min="12548" max="12548" width="7.42578125" customWidth="1"/>
    <col min="12550" max="12550" width="11.42578125" customWidth="1"/>
    <col min="12556" max="12556" width="15.85546875" bestFit="1" customWidth="1"/>
    <col min="12557" max="12557" width="1.140625" customWidth="1"/>
    <col min="12559" max="12559" width="4.5703125" customWidth="1"/>
    <col min="12560" max="12560" width="4.28515625" customWidth="1"/>
    <col min="12561" max="12566" width="10.28515625" customWidth="1"/>
    <col min="12567" max="12567" width="1" customWidth="1"/>
    <col min="12801" max="12801" width="2.42578125" customWidth="1"/>
    <col min="12802" max="12802" width="4.7109375" customWidth="1"/>
    <col min="12803" max="12803" width="24.5703125" customWidth="1"/>
    <col min="12804" max="12804" width="7.42578125" customWidth="1"/>
    <col min="12806" max="12806" width="11.42578125" customWidth="1"/>
    <col min="12812" max="12812" width="15.85546875" bestFit="1" customWidth="1"/>
    <col min="12813" max="12813" width="1.140625" customWidth="1"/>
    <col min="12815" max="12815" width="4.5703125" customWidth="1"/>
    <col min="12816" max="12816" width="4.28515625" customWidth="1"/>
    <col min="12817" max="12822" width="10.28515625" customWidth="1"/>
    <col min="12823" max="12823" width="1" customWidth="1"/>
    <col min="13057" max="13057" width="2.42578125" customWidth="1"/>
    <col min="13058" max="13058" width="4.7109375" customWidth="1"/>
    <col min="13059" max="13059" width="24.5703125" customWidth="1"/>
    <col min="13060" max="13060" width="7.42578125" customWidth="1"/>
    <col min="13062" max="13062" width="11.42578125" customWidth="1"/>
    <col min="13068" max="13068" width="15.85546875" bestFit="1" customWidth="1"/>
    <col min="13069" max="13069" width="1.140625" customWidth="1"/>
    <col min="13071" max="13071" width="4.5703125" customWidth="1"/>
    <col min="13072" max="13072" width="4.28515625" customWidth="1"/>
    <col min="13073" max="13078" width="10.28515625" customWidth="1"/>
    <col min="13079" max="13079" width="1" customWidth="1"/>
    <col min="13313" max="13313" width="2.42578125" customWidth="1"/>
    <col min="13314" max="13314" width="4.7109375" customWidth="1"/>
    <col min="13315" max="13315" width="24.5703125" customWidth="1"/>
    <col min="13316" max="13316" width="7.42578125" customWidth="1"/>
    <col min="13318" max="13318" width="11.42578125" customWidth="1"/>
    <col min="13324" max="13324" width="15.85546875" bestFit="1" customWidth="1"/>
    <col min="13325" max="13325" width="1.140625" customWidth="1"/>
    <col min="13327" max="13327" width="4.5703125" customWidth="1"/>
    <col min="13328" max="13328" width="4.28515625" customWidth="1"/>
    <col min="13329" max="13334" width="10.28515625" customWidth="1"/>
    <col min="13335" max="13335" width="1" customWidth="1"/>
    <col min="13569" max="13569" width="2.42578125" customWidth="1"/>
    <col min="13570" max="13570" width="4.7109375" customWidth="1"/>
    <col min="13571" max="13571" width="24.5703125" customWidth="1"/>
    <col min="13572" max="13572" width="7.42578125" customWidth="1"/>
    <col min="13574" max="13574" width="11.42578125" customWidth="1"/>
    <col min="13580" max="13580" width="15.85546875" bestFit="1" customWidth="1"/>
    <col min="13581" max="13581" width="1.140625" customWidth="1"/>
    <col min="13583" max="13583" width="4.5703125" customWidth="1"/>
    <col min="13584" max="13584" width="4.28515625" customWidth="1"/>
    <col min="13585" max="13590" width="10.28515625" customWidth="1"/>
    <col min="13591" max="13591" width="1" customWidth="1"/>
    <col min="13825" max="13825" width="2.42578125" customWidth="1"/>
    <col min="13826" max="13826" width="4.7109375" customWidth="1"/>
    <col min="13827" max="13827" width="24.5703125" customWidth="1"/>
    <col min="13828" max="13828" width="7.42578125" customWidth="1"/>
    <col min="13830" max="13830" width="11.42578125" customWidth="1"/>
    <col min="13836" max="13836" width="15.85546875" bestFit="1" customWidth="1"/>
    <col min="13837" max="13837" width="1.140625" customWidth="1"/>
    <col min="13839" max="13839" width="4.5703125" customWidth="1"/>
    <col min="13840" max="13840" width="4.28515625" customWidth="1"/>
    <col min="13841" max="13846" width="10.28515625" customWidth="1"/>
    <col min="13847" max="13847" width="1" customWidth="1"/>
    <col min="14081" max="14081" width="2.42578125" customWidth="1"/>
    <col min="14082" max="14082" width="4.7109375" customWidth="1"/>
    <col min="14083" max="14083" width="24.5703125" customWidth="1"/>
    <col min="14084" max="14084" width="7.42578125" customWidth="1"/>
    <col min="14086" max="14086" width="11.42578125" customWidth="1"/>
    <col min="14092" max="14092" width="15.85546875" bestFit="1" customWidth="1"/>
    <col min="14093" max="14093" width="1.140625" customWidth="1"/>
    <col min="14095" max="14095" width="4.5703125" customWidth="1"/>
    <col min="14096" max="14096" width="4.28515625" customWidth="1"/>
    <col min="14097" max="14102" width="10.28515625" customWidth="1"/>
    <col min="14103" max="14103" width="1" customWidth="1"/>
    <col min="14337" max="14337" width="2.42578125" customWidth="1"/>
    <col min="14338" max="14338" width="4.7109375" customWidth="1"/>
    <col min="14339" max="14339" width="24.5703125" customWidth="1"/>
    <col min="14340" max="14340" width="7.42578125" customWidth="1"/>
    <col min="14342" max="14342" width="11.42578125" customWidth="1"/>
    <col min="14348" max="14348" width="15.85546875" bestFit="1" customWidth="1"/>
    <col min="14349" max="14349" width="1.140625" customWidth="1"/>
    <col min="14351" max="14351" width="4.5703125" customWidth="1"/>
    <col min="14352" max="14352" width="4.28515625" customWidth="1"/>
    <col min="14353" max="14358" width="10.28515625" customWidth="1"/>
    <col min="14359" max="14359" width="1" customWidth="1"/>
    <col min="14593" max="14593" width="2.42578125" customWidth="1"/>
    <col min="14594" max="14594" width="4.7109375" customWidth="1"/>
    <col min="14595" max="14595" width="24.5703125" customWidth="1"/>
    <col min="14596" max="14596" width="7.42578125" customWidth="1"/>
    <col min="14598" max="14598" width="11.42578125" customWidth="1"/>
    <col min="14604" max="14604" width="15.85546875" bestFit="1" customWidth="1"/>
    <col min="14605" max="14605" width="1.140625" customWidth="1"/>
    <col min="14607" max="14607" width="4.5703125" customWidth="1"/>
    <col min="14608" max="14608" width="4.28515625" customWidth="1"/>
    <col min="14609" max="14614" width="10.28515625" customWidth="1"/>
    <col min="14615" max="14615" width="1" customWidth="1"/>
    <col min="14849" max="14849" width="2.42578125" customWidth="1"/>
    <col min="14850" max="14850" width="4.7109375" customWidth="1"/>
    <col min="14851" max="14851" width="24.5703125" customWidth="1"/>
    <col min="14852" max="14852" width="7.42578125" customWidth="1"/>
    <col min="14854" max="14854" width="11.42578125" customWidth="1"/>
    <col min="14860" max="14860" width="15.85546875" bestFit="1" customWidth="1"/>
    <col min="14861" max="14861" width="1.140625" customWidth="1"/>
    <col min="14863" max="14863" width="4.5703125" customWidth="1"/>
    <col min="14864" max="14864" width="4.28515625" customWidth="1"/>
    <col min="14865" max="14870" width="10.28515625" customWidth="1"/>
    <col min="14871" max="14871" width="1" customWidth="1"/>
    <col min="15105" max="15105" width="2.42578125" customWidth="1"/>
    <col min="15106" max="15106" width="4.7109375" customWidth="1"/>
    <col min="15107" max="15107" width="24.5703125" customWidth="1"/>
    <col min="15108" max="15108" width="7.42578125" customWidth="1"/>
    <col min="15110" max="15110" width="11.42578125" customWidth="1"/>
    <col min="15116" max="15116" width="15.85546875" bestFit="1" customWidth="1"/>
    <col min="15117" max="15117" width="1.140625" customWidth="1"/>
    <col min="15119" max="15119" width="4.5703125" customWidth="1"/>
    <col min="15120" max="15120" width="4.28515625" customWidth="1"/>
    <col min="15121" max="15126" width="10.28515625" customWidth="1"/>
    <col min="15127" max="15127" width="1" customWidth="1"/>
    <col min="15361" max="15361" width="2.42578125" customWidth="1"/>
    <col min="15362" max="15362" width="4.7109375" customWidth="1"/>
    <col min="15363" max="15363" width="24.5703125" customWidth="1"/>
    <col min="15364" max="15364" width="7.42578125" customWidth="1"/>
    <col min="15366" max="15366" width="11.42578125" customWidth="1"/>
    <col min="15372" max="15372" width="15.85546875" bestFit="1" customWidth="1"/>
    <col min="15373" max="15373" width="1.140625" customWidth="1"/>
    <col min="15375" max="15375" width="4.5703125" customWidth="1"/>
    <col min="15376" max="15376" width="4.28515625" customWidth="1"/>
    <col min="15377" max="15382" width="10.28515625" customWidth="1"/>
    <col min="15383" max="15383" width="1" customWidth="1"/>
    <col min="15617" max="15617" width="2.42578125" customWidth="1"/>
    <col min="15618" max="15618" width="4.7109375" customWidth="1"/>
    <col min="15619" max="15619" width="24.5703125" customWidth="1"/>
    <col min="15620" max="15620" width="7.42578125" customWidth="1"/>
    <col min="15622" max="15622" width="11.42578125" customWidth="1"/>
    <col min="15628" max="15628" width="15.85546875" bestFit="1" customWidth="1"/>
    <col min="15629" max="15629" width="1.140625" customWidth="1"/>
    <col min="15631" max="15631" width="4.5703125" customWidth="1"/>
    <col min="15632" max="15632" width="4.28515625" customWidth="1"/>
    <col min="15633" max="15638" width="10.28515625" customWidth="1"/>
    <col min="15639" max="15639" width="1" customWidth="1"/>
    <col min="15873" max="15873" width="2.42578125" customWidth="1"/>
    <col min="15874" max="15874" width="4.7109375" customWidth="1"/>
    <col min="15875" max="15875" width="24.5703125" customWidth="1"/>
    <col min="15876" max="15876" width="7.42578125" customWidth="1"/>
    <col min="15878" max="15878" width="11.42578125" customWidth="1"/>
    <col min="15884" max="15884" width="15.85546875" bestFit="1" customWidth="1"/>
    <col min="15885" max="15885" width="1.140625" customWidth="1"/>
    <col min="15887" max="15887" width="4.5703125" customWidth="1"/>
    <col min="15888" max="15888" width="4.28515625" customWidth="1"/>
    <col min="15889" max="15894" width="10.28515625" customWidth="1"/>
    <col min="15895" max="15895" width="1" customWidth="1"/>
    <col min="16129" max="16129" width="2.42578125" customWidth="1"/>
    <col min="16130" max="16130" width="4.7109375" customWidth="1"/>
    <col min="16131" max="16131" width="24.5703125" customWidth="1"/>
    <col min="16132" max="16132" width="7.42578125" customWidth="1"/>
    <col min="16134" max="16134" width="11.42578125" customWidth="1"/>
    <col min="16140" max="16140" width="15.85546875" bestFit="1" customWidth="1"/>
    <col min="16141" max="16141" width="1.140625" customWidth="1"/>
    <col min="16143" max="16143" width="4.5703125" customWidth="1"/>
    <col min="16144" max="16144" width="4.28515625" customWidth="1"/>
    <col min="16145" max="16150" width="10.28515625" customWidth="1"/>
    <col min="16151" max="16151" width="1" customWidth="1"/>
  </cols>
  <sheetData>
    <row r="1" spans="1:256" ht="16.5">
      <c r="A1" s="182"/>
      <c r="B1" s="182" t="s">
        <v>356</v>
      </c>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182"/>
      <c r="EI1" s="182"/>
      <c r="EJ1" s="182"/>
      <c r="EK1" s="182"/>
      <c r="EL1" s="182"/>
      <c r="EM1" s="182"/>
      <c r="EN1" s="182"/>
      <c r="EO1" s="182"/>
      <c r="EP1" s="182"/>
      <c r="EQ1" s="182"/>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c r="FZ1" s="182"/>
      <c r="GA1" s="182"/>
      <c r="GB1" s="182"/>
      <c r="GC1" s="182"/>
      <c r="GD1" s="182"/>
      <c r="GE1" s="182"/>
      <c r="GF1" s="182"/>
      <c r="GG1" s="182"/>
      <c r="GH1" s="182"/>
      <c r="GI1" s="182"/>
      <c r="GJ1" s="182"/>
      <c r="GK1" s="182"/>
      <c r="GL1" s="182"/>
      <c r="GM1" s="182"/>
      <c r="GN1" s="182"/>
      <c r="GO1" s="182"/>
      <c r="GP1" s="182"/>
      <c r="GQ1" s="182"/>
      <c r="GR1" s="182"/>
      <c r="GS1" s="182"/>
      <c r="GT1" s="182"/>
      <c r="GU1" s="182"/>
      <c r="GV1" s="182"/>
      <c r="GW1" s="182"/>
      <c r="GX1" s="182"/>
      <c r="GY1" s="182"/>
      <c r="GZ1" s="182"/>
      <c r="HA1" s="182"/>
      <c r="HB1" s="182"/>
      <c r="HC1" s="182"/>
      <c r="HD1" s="182"/>
      <c r="HE1" s="182"/>
      <c r="HF1" s="182"/>
      <c r="HG1" s="182"/>
      <c r="HH1" s="182"/>
      <c r="HI1" s="182"/>
      <c r="HJ1" s="182"/>
      <c r="HK1" s="182"/>
      <c r="HL1" s="182"/>
      <c r="HM1" s="182"/>
      <c r="HN1" s="182"/>
      <c r="HO1" s="182"/>
      <c r="HP1" s="182"/>
      <c r="HQ1" s="182"/>
      <c r="HR1" s="182"/>
      <c r="HS1" s="182"/>
      <c r="HT1" s="182"/>
      <c r="HU1" s="182"/>
      <c r="HV1" s="182"/>
      <c r="HW1" s="182"/>
      <c r="HX1" s="182"/>
      <c r="HY1" s="182"/>
      <c r="HZ1" s="182"/>
      <c r="IA1" s="182"/>
      <c r="IB1" s="182"/>
      <c r="IC1" s="182"/>
      <c r="ID1" s="182"/>
      <c r="IE1" s="182"/>
      <c r="IF1" s="182"/>
      <c r="IG1" s="182"/>
      <c r="IH1" s="182"/>
      <c r="II1" s="182"/>
      <c r="IJ1" s="182"/>
      <c r="IK1" s="182"/>
      <c r="IL1" s="182"/>
      <c r="IM1" s="182"/>
      <c r="IN1" s="182"/>
      <c r="IO1" s="182"/>
      <c r="IP1" s="182"/>
      <c r="IQ1" s="182"/>
      <c r="IR1" s="182"/>
      <c r="IS1" s="182"/>
      <c r="IT1" s="182"/>
      <c r="IU1" s="182"/>
      <c r="IV1" s="182"/>
    </row>
    <row r="2" spans="1:256" ht="15.75">
      <c r="B2" s="234"/>
    </row>
    <row r="3" spans="1:256" ht="15.75">
      <c r="B3" s="234"/>
      <c r="N3" s="184"/>
    </row>
    <row r="4" spans="1:256" ht="15.75">
      <c r="B4" s="235" t="s">
        <v>357</v>
      </c>
    </row>
    <row r="5" spans="1:256" ht="6.75" customHeight="1" thickBot="1"/>
    <row r="6" spans="1:256" ht="19.5" thickBot="1">
      <c r="B6" s="234"/>
      <c r="E6" s="1112" t="s">
        <v>358</v>
      </c>
      <c r="F6" s="1113"/>
      <c r="G6" s="1113"/>
      <c r="H6" s="1113"/>
      <c r="I6" s="1113"/>
      <c r="J6" s="1113"/>
      <c r="K6" s="1113"/>
      <c r="L6" s="1114"/>
      <c r="M6" s="236"/>
    </row>
    <row r="7" spans="1:256" ht="3" customHeight="1"/>
    <row r="8" spans="1:256" ht="20.25" customHeight="1">
      <c r="B8" s="1115" t="s">
        <v>359</v>
      </c>
      <c r="C8" s="1117" t="s">
        <v>360</v>
      </c>
      <c r="D8" s="1119" t="s">
        <v>361</v>
      </c>
      <c r="E8" s="1121" t="s">
        <v>362</v>
      </c>
      <c r="F8" s="1122"/>
      <c r="G8" s="1122"/>
      <c r="H8" s="1123"/>
      <c r="I8" s="1121" t="s">
        <v>363</v>
      </c>
      <c r="J8" s="1122"/>
      <c r="K8" s="1122"/>
      <c r="L8" s="1122"/>
      <c r="M8" s="237"/>
      <c r="N8" s="1104" t="s">
        <v>364</v>
      </c>
      <c r="O8" s="1105"/>
    </row>
    <row r="9" spans="1:256" ht="47.25" customHeight="1">
      <c r="B9" s="1116"/>
      <c r="C9" s="1118"/>
      <c r="D9" s="1120"/>
      <c r="E9" s="238" t="s">
        <v>365</v>
      </c>
      <c r="F9" s="238" t="s">
        <v>366</v>
      </c>
      <c r="G9" s="238" t="s">
        <v>367</v>
      </c>
      <c r="H9" s="238" t="s">
        <v>368</v>
      </c>
      <c r="I9" s="238" t="s">
        <v>369</v>
      </c>
      <c r="J9" s="238" t="s">
        <v>370</v>
      </c>
      <c r="K9" s="238" t="s">
        <v>371</v>
      </c>
      <c r="L9" s="239" t="s">
        <v>368</v>
      </c>
      <c r="M9" s="240"/>
      <c r="N9" s="239" t="s">
        <v>372</v>
      </c>
      <c r="O9" s="241" t="s">
        <v>373</v>
      </c>
    </row>
    <row r="10" spans="1:256">
      <c r="B10" s="242" t="s">
        <v>374</v>
      </c>
      <c r="C10" s="243" t="s">
        <v>6</v>
      </c>
      <c r="D10" s="244">
        <v>0</v>
      </c>
      <c r="E10" s="245">
        <v>2361819.7200000002</v>
      </c>
      <c r="F10" s="245">
        <v>276784308.68000001</v>
      </c>
      <c r="G10" s="245">
        <v>285435.3</v>
      </c>
      <c r="H10" s="246">
        <f>SUM(E10:G10)</f>
        <v>279431563.70000005</v>
      </c>
      <c r="I10" s="245">
        <v>3790459.7</v>
      </c>
      <c r="J10" s="245">
        <v>0</v>
      </c>
      <c r="K10" s="245">
        <v>7371</v>
      </c>
      <c r="L10" s="247">
        <f>SUM(I10:K10)</f>
        <v>3797830.7</v>
      </c>
      <c r="M10" s="248"/>
      <c r="N10" s="249">
        <f>H10+L10</f>
        <v>283229394.40000004</v>
      </c>
      <c r="O10" s="250">
        <f>VLOOKUP($C10,[14]Sources!$B$53:$R$269,17,FALSE)</f>
        <v>-73852723.290000021</v>
      </c>
    </row>
    <row r="11" spans="1:256">
      <c r="B11" s="242" t="s">
        <v>375</v>
      </c>
      <c r="C11" s="243" t="s">
        <v>2</v>
      </c>
      <c r="D11" s="244">
        <v>0</v>
      </c>
      <c r="E11" s="245">
        <v>913708.57999999984</v>
      </c>
      <c r="F11" s="245">
        <v>643593.68000000005</v>
      </c>
      <c r="G11" s="245">
        <v>114112.34</v>
      </c>
      <c r="H11" s="246">
        <f t="shared" ref="H11:H64" si="0">SUM(E11:G11)</f>
        <v>1671414.5999999999</v>
      </c>
      <c r="I11" s="245">
        <v>32972048.449999999</v>
      </c>
      <c r="J11" s="245">
        <v>0</v>
      </c>
      <c r="K11" s="245">
        <v>0</v>
      </c>
      <c r="L11" s="247">
        <f t="shared" ref="L11:L64" si="1">SUM(I11:K11)</f>
        <v>32972048.449999999</v>
      </c>
      <c r="M11" s="248"/>
      <c r="N11" s="249">
        <f t="shared" ref="N11:N64" si="2">H11+L11</f>
        <v>34643463.049999997</v>
      </c>
      <c r="O11" s="250">
        <f>VLOOKUP($C11,[14]Sources!$B$53:$R$269,17,FALSE)</f>
        <v>-13266705.000000007</v>
      </c>
    </row>
    <row r="12" spans="1:256">
      <c r="B12" s="242" t="s">
        <v>376</v>
      </c>
      <c r="C12" s="243" t="s">
        <v>11</v>
      </c>
      <c r="D12" s="244">
        <v>0</v>
      </c>
      <c r="E12" s="245">
        <v>6248496.2699999996</v>
      </c>
      <c r="F12" s="245">
        <v>9854999.0299999993</v>
      </c>
      <c r="G12" s="245">
        <v>311654.74</v>
      </c>
      <c r="H12" s="246">
        <f t="shared" si="0"/>
        <v>16415150.039999999</v>
      </c>
      <c r="I12" s="245">
        <v>2867549.62</v>
      </c>
      <c r="J12" s="245">
        <v>258382.12</v>
      </c>
      <c r="K12" s="245">
        <v>47609.22</v>
      </c>
      <c r="L12" s="247">
        <f t="shared" si="1"/>
        <v>3173540.9600000004</v>
      </c>
      <c r="M12" s="248"/>
      <c r="N12" s="249">
        <f t="shared" si="2"/>
        <v>19588691</v>
      </c>
      <c r="O12" s="250">
        <f>VLOOKUP($C12,[14]Sources!$B$53:$R$269,17,FALSE)</f>
        <v>-81804237.75</v>
      </c>
    </row>
    <row r="13" spans="1:256">
      <c r="B13" s="242" t="s">
        <v>377</v>
      </c>
      <c r="C13" s="243" t="s">
        <v>34</v>
      </c>
      <c r="D13" s="244">
        <v>0</v>
      </c>
      <c r="E13" s="245">
        <v>1467316.4</v>
      </c>
      <c r="F13" s="245">
        <v>5210493.2</v>
      </c>
      <c r="G13" s="245">
        <v>77216.070000000007</v>
      </c>
      <c r="H13" s="246">
        <f t="shared" si="0"/>
        <v>6755025.6699999999</v>
      </c>
      <c r="I13" s="245">
        <v>8622432.4299999997</v>
      </c>
      <c r="J13" s="245">
        <v>0</v>
      </c>
      <c r="K13" s="245">
        <v>0</v>
      </c>
      <c r="L13" s="247">
        <f t="shared" si="1"/>
        <v>8622432.4299999997</v>
      </c>
      <c r="M13" s="248"/>
      <c r="N13" s="249">
        <f t="shared" si="2"/>
        <v>15377458.1</v>
      </c>
      <c r="O13" s="250">
        <f>VLOOKUP($C13,[14]Sources!$B$53:$R$269,17,FALSE)</f>
        <v>-4999067.1400000025</v>
      </c>
    </row>
    <row r="14" spans="1:256">
      <c r="B14" s="242" t="s">
        <v>378</v>
      </c>
      <c r="C14" s="243" t="s">
        <v>63</v>
      </c>
      <c r="D14" s="244">
        <v>1</v>
      </c>
      <c r="E14" s="245">
        <v>1590802.28</v>
      </c>
      <c r="F14" s="245">
        <v>180407.01</v>
      </c>
      <c r="G14" s="245">
        <v>1603808.29</v>
      </c>
      <c r="H14" s="246">
        <f t="shared" si="0"/>
        <v>3375017.58</v>
      </c>
      <c r="I14" s="245">
        <v>6997824.1399999997</v>
      </c>
      <c r="J14" s="245">
        <v>0</v>
      </c>
      <c r="K14" s="245">
        <v>0</v>
      </c>
      <c r="L14" s="247">
        <f t="shared" si="1"/>
        <v>6997824.1399999997</v>
      </c>
      <c r="M14" s="248"/>
      <c r="N14" s="249">
        <f t="shared" si="2"/>
        <v>10372841.719999999</v>
      </c>
      <c r="O14" s="250">
        <f>VLOOKUP($C14,[14]Sources!$B$53:$R$269,17,FALSE)</f>
        <v>4970737.4606979154</v>
      </c>
    </row>
    <row r="15" spans="1:256">
      <c r="B15" s="251">
        <v>6</v>
      </c>
      <c r="C15" s="243" t="s">
        <v>23</v>
      </c>
      <c r="D15" s="244">
        <v>0</v>
      </c>
      <c r="E15" s="245">
        <v>515972.83</v>
      </c>
      <c r="F15" s="245">
        <v>1109.5</v>
      </c>
      <c r="G15" s="245">
        <v>12888.24</v>
      </c>
      <c r="H15" s="246">
        <f t="shared" si="0"/>
        <v>529970.57000000007</v>
      </c>
      <c r="I15" s="245">
        <v>7160644.3600000003</v>
      </c>
      <c r="J15" s="245">
        <v>0</v>
      </c>
      <c r="K15" s="245">
        <v>0</v>
      </c>
      <c r="L15" s="247">
        <f t="shared" si="1"/>
        <v>7160644.3600000003</v>
      </c>
      <c r="M15" s="248"/>
      <c r="N15" s="249">
        <f t="shared" si="2"/>
        <v>7690614.9300000006</v>
      </c>
      <c r="O15" s="250">
        <f>VLOOKUP($C15,[14]Sources!$B$53:$R$269,17,FALSE)</f>
        <v>3971477.1900000009</v>
      </c>
    </row>
    <row r="16" spans="1:256">
      <c r="B16" s="251">
        <v>7</v>
      </c>
      <c r="C16" s="243" t="s">
        <v>379</v>
      </c>
      <c r="D16" s="244">
        <v>1</v>
      </c>
      <c r="E16" s="245">
        <v>244708.59</v>
      </c>
      <c r="F16" s="245">
        <v>0</v>
      </c>
      <c r="G16" s="245">
        <v>1257990.77</v>
      </c>
      <c r="H16" s="246">
        <f t="shared" si="0"/>
        <v>1502699.36</v>
      </c>
      <c r="I16" s="245">
        <v>5115793.25</v>
      </c>
      <c r="J16" s="245">
        <v>0</v>
      </c>
      <c r="K16" s="245">
        <v>0</v>
      </c>
      <c r="L16" s="247">
        <f t="shared" si="1"/>
        <v>5115793.25</v>
      </c>
      <c r="M16" s="248"/>
      <c r="N16" s="249">
        <f t="shared" si="2"/>
        <v>6618492.6100000003</v>
      </c>
      <c r="O16" s="250">
        <f>VLOOKUP($C16,[14]Sources!$B$53:$R$269,17,FALSE)</f>
        <v>3535233.0382639607</v>
      </c>
    </row>
    <row r="17" spans="2:15">
      <c r="B17" s="251">
        <v>8</v>
      </c>
      <c r="C17" s="243" t="s">
        <v>380</v>
      </c>
      <c r="D17" s="244">
        <v>1</v>
      </c>
      <c r="E17" s="245">
        <v>0</v>
      </c>
      <c r="F17" s="245">
        <v>0</v>
      </c>
      <c r="G17" s="245">
        <v>0</v>
      </c>
      <c r="H17" s="246">
        <f t="shared" si="0"/>
        <v>0</v>
      </c>
      <c r="I17" s="245">
        <v>6489599.4800000004</v>
      </c>
      <c r="J17" s="245">
        <v>0</v>
      </c>
      <c r="K17" s="245">
        <v>0</v>
      </c>
      <c r="L17" s="247">
        <f t="shared" si="1"/>
        <v>6489599.4800000004</v>
      </c>
      <c r="M17" s="248"/>
      <c r="N17" s="249">
        <f t="shared" si="2"/>
        <v>6489599.4800000004</v>
      </c>
      <c r="O17" s="250">
        <f>VLOOKUP($C17,[14]Sources!$B$53:$R$269,17,FALSE)</f>
        <v>6489599.4800000004</v>
      </c>
    </row>
    <row r="18" spans="2:15">
      <c r="B18" s="251">
        <v>9</v>
      </c>
      <c r="C18" s="243" t="s">
        <v>19</v>
      </c>
      <c r="D18" s="244">
        <v>0</v>
      </c>
      <c r="E18" s="245">
        <v>884771.19</v>
      </c>
      <c r="F18" s="245">
        <v>10817.79</v>
      </c>
      <c r="G18" s="245">
        <v>93147.510000000009</v>
      </c>
      <c r="H18" s="246">
        <f t="shared" si="0"/>
        <v>988736.49</v>
      </c>
      <c r="I18" s="245">
        <v>4694738.6900000004</v>
      </c>
      <c r="J18" s="245">
        <v>0</v>
      </c>
      <c r="K18" s="245">
        <v>0</v>
      </c>
      <c r="L18" s="247">
        <f t="shared" si="1"/>
        <v>4694738.6900000004</v>
      </c>
      <c r="M18" s="248"/>
      <c r="N18" s="249">
        <f t="shared" si="2"/>
        <v>5683475.1800000006</v>
      </c>
      <c r="O18" s="250">
        <f>VLOOKUP($C18,[14]Sources!$B$53:$R$269,17,FALSE)</f>
        <v>-5610328.7299999977</v>
      </c>
    </row>
    <row r="19" spans="2:15">
      <c r="B19" s="251">
        <v>10</v>
      </c>
      <c r="C19" s="243" t="s">
        <v>381</v>
      </c>
      <c r="D19" s="244">
        <v>0</v>
      </c>
      <c r="E19" s="245">
        <v>704347.60999999987</v>
      </c>
      <c r="F19" s="245">
        <v>8129.05</v>
      </c>
      <c r="G19" s="245">
        <v>89108.540000000008</v>
      </c>
      <c r="H19" s="246">
        <f t="shared" si="0"/>
        <v>801585.2</v>
      </c>
      <c r="I19" s="245">
        <v>3780408.09</v>
      </c>
      <c r="J19" s="245">
        <v>0</v>
      </c>
      <c r="K19" s="245">
        <v>0</v>
      </c>
      <c r="L19" s="247">
        <f t="shared" si="1"/>
        <v>3780408.09</v>
      </c>
      <c r="M19" s="248"/>
      <c r="N19" s="249">
        <f t="shared" si="2"/>
        <v>4581993.29</v>
      </c>
      <c r="O19" s="250">
        <f>VLOOKUP($C19,[14]Sources!$B$53:$R$269,17,FALSE)</f>
        <v>2702597.3899999997</v>
      </c>
    </row>
    <row r="20" spans="2:15">
      <c r="B20" s="251">
        <v>11</v>
      </c>
      <c r="C20" s="243" t="s">
        <v>28</v>
      </c>
      <c r="D20" s="244">
        <v>0</v>
      </c>
      <c r="E20" s="245">
        <v>3203506.310000001</v>
      </c>
      <c r="F20" s="245">
        <v>54083.94</v>
      </c>
      <c r="G20" s="245">
        <v>117555.78</v>
      </c>
      <c r="H20" s="246">
        <f t="shared" si="0"/>
        <v>3375146.0300000007</v>
      </c>
      <c r="I20" s="245">
        <v>0</v>
      </c>
      <c r="J20" s="245">
        <v>0</v>
      </c>
      <c r="K20" s="245">
        <v>0</v>
      </c>
      <c r="L20" s="247">
        <f t="shared" si="1"/>
        <v>0</v>
      </c>
      <c r="M20" s="248"/>
      <c r="N20" s="249">
        <f t="shared" si="2"/>
        <v>3375146.0300000007</v>
      </c>
      <c r="O20" s="250">
        <f>VLOOKUP($C20,[14]Sources!$B$53:$R$269,17,FALSE)</f>
        <v>939977.53000000073</v>
      </c>
    </row>
    <row r="21" spans="2:15">
      <c r="B21" s="251">
        <v>12</v>
      </c>
      <c r="C21" s="243" t="s">
        <v>26</v>
      </c>
      <c r="D21" s="244">
        <v>0</v>
      </c>
      <c r="E21" s="245">
        <v>142062.07999999999</v>
      </c>
      <c r="F21" s="245">
        <v>0</v>
      </c>
      <c r="G21" s="245">
        <v>11745.04</v>
      </c>
      <c r="H21" s="246">
        <f t="shared" si="0"/>
        <v>153807.12</v>
      </c>
      <c r="I21" s="245">
        <v>2100375.0299999998</v>
      </c>
      <c r="J21" s="245">
        <v>280499.98</v>
      </c>
      <c r="K21" s="245">
        <v>0</v>
      </c>
      <c r="L21" s="247">
        <f t="shared" si="1"/>
        <v>2380875.0099999998</v>
      </c>
      <c r="M21" s="248"/>
      <c r="N21" s="249">
        <f t="shared" si="2"/>
        <v>2534682.13</v>
      </c>
      <c r="O21" s="250">
        <f>VLOOKUP($C21,[14]Sources!$B$53:$R$269,17,FALSE)</f>
        <v>-1733744.4100000001</v>
      </c>
    </row>
    <row r="22" spans="2:15">
      <c r="B22" s="251">
        <v>13</v>
      </c>
      <c r="C22" s="243" t="s">
        <v>4</v>
      </c>
      <c r="D22" s="244">
        <v>0</v>
      </c>
      <c r="E22" s="245">
        <v>89907.08</v>
      </c>
      <c r="F22" s="245">
        <v>1792.8</v>
      </c>
      <c r="G22" s="245">
        <v>17024.03</v>
      </c>
      <c r="H22" s="246">
        <f t="shared" si="0"/>
        <v>108723.91</v>
      </c>
      <c r="I22" s="245">
        <v>1764027.66</v>
      </c>
      <c r="J22" s="245">
        <v>0</v>
      </c>
      <c r="K22" s="245">
        <v>0</v>
      </c>
      <c r="L22" s="247">
        <f t="shared" si="1"/>
        <v>1764027.66</v>
      </c>
      <c r="M22" s="248"/>
      <c r="N22" s="249">
        <f t="shared" si="2"/>
        <v>1872751.5699999998</v>
      </c>
      <c r="O22" s="250">
        <f>VLOOKUP($C22,[14]Sources!$B$53:$R$269,17,FALSE)</f>
        <v>-1803475.9</v>
      </c>
    </row>
    <row r="23" spans="2:15">
      <c r="B23" s="251">
        <v>14</v>
      </c>
      <c r="C23" s="243" t="s">
        <v>74</v>
      </c>
      <c r="D23" s="244">
        <v>1</v>
      </c>
      <c r="E23" s="245">
        <v>693328.99</v>
      </c>
      <c r="F23" s="245">
        <v>137759.20000000001</v>
      </c>
      <c r="G23" s="245">
        <v>360633.41000000009</v>
      </c>
      <c r="H23" s="246">
        <f t="shared" si="0"/>
        <v>1191721.6000000001</v>
      </c>
      <c r="I23" s="245">
        <v>0</v>
      </c>
      <c r="J23" s="245">
        <v>0</v>
      </c>
      <c r="K23" s="245">
        <v>0</v>
      </c>
      <c r="L23" s="247">
        <f t="shared" si="1"/>
        <v>0</v>
      </c>
      <c r="M23" s="248"/>
      <c r="N23" s="249">
        <f t="shared" si="2"/>
        <v>1191721.6000000001</v>
      </c>
      <c r="O23" s="250">
        <f>VLOOKUP($C23,[14]Sources!$B$53:$R$269,17,FALSE)</f>
        <v>-1058836.46</v>
      </c>
    </row>
    <row r="24" spans="2:15">
      <c r="B24" s="251">
        <v>15</v>
      </c>
      <c r="C24" s="243" t="s">
        <v>382</v>
      </c>
      <c r="D24" s="244">
        <v>0</v>
      </c>
      <c r="E24" s="245">
        <v>109441.73</v>
      </c>
      <c r="F24" s="245">
        <v>0</v>
      </c>
      <c r="G24" s="245">
        <v>18009.349999999999</v>
      </c>
      <c r="H24" s="246">
        <f t="shared" si="0"/>
        <v>127451.07999999999</v>
      </c>
      <c r="I24" s="245">
        <v>968353.87</v>
      </c>
      <c r="J24" s="245">
        <v>56557.25</v>
      </c>
      <c r="K24" s="245">
        <v>0</v>
      </c>
      <c r="L24" s="247">
        <f t="shared" si="1"/>
        <v>1024911.12</v>
      </c>
      <c r="M24" s="248"/>
      <c r="N24" s="249">
        <f t="shared" si="2"/>
        <v>1152362.2</v>
      </c>
      <c r="O24" s="250">
        <f>VLOOKUP($C24,[14]Sources!$B$53:$R$269,17,FALSE)</f>
        <v>-144601.56000000006</v>
      </c>
    </row>
    <row r="25" spans="2:15">
      <c r="B25" s="251">
        <v>16</v>
      </c>
      <c r="C25" s="243" t="s">
        <v>27</v>
      </c>
      <c r="D25" s="244">
        <v>0</v>
      </c>
      <c r="E25" s="245">
        <v>297849.18</v>
      </c>
      <c r="F25" s="245">
        <v>2225.0300000000002</v>
      </c>
      <c r="G25" s="245">
        <v>22358.62</v>
      </c>
      <c r="H25" s="246">
        <f t="shared" si="0"/>
        <v>322432.83</v>
      </c>
      <c r="I25" s="245">
        <v>678198.66</v>
      </c>
      <c r="J25" s="245">
        <v>0</v>
      </c>
      <c r="K25" s="245">
        <v>579.58000000000004</v>
      </c>
      <c r="L25" s="247">
        <f t="shared" si="1"/>
        <v>678778.24</v>
      </c>
      <c r="M25" s="248"/>
      <c r="N25" s="249">
        <f t="shared" si="2"/>
        <v>1001211.0700000001</v>
      </c>
      <c r="O25" s="250">
        <f>VLOOKUP($C25,[14]Sources!$B$53:$R$269,17,FALSE)</f>
        <v>-354340.4</v>
      </c>
    </row>
    <row r="26" spans="2:15">
      <c r="B26" s="251">
        <v>17</v>
      </c>
      <c r="C26" s="243" t="s">
        <v>383</v>
      </c>
      <c r="D26" s="244">
        <v>0</v>
      </c>
      <c r="E26" s="245">
        <v>90480.98000000001</v>
      </c>
      <c r="F26" s="245">
        <v>553678.75</v>
      </c>
      <c r="G26" s="245">
        <v>5333.87</v>
      </c>
      <c r="H26" s="246">
        <f t="shared" si="0"/>
        <v>649493.6</v>
      </c>
      <c r="I26" s="245">
        <v>296181.74</v>
      </c>
      <c r="J26" s="245">
        <v>0</v>
      </c>
      <c r="K26" s="245">
        <v>0</v>
      </c>
      <c r="L26" s="247">
        <f t="shared" si="1"/>
        <v>296181.74</v>
      </c>
      <c r="M26" s="248"/>
      <c r="N26" s="249">
        <f t="shared" si="2"/>
        <v>945675.34</v>
      </c>
      <c r="O26" s="250">
        <f>VLOOKUP($C26,[14]Sources!$B$53:$R$269,17,FALSE)</f>
        <v>-498706.68999999983</v>
      </c>
    </row>
    <row r="27" spans="2:15">
      <c r="B27" s="251">
        <v>18</v>
      </c>
      <c r="C27" s="243" t="s">
        <v>16</v>
      </c>
      <c r="D27" s="244">
        <v>0</v>
      </c>
      <c r="E27" s="245">
        <v>537903.17000000004</v>
      </c>
      <c r="F27" s="245">
        <v>0</v>
      </c>
      <c r="G27" s="245">
        <v>14829.61</v>
      </c>
      <c r="H27" s="246">
        <f t="shared" si="0"/>
        <v>552732.78</v>
      </c>
      <c r="I27" s="245">
        <v>308089.56</v>
      </c>
      <c r="J27" s="245">
        <v>0</v>
      </c>
      <c r="K27" s="245">
        <v>0</v>
      </c>
      <c r="L27" s="247">
        <f t="shared" si="1"/>
        <v>308089.56</v>
      </c>
      <c r="M27" s="248"/>
      <c r="N27" s="249">
        <f t="shared" si="2"/>
        <v>860822.34000000008</v>
      </c>
      <c r="O27" s="250">
        <f>VLOOKUP($C27,[14]Sources!$B$53:$R$269,17,FALSE)</f>
        <v>-272821.37999999989</v>
      </c>
    </row>
    <row r="28" spans="2:15">
      <c r="B28" s="251">
        <v>19</v>
      </c>
      <c r="C28" s="243" t="s">
        <v>384</v>
      </c>
      <c r="D28" s="244">
        <v>3</v>
      </c>
      <c r="E28" s="245">
        <v>432249.22</v>
      </c>
      <c r="F28" s="245">
        <v>0</v>
      </c>
      <c r="G28" s="245">
        <v>403955.28</v>
      </c>
      <c r="H28" s="246">
        <f t="shared" si="0"/>
        <v>836204.5</v>
      </c>
      <c r="I28" s="252"/>
      <c r="J28" s="252"/>
      <c r="K28" s="252"/>
      <c r="L28" s="253">
        <f t="shared" si="1"/>
        <v>0</v>
      </c>
      <c r="M28" s="248"/>
      <c r="N28" s="249">
        <f t="shared" si="2"/>
        <v>836204.5</v>
      </c>
      <c r="O28" s="250">
        <f>VLOOKUP($C28,[14]Sources!$B$53:$R$269,17,FALSE)</f>
        <v>-730662.25</v>
      </c>
    </row>
    <row r="29" spans="2:15">
      <c r="B29" s="251">
        <v>20</v>
      </c>
      <c r="C29" s="243" t="s">
        <v>17</v>
      </c>
      <c r="D29" s="244">
        <v>0</v>
      </c>
      <c r="E29" s="245">
        <v>36409.06</v>
      </c>
      <c r="F29" s="245">
        <v>0</v>
      </c>
      <c r="G29" s="245">
        <v>13038.04</v>
      </c>
      <c r="H29" s="246">
        <f t="shared" si="0"/>
        <v>49447.1</v>
      </c>
      <c r="I29" s="245">
        <v>574644.68999999994</v>
      </c>
      <c r="J29" s="245">
        <v>152048.19</v>
      </c>
      <c r="K29" s="245">
        <v>0</v>
      </c>
      <c r="L29" s="247">
        <f t="shared" si="1"/>
        <v>726692.87999999989</v>
      </c>
      <c r="M29" s="248"/>
      <c r="N29" s="249">
        <f t="shared" si="2"/>
        <v>776139.97999999986</v>
      </c>
      <c r="O29" s="250">
        <f>VLOOKUP($C29,[14]Sources!$B$53:$R$269,17,FALSE)</f>
        <v>398199.92999999993</v>
      </c>
    </row>
    <row r="30" spans="2:15">
      <c r="B30" s="251">
        <v>21</v>
      </c>
      <c r="C30" s="243" t="s">
        <v>40</v>
      </c>
      <c r="D30" s="244">
        <v>1</v>
      </c>
      <c r="E30" s="245">
        <v>61338.8</v>
      </c>
      <c r="F30" s="245">
        <v>0</v>
      </c>
      <c r="G30" s="245">
        <v>354.31</v>
      </c>
      <c r="H30" s="246">
        <f t="shared" si="0"/>
        <v>61693.11</v>
      </c>
      <c r="I30" s="245">
        <v>684906.54</v>
      </c>
      <c r="J30" s="245">
        <v>0</v>
      </c>
      <c r="K30" s="245">
        <v>0</v>
      </c>
      <c r="L30" s="247">
        <f t="shared" si="1"/>
        <v>684906.54</v>
      </c>
      <c r="M30" s="248"/>
      <c r="N30" s="249">
        <f t="shared" si="2"/>
        <v>746599.65</v>
      </c>
      <c r="O30" s="250">
        <f>VLOOKUP($C30,[14]Sources!$B$53:$R$269,17,FALSE)</f>
        <v>638414.6</v>
      </c>
    </row>
    <row r="31" spans="2:15">
      <c r="B31" s="251">
        <v>22</v>
      </c>
      <c r="C31" s="243" t="s">
        <v>9</v>
      </c>
      <c r="D31" s="244">
        <v>0</v>
      </c>
      <c r="E31" s="245">
        <v>117907.1</v>
      </c>
      <c r="F31" s="245">
        <v>1229.0899999999999</v>
      </c>
      <c r="G31" s="245">
        <v>3859.68</v>
      </c>
      <c r="H31" s="246">
        <f t="shared" si="0"/>
        <v>122995.87</v>
      </c>
      <c r="I31" s="245">
        <v>568300.4</v>
      </c>
      <c r="J31" s="245">
        <v>0</v>
      </c>
      <c r="K31" s="245">
        <v>0</v>
      </c>
      <c r="L31" s="247">
        <f t="shared" si="1"/>
        <v>568300.4</v>
      </c>
      <c r="M31" s="248"/>
      <c r="N31" s="249">
        <f t="shared" si="2"/>
        <v>691296.27</v>
      </c>
      <c r="O31" s="250">
        <f>VLOOKUP($C31,[14]Sources!$B$53:$R$269,17,FALSE)</f>
        <v>195984.81</v>
      </c>
    </row>
    <row r="32" spans="2:15">
      <c r="B32" s="251">
        <v>23</v>
      </c>
      <c r="C32" s="243" t="s">
        <v>385</v>
      </c>
      <c r="D32" s="244">
        <v>0</v>
      </c>
      <c r="E32" s="245">
        <v>3340.8500000000008</v>
      </c>
      <c r="F32" s="245">
        <v>0</v>
      </c>
      <c r="G32" s="245">
        <v>2515.66</v>
      </c>
      <c r="H32" s="246">
        <f t="shared" si="0"/>
        <v>5856.51</v>
      </c>
      <c r="I32" s="245">
        <v>565362.78</v>
      </c>
      <c r="J32" s="245">
        <v>90919.07</v>
      </c>
      <c r="K32" s="245">
        <v>0</v>
      </c>
      <c r="L32" s="247">
        <f t="shared" si="1"/>
        <v>656281.85000000009</v>
      </c>
      <c r="M32" s="248"/>
      <c r="N32" s="249">
        <f t="shared" si="2"/>
        <v>662138.3600000001</v>
      </c>
      <c r="O32" s="250">
        <f>VLOOKUP($C32,[14]Sources!$B$53:$R$269,17,FALSE)</f>
        <v>316434.82000000007</v>
      </c>
    </row>
    <row r="33" spans="2:18">
      <c r="B33" s="251">
        <v>24</v>
      </c>
      <c r="C33" s="243" t="s">
        <v>386</v>
      </c>
      <c r="D33" s="244">
        <v>1</v>
      </c>
      <c r="E33" s="245">
        <v>352127.83</v>
      </c>
      <c r="F33" s="245">
        <v>0</v>
      </c>
      <c r="G33" s="245">
        <v>260418.46</v>
      </c>
      <c r="H33" s="246">
        <f t="shared" si="0"/>
        <v>612546.29</v>
      </c>
      <c r="I33" s="245">
        <v>0</v>
      </c>
      <c r="J33" s="245">
        <v>0</v>
      </c>
      <c r="K33" s="245">
        <v>0</v>
      </c>
      <c r="L33" s="247">
        <f t="shared" si="1"/>
        <v>0</v>
      </c>
      <c r="M33" s="248"/>
      <c r="N33" s="249">
        <f t="shared" si="2"/>
        <v>612546.29</v>
      </c>
      <c r="O33" s="250">
        <f>VLOOKUP($C33,[14]Sources!$B$53:$R$269,17,FALSE)</f>
        <v>-429559.76000000024</v>
      </c>
    </row>
    <row r="34" spans="2:18">
      <c r="B34" s="251">
        <v>25</v>
      </c>
      <c r="C34" s="243" t="s">
        <v>62</v>
      </c>
      <c r="D34" s="244">
        <v>1</v>
      </c>
      <c r="E34" s="245">
        <v>40821.25</v>
      </c>
      <c r="F34" s="245">
        <v>34123.300000000003</v>
      </c>
      <c r="G34" s="245">
        <v>24939.32</v>
      </c>
      <c r="H34" s="246">
        <f t="shared" si="0"/>
        <v>99883.87</v>
      </c>
      <c r="I34" s="245">
        <v>82917.22</v>
      </c>
      <c r="J34" s="245">
        <v>288973.21999999997</v>
      </c>
      <c r="K34" s="245">
        <v>0</v>
      </c>
      <c r="L34" s="247">
        <f t="shared" si="1"/>
        <v>371890.43999999994</v>
      </c>
      <c r="M34" s="248"/>
      <c r="N34" s="249">
        <f t="shared" si="2"/>
        <v>471774.30999999994</v>
      </c>
      <c r="O34" s="250">
        <f>VLOOKUP($C34,[14]Sources!$B$53:$R$269,17,FALSE)</f>
        <v>29022.749999999942</v>
      </c>
    </row>
    <row r="35" spans="2:18">
      <c r="B35" s="251">
        <v>26</v>
      </c>
      <c r="C35" s="243" t="s">
        <v>75</v>
      </c>
      <c r="D35" s="244">
        <v>1</v>
      </c>
      <c r="E35" s="245">
        <v>256257.52</v>
      </c>
      <c r="F35" s="245">
        <v>20928.68</v>
      </c>
      <c r="G35" s="245">
        <v>173789.19</v>
      </c>
      <c r="H35" s="246">
        <f t="shared" si="0"/>
        <v>450975.39</v>
      </c>
      <c r="I35" s="245">
        <v>6501.81</v>
      </c>
      <c r="J35" s="245">
        <v>0</v>
      </c>
      <c r="K35" s="245">
        <v>0</v>
      </c>
      <c r="L35" s="247">
        <f t="shared" si="1"/>
        <v>6501.81</v>
      </c>
      <c r="M35" s="248"/>
      <c r="N35" s="249">
        <f t="shared" si="2"/>
        <v>457477.2</v>
      </c>
      <c r="O35" s="250">
        <f>VLOOKUP($C35,[14]Sources!$B$53:$R$269,17,FALSE)</f>
        <v>-392273.6500000002</v>
      </c>
    </row>
    <row r="36" spans="2:18">
      <c r="B36" s="251">
        <v>27</v>
      </c>
      <c r="C36" s="243" t="s">
        <v>387</v>
      </c>
      <c r="D36" s="244">
        <v>1</v>
      </c>
      <c r="E36" s="245">
        <v>149126.66</v>
      </c>
      <c r="F36" s="245">
        <v>22607.85</v>
      </c>
      <c r="G36" s="245">
        <v>181839.27</v>
      </c>
      <c r="H36" s="246">
        <f t="shared" si="0"/>
        <v>353573.78</v>
      </c>
      <c r="I36" s="245">
        <v>0</v>
      </c>
      <c r="J36" s="245">
        <v>0</v>
      </c>
      <c r="K36" s="245">
        <v>0</v>
      </c>
      <c r="L36" s="247">
        <f t="shared" si="1"/>
        <v>0</v>
      </c>
      <c r="M36" s="248"/>
      <c r="N36" s="249">
        <f t="shared" si="2"/>
        <v>353573.78</v>
      </c>
      <c r="O36" s="250">
        <f>VLOOKUP($C36,[14]Sources!$B$53:$R$269,17,FALSE)</f>
        <v>-195197.25</v>
      </c>
    </row>
    <row r="37" spans="2:18">
      <c r="B37" s="251">
        <v>28</v>
      </c>
      <c r="C37" s="243" t="s">
        <v>13</v>
      </c>
      <c r="D37" s="244">
        <v>0</v>
      </c>
      <c r="E37" s="245">
        <v>26683.81</v>
      </c>
      <c r="F37" s="245">
        <v>0</v>
      </c>
      <c r="G37" s="245">
        <v>3715.56</v>
      </c>
      <c r="H37" s="246">
        <f t="shared" si="0"/>
        <v>30399.370000000003</v>
      </c>
      <c r="I37" s="245">
        <v>261601.65</v>
      </c>
      <c r="J37" s="245">
        <v>50516.800000000003</v>
      </c>
      <c r="K37" s="245">
        <v>0</v>
      </c>
      <c r="L37" s="247">
        <f t="shared" si="1"/>
        <v>312118.45</v>
      </c>
      <c r="M37" s="248"/>
      <c r="N37" s="249">
        <f t="shared" si="2"/>
        <v>342517.82</v>
      </c>
      <c r="O37" s="250">
        <f>VLOOKUP($C37,[14]Sources!$B$53:$R$269,17,FALSE)</f>
        <v>-179562.70999999996</v>
      </c>
    </row>
    <row r="38" spans="2:18">
      <c r="B38" s="251">
        <v>29</v>
      </c>
      <c r="C38" s="243" t="s">
        <v>388</v>
      </c>
      <c r="D38" s="244">
        <v>3</v>
      </c>
      <c r="E38" s="245">
        <v>62999.51</v>
      </c>
      <c r="F38" s="245">
        <v>3116.96</v>
      </c>
      <c r="G38" s="245">
        <v>246972.56</v>
      </c>
      <c r="H38" s="246">
        <f t="shared" si="0"/>
        <v>313089.03000000003</v>
      </c>
      <c r="I38" s="252"/>
      <c r="J38" s="252"/>
      <c r="K38" s="252"/>
      <c r="L38" s="253">
        <f t="shared" si="1"/>
        <v>0</v>
      </c>
      <c r="M38" s="248"/>
      <c r="N38" s="249">
        <f t="shared" si="2"/>
        <v>313089.03000000003</v>
      </c>
      <c r="O38" s="250">
        <f>VLOOKUP($C38,[14]Sources!$B$53:$R$269,17,FALSE)</f>
        <v>-176695.45</v>
      </c>
    </row>
    <row r="39" spans="2:18">
      <c r="B39" s="251">
        <v>30</v>
      </c>
      <c r="C39" s="243" t="s">
        <v>7</v>
      </c>
      <c r="D39" s="244">
        <v>0</v>
      </c>
      <c r="E39" s="245">
        <v>179936.44</v>
      </c>
      <c r="F39" s="245">
        <v>0</v>
      </c>
      <c r="G39" s="245">
        <v>11300.89</v>
      </c>
      <c r="H39" s="246">
        <f t="shared" si="0"/>
        <v>191237.33000000002</v>
      </c>
      <c r="I39" s="245">
        <v>97328.61</v>
      </c>
      <c r="J39" s="245">
        <v>0</v>
      </c>
      <c r="K39" s="245">
        <v>0</v>
      </c>
      <c r="L39" s="247">
        <f t="shared" si="1"/>
        <v>97328.61</v>
      </c>
      <c r="M39" s="248"/>
      <c r="N39" s="249">
        <f t="shared" si="2"/>
        <v>288565.94</v>
      </c>
      <c r="O39" s="250">
        <f>VLOOKUP($C39,[14]Sources!$B$53:$R$269,17,FALSE)</f>
        <v>41515.53</v>
      </c>
    </row>
    <row r="40" spans="2:18">
      <c r="B40" s="251">
        <v>31</v>
      </c>
      <c r="C40" s="243" t="s">
        <v>30</v>
      </c>
      <c r="D40" s="244">
        <v>0</v>
      </c>
      <c r="E40" s="245">
        <v>233650.77</v>
      </c>
      <c r="F40" s="245">
        <v>0</v>
      </c>
      <c r="G40" s="245">
        <v>16515.63</v>
      </c>
      <c r="H40" s="246">
        <f t="shared" si="0"/>
        <v>250166.39999999999</v>
      </c>
      <c r="I40" s="245">
        <v>35752.18</v>
      </c>
      <c r="J40" s="245">
        <v>0</v>
      </c>
      <c r="K40" s="245">
        <v>0</v>
      </c>
      <c r="L40" s="247">
        <f t="shared" si="1"/>
        <v>35752.18</v>
      </c>
      <c r="M40" s="248"/>
      <c r="N40" s="249">
        <f t="shared" si="2"/>
        <v>285918.58</v>
      </c>
      <c r="O40" s="250">
        <f>VLOOKUP($C40,[14]Sources!$B$53:$R$269,17,FALSE)</f>
        <v>80896.44</v>
      </c>
    </row>
    <row r="41" spans="2:18">
      <c r="B41" s="251">
        <v>32</v>
      </c>
      <c r="C41" s="243" t="s">
        <v>389</v>
      </c>
      <c r="D41" s="244">
        <v>1</v>
      </c>
      <c r="E41" s="245">
        <v>69765.81</v>
      </c>
      <c r="F41" s="245">
        <v>782.55</v>
      </c>
      <c r="G41" s="245">
        <v>207595.03</v>
      </c>
      <c r="H41" s="246">
        <f t="shared" si="0"/>
        <v>278143.39</v>
      </c>
      <c r="I41" s="245">
        <v>0</v>
      </c>
      <c r="J41" s="245">
        <v>0</v>
      </c>
      <c r="K41" s="245">
        <v>0</v>
      </c>
      <c r="L41" s="247">
        <f t="shared" si="1"/>
        <v>0</v>
      </c>
      <c r="M41" s="248"/>
      <c r="N41" s="249">
        <f t="shared" si="2"/>
        <v>278143.39</v>
      </c>
      <c r="O41" s="250">
        <f>VLOOKUP($C41,[14]Sources!$B$53:$R$269,17,FALSE)</f>
        <v>-108398.88</v>
      </c>
    </row>
    <row r="42" spans="2:18">
      <c r="B42" s="251">
        <v>33</v>
      </c>
      <c r="C42" s="243" t="s">
        <v>390</v>
      </c>
      <c r="D42" s="244">
        <v>3</v>
      </c>
      <c r="E42" s="245">
        <v>180133.3</v>
      </c>
      <c r="F42" s="245">
        <v>0</v>
      </c>
      <c r="G42" s="245">
        <v>91535.13</v>
      </c>
      <c r="H42" s="246">
        <f t="shared" si="0"/>
        <v>271668.43</v>
      </c>
      <c r="I42" s="252"/>
      <c r="J42" s="252"/>
      <c r="K42" s="252"/>
      <c r="L42" s="253">
        <f t="shared" si="1"/>
        <v>0</v>
      </c>
      <c r="M42" s="248"/>
      <c r="N42" s="249">
        <f t="shared" si="2"/>
        <v>271668.43</v>
      </c>
      <c r="O42" s="250">
        <f>VLOOKUP($C42,[14]Sources!$B$53:$R$269,17,FALSE)</f>
        <v>-215504.56000000011</v>
      </c>
    </row>
    <row r="43" spans="2:18" ht="18.75">
      <c r="B43" s="251">
        <v>34</v>
      </c>
      <c r="C43" s="243" t="s">
        <v>391</v>
      </c>
      <c r="D43" s="244">
        <v>0</v>
      </c>
      <c r="E43" s="245">
        <v>9906.4600000000009</v>
      </c>
      <c r="F43" s="245">
        <v>0</v>
      </c>
      <c r="G43" s="245">
        <v>2029.4</v>
      </c>
      <c r="H43" s="246">
        <f t="shared" si="0"/>
        <v>11935.86</v>
      </c>
      <c r="I43" s="245">
        <v>237270.94</v>
      </c>
      <c r="J43" s="245">
        <v>0</v>
      </c>
      <c r="K43" s="245">
        <v>0</v>
      </c>
      <c r="L43" s="247">
        <f t="shared" si="1"/>
        <v>237270.94</v>
      </c>
      <c r="M43" s="248"/>
      <c r="N43" s="249">
        <f t="shared" si="2"/>
        <v>249206.8</v>
      </c>
      <c r="O43" s="250">
        <f>VLOOKUP($C43,[14]Sources!$B$53:$R$269,17,FALSE)</f>
        <v>-56848.899999999965</v>
      </c>
      <c r="R43" s="254"/>
    </row>
    <row r="44" spans="2:18">
      <c r="B44" s="251">
        <v>35</v>
      </c>
      <c r="C44" s="243" t="s">
        <v>392</v>
      </c>
      <c r="D44" s="244">
        <v>3</v>
      </c>
      <c r="E44" s="245">
        <v>72019.709999999992</v>
      </c>
      <c r="F44" s="245">
        <v>0</v>
      </c>
      <c r="G44" s="245">
        <v>163037.20000000001</v>
      </c>
      <c r="H44" s="246">
        <f t="shared" si="0"/>
        <v>235056.91</v>
      </c>
      <c r="I44" s="252"/>
      <c r="J44" s="252"/>
      <c r="K44" s="252"/>
      <c r="L44" s="253">
        <f t="shared" si="1"/>
        <v>0</v>
      </c>
      <c r="M44" s="248"/>
      <c r="N44" s="249">
        <f t="shared" si="2"/>
        <v>235056.91</v>
      </c>
      <c r="O44" s="250">
        <f>VLOOKUP($C44,[14]Sources!$B$53:$R$269,17,FALSE)</f>
        <v>-80918.100000000006</v>
      </c>
    </row>
    <row r="45" spans="2:18">
      <c r="B45" s="251">
        <v>36</v>
      </c>
      <c r="C45" s="243" t="s">
        <v>393</v>
      </c>
      <c r="D45" s="244">
        <v>3</v>
      </c>
      <c r="E45" s="245">
        <v>101325.59</v>
      </c>
      <c r="F45" s="245">
        <v>695.6</v>
      </c>
      <c r="G45" s="245">
        <v>128467.75</v>
      </c>
      <c r="H45" s="246">
        <f t="shared" si="0"/>
        <v>230488.94</v>
      </c>
      <c r="I45" s="252"/>
      <c r="J45" s="252"/>
      <c r="K45" s="252"/>
      <c r="L45" s="253">
        <f t="shared" si="1"/>
        <v>0</v>
      </c>
      <c r="M45" s="248"/>
      <c r="N45" s="249">
        <f t="shared" si="2"/>
        <v>230488.94</v>
      </c>
      <c r="O45" s="250">
        <f>VLOOKUP($C45,[14]Sources!$B$53:$R$269,17,FALSE)</f>
        <v>-88626.51999999996</v>
      </c>
    </row>
    <row r="46" spans="2:18">
      <c r="B46" s="251">
        <v>37</v>
      </c>
      <c r="C46" s="243" t="s">
        <v>24</v>
      </c>
      <c r="D46" s="244">
        <v>0</v>
      </c>
      <c r="E46" s="245">
        <v>36858.839999999997</v>
      </c>
      <c r="F46" s="245">
        <v>0</v>
      </c>
      <c r="G46" s="245">
        <v>5180.42</v>
      </c>
      <c r="H46" s="246">
        <f t="shared" si="0"/>
        <v>42039.259999999995</v>
      </c>
      <c r="I46" s="245">
        <v>187271.58</v>
      </c>
      <c r="J46" s="245">
        <v>0</v>
      </c>
      <c r="K46" s="245">
        <v>0</v>
      </c>
      <c r="L46" s="247">
        <f t="shared" si="1"/>
        <v>187271.58</v>
      </c>
      <c r="M46" s="248"/>
      <c r="N46" s="249">
        <f t="shared" si="2"/>
        <v>229310.83999999997</v>
      </c>
      <c r="O46" s="250">
        <f>VLOOKUP($C46,[14]Sources!$B$53:$R$269,17,FALSE)</f>
        <v>97911.989999999962</v>
      </c>
    </row>
    <row r="47" spans="2:18">
      <c r="B47" s="251">
        <v>38</v>
      </c>
      <c r="C47" s="243" t="s">
        <v>46</v>
      </c>
      <c r="D47" s="244">
        <v>1</v>
      </c>
      <c r="E47" s="245">
        <v>121749.79</v>
      </c>
      <c r="F47" s="245">
        <v>0</v>
      </c>
      <c r="G47" s="245">
        <v>99648.07</v>
      </c>
      <c r="H47" s="246">
        <f t="shared" si="0"/>
        <v>221397.86</v>
      </c>
      <c r="I47" s="245">
        <v>0</v>
      </c>
      <c r="J47" s="245">
        <v>0</v>
      </c>
      <c r="K47" s="245">
        <v>0</v>
      </c>
      <c r="L47" s="247">
        <f t="shared" si="1"/>
        <v>0</v>
      </c>
      <c r="M47" s="248"/>
      <c r="N47" s="249">
        <f t="shared" si="2"/>
        <v>221397.86</v>
      </c>
      <c r="O47" s="250">
        <f>VLOOKUP($C47,[14]Sources!$B$53:$R$269,17,FALSE)</f>
        <v>-157918.68999999994</v>
      </c>
    </row>
    <row r="48" spans="2:18">
      <c r="B48" s="251">
        <v>39</v>
      </c>
      <c r="C48" s="243" t="s">
        <v>394</v>
      </c>
      <c r="D48" s="244">
        <v>3</v>
      </c>
      <c r="E48" s="245">
        <v>82574.66</v>
      </c>
      <c r="F48" s="245">
        <v>0</v>
      </c>
      <c r="G48" s="245">
        <v>126011.34</v>
      </c>
      <c r="H48" s="246">
        <f t="shared" si="0"/>
        <v>208586</v>
      </c>
      <c r="I48" s="252"/>
      <c r="J48" s="252"/>
      <c r="K48" s="252"/>
      <c r="L48" s="253">
        <f t="shared" si="1"/>
        <v>0</v>
      </c>
      <c r="M48" s="248"/>
      <c r="N48" s="249">
        <f t="shared" si="2"/>
        <v>208586</v>
      </c>
      <c r="O48" s="250">
        <f>VLOOKUP($C48,[14]Sources!$B$53:$R$269,17,FALSE)</f>
        <v>7624.0799999999872</v>
      </c>
    </row>
    <row r="49" spans="2:17">
      <c r="B49" s="251">
        <v>40</v>
      </c>
      <c r="C49" s="243" t="s">
        <v>395</v>
      </c>
      <c r="D49" s="244">
        <v>1</v>
      </c>
      <c r="E49" s="245">
        <v>117527.29</v>
      </c>
      <c r="F49" s="245">
        <v>36827.4</v>
      </c>
      <c r="G49" s="245">
        <v>19592.310000000001</v>
      </c>
      <c r="H49" s="246">
        <f t="shared" si="0"/>
        <v>173947</v>
      </c>
      <c r="I49" s="245">
        <v>0</v>
      </c>
      <c r="J49" s="245">
        <v>0</v>
      </c>
      <c r="K49" s="245">
        <v>0</v>
      </c>
      <c r="L49" s="247">
        <f t="shared" si="1"/>
        <v>0</v>
      </c>
      <c r="M49" s="248"/>
      <c r="N49" s="249">
        <f t="shared" si="2"/>
        <v>173947</v>
      </c>
      <c r="O49" s="250">
        <f>VLOOKUP($C49,[14]Sources!$B$53:$R$269,17,FALSE)</f>
        <v>-1263879.8699999999</v>
      </c>
    </row>
    <row r="50" spans="2:17">
      <c r="B50" s="251">
        <v>41</v>
      </c>
      <c r="C50" s="243" t="s">
        <v>31</v>
      </c>
      <c r="D50" s="244">
        <v>0</v>
      </c>
      <c r="E50" s="245">
        <v>13226.01</v>
      </c>
      <c r="F50" s="245">
        <v>1881.93</v>
      </c>
      <c r="G50" s="245">
        <v>5784.27</v>
      </c>
      <c r="H50" s="246">
        <f t="shared" si="0"/>
        <v>20892.21</v>
      </c>
      <c r="I50" s="245">
        <v>152582.94</v>
      </c>
      <c r="J50" s="245">
        <v>0</v>
      </c>
      <c r="K50" s="245">
        <v>0</v>
      </c>
      <c r="L50" s="247">
        <f t="shared" si="1"/>
        <v>152582.94</v>
      </c>
      <c r="M50" s="248"/>
      <c r="N50" s="249">
        <f t="shared" si="2"/>
        <v>173475.15</v>
      </c>
      <c r="O50" s="250">
        <f>VLOOKUP($C50,[14]Sources!$B$53:$R$269,17,FALSE)</f>
        <v>-138649.91</v>
      </c>
    </row>
    <row r="51" spans="2:17">
      <c r="B51" s="251">
        <v>42</v>
      </c>
      <c r="C51" s="243" t="s">
        <v>396</v>
      </c>
      <c r="D51" s="244">
        <v>3</v>
      </c>
      <c r="E51" s="245">
        <v>46876.5</v>
      </c>
      <c r="F51" s="245">
        <v>0</v>
      </c>
      <c r="G51" s="245">
        <v>120695.84</v>
      </c>
      <c r="H51" s="246">
        <f t="shared" si="0"/>
        <v>167572.34</v>
      </c>
      <c r="I51" s="252"/>
      <c r="J51" s="252"/>
      <c r="K51" s="252"/>
      <c r="L51" s="253">
        <f t="shared" si="1"/>
        <v>0</v>
      </c>
      <c r="M51" s="248"/>
      <c r="N51" s="249">
        <f t="shared" si="2"/>
        <v>167572.34</v>
      </c>
      <c r="O51" s="250">
        <f>VLOOKUP($C51,[14]Sources!$B$53:$R$269,17,FALSE)</f>
        <v>-27356.49000000002</v>
      </c>
    </row>
    <row r="52" spans="2:17">
      <c r="B52" s="251">
        <v>43</v>
      </c>
      <c r="C52" s="243" t="s">
        <v>397</v>
      </c>
      <c r="D52" s="244">
        <v>1</v>
      </c>
      <c r="E52" s="245">
        <v>149318.16</v>
      </c>
      <c r="F52" s="245">
        <v>173.9</v>
      </c>
      <c r="G52" s="245">
        <v>14356.34</v>
      </c>
      <c r="H52" s="246">
        <f t="shared" si="0"/>
        <v>163848.4</v>
      </c>
      <c r="I52" s="245">
        <v>0</v>
      </c>
      <c r="J52" s="245">
        <v>0</v>
      </c>
      <c r="K52" s="245">
        <v>0</v>
      </c>
      <c r="L52" s="247">
        <f t="shared" si="1"/>
        <v>0</v>
      </c>
      <c r="M52" s="248"/>
      <c r="N52" s="249">
        <f t="shared" si="2"/>
        <v>163848.4</v>
      </c>
      <c r="O52" s="250">
        <f>VLOOKUP($C52,[14]Sources!$B$53:$R$269,17,FALSE)</f>
        <v>-192616.63000000003</v>
      </c>
    </row>
    <row r="53" spans="2:17">
      <c r="B53" s="251">
        <v>44</v>
      </c>
      <c r="C53" s="243" t="s">
        <v>48</v>
      </c>
      <c r="D53" s="244">
        <v>1</v>
      </c>
      <c r="E53" s="245">
        <v>21795.200000000001</v>
      </c>
      <c r="F53" s="245">
        <v>0</v>
      </c>
      <c r="G53" s="245">
        <v>136535.97</v>
      </c>
      <c r="H53" s="246">
        <f t="shared" si="0"/>
        <v>158331.17000000001</v>
      </c>
      <c r="I53" s="245">
        <v>0</v>
      </c>
      <c r="J53" s="245">
        <v>0</v>
      </c>
      <c r="K53" s="245">
        <v>0</v>
      </c>
      <c r="L53" s="247">
        <f t="shared" si="1"/>
        <v>0</v>
      </c>
      <c r="M53" s="248"/>
      <c r="N53" s="249">
        <f t="shared" si="2"/>
        <v>158331.17000000001</v>
      </c>
      <c r="O53" s="250">
        <f>VLOOKUP($C53,[14]Sources!$B$53:$R$269,17,FALSE)</f>
        <v>24037.279999999999</v>
      </c>
    </row>
    <row r="54" spans="2:17">
      <c r="B54" s="251">
        <v>45</v>
      </c>
      <c r="C54" s="243" t="s">
        <v>398</v>
      </c>
      <c r="D54" s="244">
        <v>1</v>
      </c>
      <c r="E54" s="245">
        <v>59120.06</v>
      </c>
      <c r="F54" s="245">
        <v>10955.7</v>
      </c>
      <c r="G54" s="245">
        <v>79043.01999999999</v>
      </c>
      <c r="H54" s="246">
        <f t="shared" si="0"/>
        <v>149118.77999999997</v>
      </c>
      <c r="I54" s="245">
        <v>0</v>
      </c>
      <c r="J54" s="245">
        <v>0</v>
      </c>
      <c r="K54" s="245">
        <v>0</v>
      </c>
      <c r="L54" s="247">
        <f t="shared" si="1"/>
        <v>0</v>
      </c>
      <c r="M54" s="248"/>
      <c r="N54" s="249">
        <f t="shared" si="2"/>
        <v>149118.77999999997</v>
      </c>
      <c r="O54" s="250">
        <f>VLOOKUP($C54,[14]Sources!$B$53:$R$269,17,FALSE)</f>
        <v>-8074.0200000000186</v>
      </c>
    </row>
    <row r="55" spans="2:17">
      <c r="B55" s="251">
        <v>46</v>
      </c>
      <c r="C55" s="243" t="s">
        <v>399</v>
      </c>
      <c r="D55" s="244">
        <v>3</v>
      </c>
      <c r="E55" s="245">
        <v>78863.829999999987</v>
      </c>
      <c r="F55" s="245">
        <v>2139.61</v>
      </c>
      <c r="G55" s="245">
        <v>58594.21</v>
      </c>
      <c r="H55" s="246">
        <f t="shared" si="0"/>
        <v>139597.65</v>
      </c>
      <c r="I55" s="252"/>
      <c r="J55" s="252"/>
      <c r="K55" s="252"/>
      <c r="L55" s="252">
        <f t="shared" si="1"/>
        <v>0</v>
      </c>
      <c r="M55" s="248"/>
      <c r="N55" s="249">
        <f t="shared" si="2"/>
        <v>139597.65</v>
      </c>
      <c r="O55" s="250">
        <f>VLOOKUP($C55,[14]Sources!$B$53:$R$269,17,FALSE)</f>
        <v>-14577.960000000021</v>
      </c>
    </row>
    <row r="56" spans="2:17">
      <c r="B56" s="251">
        <v>47</v>
      </c>
      <c r="C56" s="243" t="s">
        <v>400</v>
      </c>
      <c r="D56" s="244">
        <v>3</v>
      </c>
      <c r="E56" s="245">
        <v>92790.31</v>
      </c>
      <c r="F56" s="245">
        <v>0</v>
      </c>
      <c r="G56" s="245">
        <v>39888.29</v>
      </c>
      <c r="H56" s="246">
        <f t="shared" si="0"/>
        <v>132678.6</v>
      </c>
      <c r="I56" s="252"/>
      <c r="J56" s="252"/>
      <c r="K56" s="252"/>
      <c r="L56" s="252">
        <f t="shared" si="1"/>
        <v>0</v>
      </c>
      <c r="M56" s="248"/>
      <c r="N56" s="249">
        <f t="shared" si="2"/>
        <v>132678.6</v>
      </c>
      <c r="O56" s="250">
        <f>VLOOKUP($C56,[14]Sources!$B$53:$R$269,17,FALSE)</f>
        <v>-88724.43</v>
      </c>
    </row>
    <row r="57" spans="2:17">
      <c r="B57" s="251">
        <v>48</v>
      </c>
      <c r="C57" s="243" t="s">
        <v>401</v>
      </c>
      <c r="D57" s="244">
        <v>0</v>
      </c>
      <c r="E57" s="245">
        <v>78943.86</v>
      </c>
      <c r="F57" s="245">
        <v>0</v>
      </c>
      <c r="G57" s="245">
        <v>52420.63</v>
      </c>
      <c r="H57" s="246">
        <f t="shared" si="0"/>
        <v>131364.49</v>
      </c>
      <c r="I57" s="245">
        <v>0</v>
      </c>
      <c r="J57" s="245">
        <v>0</v>
      </c>
      <c r="K57" s="245">
        <v>0</v>
      </c>
      <c r="L57" s="247">
        <f t="shared" si="1"/>
        <v>0</v>
      </c>
      <c r="M57" s="248"/>
      <c r="N57" s="249">
        <f t="shared" si="2"/>
        <v>131364.49</v>
      </c>
      <c r="O57" s="250">
        <f>VLOOKUP($C57,[14]Sources!$B$53:$R$269,17,FALSE)</f>
        <v>90584.699999999983</v>
      </c>
    </row>
    <row r="58" spans="2:17">
      <c r="B58" s="251">
        <v>49</v>
      </c>
      <c r="C58" s="243" t="s">
        <v>8</v>
      </c>
      <c r="D58" s="244">
        <v>0</v>
      </c>
      <c r="E58" s="245">
        <v>28098.47</v>
      </c>
      <c r="F58" s="245">
        <v>0</v>
      </c>
      <c r="G58" s="245">
        <v>18411.810000000001</v>
      </c>
      <c r="H58" s="246">
        <f t="shared" si="0"/>
        <v>46510.28</v>
      </c>
      <c r="I58" s="245">
        <v>41208.449999999997</v>
      </c>
      <c r="J58" s="245">
        <v>40077.160000000003</v>
      </c>
      <c r="K58" s="245">
        <v>0</v>
      </c>
      <c r="L58" s="247">
        <f t="shared" si="1"/>
        <v>81285.61</v>
      </c>
      <c r="M58" s="248"/>
      <c r="N58" s="249">
        <f t="shared" si="2"/>
        <v>127795.89</v>
      </c>
      <c r="O58" s="250">
        <f>VLOOKUP($C58,[14]Sources!$B$53:$R$269,17,FALSE)</f>
        <v>7711.660000000018</v>
      </c>
    </row>
    <row r="59" spans="2:17">
      <c r="B59" s="251">
        <v>50</v>
      </c>
      <c r="C59" s="243" t="s">
        <v>402</v>
      </c>
      <c r="D59" s="244">
        <v>3</v>
      </c>
      <c r="E59" s="245">
        <v>16328.49</v>
      </c>
      <c r="F59" s="245">
        <v>0</v>
      </c>
      <c r="G59" s="245">
        <v>102669.31</v>
      </c>
      <c r="H59" s="246">
        <f t="shared" si="0"/>
        <v>118997.8</v>
      </c>
      <c r="I59" s="252"/>
      <c r="J59" s="252"/>
      <c r="K59" s="252"/>
      <c r="L59" s="253">
        <f t="shared" si="1"/>
        <v>0</v>
      </c>
      <c r="M59" s="248"/>
      <c r="N59" s="249">
        <f t="shared" si="2"/>
        <v>118997.8</v>
      </c>
      <c r="O59" s="250">
        <f>VLOOKUP($C59,[14]Sources!$B$53:$R$269,17,FALSE)</f>
        <v>-9931.3800000000192</v>
      </c>
    </row>
    <row r="60" spans="2:17">
      <c r="B60" s="251"/>
      <c r="C60" s="255" t="s">
        <v>403</v>
      </c>
      <c r="D60" s="244">
        <v>3</v>
      </c>
      <c r="E60" s="245">
        <v>25362.850000000002</v>
      </c>
      <c r="F60" s="245">
        <v>5028.96</v>
      </c>
      <c r="G60" s="245">
        <v>27891.1</v>
      </c>
      <c r="H60" s="246">
        <f t="shared" si="0"/>
        <v>58282.91</v>
      </c>
      <c r="I60" s="252"/>
      <c r="J60" s="252"/>
      <c r="K60" s="252"/>
      <c r="L60" s="253">
        <f t="shared" si="1"/>
        <v>0</v>
      </c>
      <c r="M60" s="248"/>
      <c r="N60" s="249">
        <f t="shared" si="2"/>
        <v>58282.91</v>
      </c>
      <c r="O60" s="256">
        <f>N60-SUM([14]Sources!J266:L267,[14]Sources!J154:L154)</f>
        <v>-4065.7399999999907</v>
      </c>
    </row>
    <row r="61" spans="2:17">
      <c r="B61" s="251"/>
      <c r="C61" s="257" t="s">
        <v>404</v>
      </c>
      <c r="D61" s="258"/>
      <c r="E61" s="245">
        <v>1116782.7800000003</v>
      </c>
      <c r="F61" s="245">
        <v>32816.81</v>
      </c>
      <c r="G61" s="245">
        <v>1478251.0999999994</v>
      </c>
      <c r="H61" s="246">
        <f t="shared" si="0"/>
        <v>2627850.6899999995</v>
      </c>
      <c r="I61" s="245">
        <v>221615.14</v>
      </c>
      <c r="J61" s="245">
        <v>0</v>
      </c>
      <c r="K61" s="245">
        <v>0</v>
      </c>
      <c r="L61" s="247">
        <f t="shared" si="1"/>
        <v>221615.14</v>
      </c>
      <c r="M61" s="248"/>
      <c r="N61" s="249">
        <f t="shared" si="2"/>
        <v>2849465.8299999996</v>
      </c>
      <c r="O61" s="259">
        <f>N61-(SUMIF([14]Sources!T53:T269,"&gt;50",[14]Sources!S53:S269)--SUM([14]Sources!J266:L267,[14]Sources!J154:L154))</f>
        <v>-958285.97999999812</v>
      </c>
    </row>
    <row r="62" spans="2:17">
      <c r="B62" s="260"/>
      <c r="C62" s="258" t="s">
        <v>405</v>
      </c>
      <c r="D62" s="244">
        <v>0</v>
      </c>
      <c r="E62" s="245">
        <v>18400702.990000002</v>
      </c>
      <c r="F62" s="245">
        <v>293133567</v>
      </c>
      <c r="G62" s="245">
        <v>1333123.75</v>
      </c>
      <c r="H62" s="246">
        <f t="shared" si="0"/>
        <v>312867393.74000001</v>
      </c>
      <c r="I62" s="245">
        <v>72946234.529999986</v>
      </c>
      <c r="J62" s="245">
        <v>929000.57000000018</v>
      </c>
      <c r="K62" s="245">
        <v>55559.8</v>
      </c>
      <c r="L62" s="247">
        <f t="shared" si="1"/>
        <v>73930794.899999976</v>
      </c>
      <c r="M62" s="248"/>
      <c r="N62" s="249">
        <f t="shared" si="2"/>
        <v>386798188.63999999</v>
      </c>
      <c r="O62" s="259">
        <f>N62-SUM([14]Sources!J53:P83)</f>
        <v>-176213297.21999979</v>
      </c>
      <c r="P62" s="261"/>
    </row>
    <row r="63" spans="2:17">
      <c r="B63" s="260"/>
      <c r="C63" s="258" t="s">
        <v>405</v>
      </c>
      <c r="D63" s="244">
        <v>1</v>
      </c>
      <c r="E63" s="245">
        <v>4344276.6000000015</v>
      </c>
      <c r="F63" s="245">
        <v>468055.45</v>
      </c>
      <c r="G63" s="245">
        <v>4853172.7699999986</v>
      </c>
      <c r="H63" s="246">
        <f t="shared" si="0"/>
        <v>9665504.8200000003</v>
      </c>
      <c r="I63" s="245">
        <v>19377755.129999999</v>
      </c>
      <c r="J63" s="245">
        <v>288973.21999999997</v>
      </c>
      <c r="K63" s="245">
        <v>0</v>
      </c>
      <c r="L63" s="247">
        <f t="shared" si="1"/>
        <v>19666728.349999998</v>
      </c>
      <c r="M63" s="248"/>
      <c r="N63" s="249">
        <f t="shared" si="2"/>
        <v>29332233.169999998</v>
      </c>
      <c r="O63" s="259">
        <f>N63-SUM([14]Sources!J84:P124)</f>
        <v>11597574.338961873</v>
      </c>
      <c r="P63" s="261"/>
      <c r="Q63" s="184"/>
    </row>
    <row r="64" spans="2:17">
      <c r="B64" s="260"/>
      <c r="C64" s="262" t="s">
        <v>405</v>
      </c>
      <c r="D64" s="263">
        <v>3</v>
      </c>
      <c r="E64" s="245">
        <v>1823660.1900000006</v>
      </c>
      <c r="F64" s="245">
        <v>15083.55</v>
      </c>
      <c r="G64" s="245">
        <v>2547407.3800000004</v>
      </c>
      <c r="H64" s="246">
        <f t="shared" si="0"/>
        <v>4386151.120000001</v>
      </c>
      <c r="I64" s="252"/>
      <c r="J64" s="252"/>
      <c r="K64" s="252"/>
      <c r="L64" s="253">
        <f t="shared" si="1"/>
        <v>0</v>
      </c>
      <c r="M64" s="248"/>
      <c r="N64" s="249">
        <f t="shared" si="2"/>
        <v>4386151.120000001</v>
      </c>
      <c r="O64" s="259">
        <f>N64-SUM([14]Sources!J125:L269)</f>
        <v>-2422337.8699999936</v>
      </c>
      <c r="P64" s="261"/>
    </row>
    <row r="65" spans="2:17">
      <c r="B65" s="1106" t="s">
        <v>348</v>
      </c>
      <c r="C65" s="1107"/>
      <c r="D65" s="1108"/>
      <c r="E65" s="264">
        <f>IF(SUM(E10:E61)=SUM(E62:E64),SUM(E10:E61),"Faux")</f>
        <v>24568639.779999994</v>
      </c>
      <c r="F65" s="264">
        <f>IF(SUM(F10:F61)=SUM(F62:F64),SUM(F10:F61),"Faux")</f>
        <v>293616705.99999994</v>
      </c>
      <c r="G65" s="264">
        <f>IF(SUM(G10:G61)=SUM(G62:G64),SUM(G10:G61),"Faux")</f>
        <v>8733703.8999999966</v>
      </c>
      <c r="H65" s="264">
        <f>SUM(H10:H61)</f>
        <v>326919049.68000001</v>
      </c>
      <c r="I65" s="264">
        <f>IF(SUM(I10:I61)=SUM(I62:I64),SUM(I10:I61),"Faux")</f>
        <v>92323989.660000011</v>
      </c>
      <c r="J65" s="264">
        <f>IF(SUM(J10:J61)=SUM(J62:J64),SUM(J10:J61),"Faux")</f>
        <v>1217973.79</v>
      </c>
      <c r="K65" s="264">
        <f>IF(SUM(K10:K61)=SUM(K62:K64),SUM(K10:K61),"Faux")</f>
        <v>55559.8</v>
      </c>
      <c r="L65" s="264">
        <f>SUM(L10:L61)</f>
        <v>93597523.25</v>
      </c>
      <c r="M65" s="265"/>
      <c r="N65" s="266">
        <f>IF(H65+L65=SUM(N10:N61),H65+L65,"faux")</f>
        <v>420516572.93000001</v>
      </c>
      <c r="O65" s="267"/>
      <c r="Q65" s="156"/>
    </row>
    <row r="66" spans="2:17">
      <c r="B66" s="1109" t="s">
        <v>349</v>
      </c>
      <c r="C66" s="1110"/>
      <c r="D66" s="1111"/>
      <c r="E66" s="268">
        <f>SUM([14]Sources!J53:J269)</f>
        <v>24152023.759999994</v>
      </c>
      <c r="F66" s="268">
        <f>SUM([14]Sources!K53:K269)</f>
        <v>295969570.98000014</v>
      </c>
      <c r="G66" s="268">
        <f>SUM([14]Sources!L53:L269)</f>
        <v>8729281.549999997</v>
      </c>
      <c r="H66" s="269">
        <f>SUM(E66:G66)</f>
        <v>328850876.29000014</v>
      </c>
      <c r="I66" s="268">
        <f>SUM([14]Sources!M53:M269,[14]Sources!P53:P269)</f>
        <v>184562789.02103814</v>
      </c>
      <c r="J66" s="268">
        <f>SUM([14]Sources!N53:N269)</f>
        <v>74073401.799999997</v>
      </c>
      <c r="K66" s="268">
        <f>SUM([14]Sources!O53:O269)</f>
        <v>67566.569999999992</v>
      </c>
      <c r="L66" s="247">
        <f>SUM(I66:K66)</f>
        <v>258703757.39103812</v>
      </c>
      <c r="M66" s="270"/>
      <c r="N66" s="271">
        <f>H66+L66</f>
        <v>587554633.68103826</v>
      </c>
      <c r="O66" s="272"/>
      <c r="Q66" s="156"/>
    </row>
    <row r="67" spans="2:17">
      <c r="B67" s="1109" t="s">
        <v>406</v>
      </c>
      <c r="C67" s="1110"/>
      <c r="D67" s="1111"/>
      <c r="E67" s="273">
        <f>(E65-E66)/E66</f>
        <v>1.7249735431694509E-2</v>
      </c>
      <c r="F67" s="273">
        <f t="shared" ref="F67:K67" si="3">(F65-F66)/F66</f>
        <v>-7.9496854092449606E-3</v>
      </c>
      <c r="G67" s="273">
        <f t="shared" si="3"/>
        <v>5.0661099366185853E-4</v>
      </c>
      <c r="H67" s="274">
        <f t="shared" si="3"/>
        <v>-5.874476090179351E-3</v>
      </c>
      <c r="I67" s="273">
        <f t="shared" si="3"/>
        <v>-0.49976921052338408</v>
      </c>
      <c r="J67" s="273">
        <f t="shared" si="3"/>
        <v>-0.98355720460512175</v>
      </c>
      <c r="K67" s="273">
        <f t="shared" si="3"/>
        <v>-0.17770281960442849</v>
      </c>
      <c r="L67" s="274">
        <f>(L65-L66)/L66</f>
        <v>-0.63820578334884925</v>
      </c>
      <c r="M67" s="275"/>
      <c r="N67" s="276">
        <f>(N65-N66)/N66</f>
        <v>-0.28429366594310113</v>
      </c>
      <c r="O67" s="277"/>
      <c r="Q67" s="278"/>
    </row>
    <row r="68" spans="2:17">
      <c r="B68" s="279"/>
      <c r="C68" s="226" t="s">
        <v>407</v>
      </c>
    </row>
    <row r="69" spans="2:17">
      <c r="B69" s="279"/>
      <c r="C69" s="226" t="s">
        <v>408</v>
      </c>
    </row>
    <row r="70" spans="2:17">
      <c r="B70" s="279"/>
      <c r="C70" s="226" t="s">
        <v>409</v>
      </c>
      <c r="L70" s="280"/>
    </row>
    <row r="71" spans="2:17">
      <c r="B71" s="281" t="s">
        <v>410</v>
      </c>
      <c r="H71" s="222"/>
    </row>
    <row r="72" spans="2:17">
      <c r="B72" s="281" t="s">
        <v>411</v>
      </c>
      <c r="H72" s="184"/>
      <c r="I72" s="222"/>
      <c r="J72" s="222"/>
    </row>
  </sheetData>
  <mergeCells count="10">
    <mergeCell ref="N8:O8"/>
    <mergeCell ref="B65:D65"/>
    <mergeCell ref="B66:D66"/>
    <mergeCell ref="B67:D67"/>
    <mergeCell ref="E6:L6"/>
    <mergeCell ref="B8:B9"/>
    <mergeCell ref="C8:C9"/>
    <mergeCell ref="D8:D9"/>
    <mergeCell ref="E8:H8"/>
    <mergeCell ref="I8:L8"/>
  </mergeCells>
  <conditionalFormatting sqref="O10:O64">
    <cfRule type="iconSet" priority="3">
      <iconSet iconSet="3Arrows" showValue="0">
        <cfvo type="percent" val="0"/>
        <cfvo type="num" val="0"/>
        <cfvo type="num" val="0" gte="0"/>
      </iconSet>
    </cfRule>
  </conditionalFormatting>
  <conditionalFormatting sqref="D61">
    <cfRule type="iconSet" priority="2">
      <iconSet iconSet="4RedToBlack" showValue="0">
        <cfvo type="percent" val="0"/>
        <cfvo type="num" val="1"/>
        <cfvo type="num" val="2"/>
        <cfvo type="num" val="3"/>
      </iconSet>
    </cfRule>
  </conditionalFormatting>
  <conditionalFormatting sqref="D10:D60 D62:D64">
    <cfRule type="iconSet" priority="1">
      <iconSet iconSet="4RedToBlack" showValue="0">
        <cfvo type="percent" val="0"/>
        <cfvo type="num" val="1"/>
        <cfvo type="num" val="2"/>
        <cfvo type="num" val="3"/>
      </iconSet>
    </cfRule>
  </conditionalFormatting>
  <pageMargins left="0.15748031496062992" right="0.15748031496062992" top="0.15748031496062992" bottom="0.19685039370078741" header="0.15748031496062992" footer="0.15748031496062992"/>
  <pageSetup paperSize="9" scale="65" orientation="landscape" r:id="rId1"/>
  <drawing r:id="rId2"/>
</worksheet>
</file>

<file path=xl/worksheets/sheet7.xml><?xml version="1.0" encoding="utf-8"?>
<worksheet xmlns="http://schemas.openxmlformats.org/spreadsheetml/2006/main" xmlns:r="http://schemas.openxmlformats.org/officeDocument/2006/relationships">
  <dimension ref="B2:B3"/>
  <sheetViews>
    <sheetView showGridLines="0" workbookViewId="0">
      <selection activeCell="K23" sqref="K23"/>
    </sheetView>
  </sheetViews>
  <sheetFormatPr baseColWidth="10" defaultRowHeight="15"/>
  <cols>
    <col min="1" max="1" width="2.85546875" customWidth="1"/>
    <col min="12" max="17" width="11.85546875" customWidth="1"/>
    <col min="257" max="257" width="2.85546875" customWidth="1"/>
    <col min="268" max="273" width="11.85546875" customWidth="1"/>
    <col min="513" max="513" width="2.85546875" customWidth="1"/>
    <col min="524" max="529" width="11.85546875" customWidth="1"/>
    <col min="769" max="769" width="2.85546875" customWidth="1"/>
    <col min="780" max="785" width="11.85546875" customWidth="1"/>
    <col min="1025" max="1025" width="2.85546875" customWidth="1"/>
    <col min="1036" max="1041" width="11.85546875" customWidth="1"/>
    <col min="1281" max="1281" width="2.85546875" customWidth="1"/>
    <col min="1292" max="1297" width="11.85546875" customWidth="1"/>
    <col min="1537" max="1537" width="2.85546875" customWidth="1"/>
    <col min="1548" max="1553" width="11.85546875" customWidth="1"/>
    <col min="1793" max="1793" width="2.85546875" customWidth="1"/>
    <col min="1804" max="1809" width="11.85546875" customWidth="1"/>
    <col min="2049" max="2049" width="2.85546875" customWidth="1"/>
    <col min="2060" max="2065" width="11.85546875" customWidth="1"/>
    <col min="2305" max="2305" width="2.85546875" customWidth="1"/>
    <col min="2316" max="2321" width="11.85546875" customWidth="1"/>
    <col min="2561" max="2561" width="2.85546875" customWidth="1"/>
    <col min="2572" max="2577" width="11.85546875" customWidth="1"/>
    <col min="2817" max="2817" width="2.85546875" customWidth="1"/>
    <col min="2828" max="2833" width="11.85546875" customWidth="1"/>
    <col min="3073" max="3073" width="2.85546875" customWidth="1"/>
    <col min="3084" max="3089" width="11.85546875" customWidth="1"/>
    <col min="3329" max="3329" width="2.85546875" customWidth="1"/>
    <col min="3340" max="3345" width="11.85546875" customWidth="1"/>
    <col min="3585" max="3585" width="2.85546875" customWidth="1"/>
    <col min="3596" max="3601" width="11.85546875" customWidth="1"/>
    <col min="3841" max="3841" width="2.85546875" customWidth="1"/>
    <col min="3852" max="3857" width="11.85546875" customWidth="1"/>
    <col min="4097" max="4097" width="2.85546875" customWidth="1"/>
    <col min="4108" max="4113" width="11.85546875" customWidth="1"/>
    <col min="4353" max="4353" width="2.85546875" customWidth="1"/>
    <col min="4364" max="4369" width="11.85546875" customWidth="1"/>
    <col min="4609" max="4609" width="2.85546875" customWidth="1"/>
    <col min="4620" max="4625" width="11.85546875" customWidth="1"/>
    <col min="4865" max="4865" width="2.85546875" customWidth="1"/>
    <col min="4876" max="4881" width="11.85546875" customWidth="1"/>
    <col min="5121" max="5121" width="2.85546875" customWidth="1"/>
    <col min="5132" max="5137" width="11.85546875" customWidth="1"/>
    <col min="5377" max="5377" width="2.85546875" customWidth="1"/>
    <col min="5388" max="5393" width="11.85546875" customWidth="1"/>
    <col min="5633" max="5633" width="2.85546875" customWidth="1"/>
    <col min="5644" max="5649" width="11.85546875" customWidth="1"/>
    <col min="5889" max="5889" width="2.85546875" customWidth="1"/>
    <col min="5900" max="5905" width="11.85546875" customWidth="1"/>
    <col min="6145" max="6145" width="2.85546875" customWidth="1"/>
    <col min="6156" max="6161" width="11.85546875" customWidth="1"/>
    <col min="6401" max="6401" width="2.85546875" customWidth="1"/>
    <col min="6412" max="6417" width="11.85546875" customWidth="1"/>
    <col min="6657" max="6657" width="2.85546875" customWidth="1"/>
    <col min="6668" max="6673" width="11.85546875" customWidth="1"/>
    <col min="6913" max="6913" width="2.85546875" customWidth="1"/>
    <col min="6924" max="6929" width="11.85546875" customWidth="1"/>
    <col min="7169" max="7169" width="2.85546875" customWidth="1"/>
    <col min="7180" max="7185" width="11.85546875" customWidth="1"/>
    <col min="7425" max="7425" width="2.85546875" customWidth="1"/>
    <col min="7436" max="7441" width="11.85546875" customWidth="1"/>
    <col min="7681" max="7681" width="2.85546875" customWidth="1"/>
    <col min="7692" max="7697" width="11.85546875" customWidth="1"/>
    <col min="7937" max="7937" width="2.85546875" customWidth="1"/>
    <col min="7948" max="7953" width="11.85546875" customWidth="1"/>
    <col min="8193" max="8193" width="2.85546875" customWidth="1"/>
    <col min="8204" max="8209" width="11.85546875" customWidth="1"/>
    <col min="8449" max="8449" width="2.85546875" customWidth="1"/>
    <col min="8460" max="8465" width="11.85546875" customWidth="1"/>
    <col min="8705" max="8705" width="2.85546875" customWidth="1"/>
    <col min="8716" max="8721" width="11.85546875" customWidth="1"/>
    <col min="8961" max="8961" width="2.85546875" customWidth="1"/>
    <col min="8972" max="8977" width="11.85546875" customWidth="1"/>
    <col min="9217" max="9217" width="2.85546875" customWidth="1"/>
    <col min="9228" max="9233" width="11.85546875" customWidth="1"/>
    <col min="9473" max="9473" width="2.85546875" customWidth="1"/>
    <col min="9484" max="9489" width="11.85546875" customWidth="1"/>
    <col min="9729" max="9729" width="2.85546875" customWidth="1"/>
    <col min="9740" max="9745" width="11.85546875" customWidth="1"/>
    <col min="9985" max="9985" width="2.85546875" customWidth="1"/>
    <col min="9996" max="10001" width="11.85546875" customWidth="1"/>
    <col min="10241" max="10241" width="2.85546875" customWidth="1"/>
    <col min="10252" max="10257" width="11.85546875" customWidth="1"/>
    <col min="10497" max="10497" width="2.85546875" customWidth="1"/>
    <col min="10508" max="10513" width="11.85546875" customWidth="1"/>
    <col min="10753" max="10753" width="2.85546875" customWidth="1"/>
    <col min="10764" max="10769" width="11.85546875" customWidth="1"/>
    <col min="11009" max="11009" width="2.85546875" customWidth="1"/>
    <col min="11020" max="11025" width="11.85546875" customWidth="1"/>
    <col min="11265" max="11265" width="2.85546875" customWidth="1"/>
    <col min="11276" max="11281" width="11.85546875" customWidth="1"/>
    <col min="11521" max="11521" width="2.85546875" customWidth="1"/>
    <col min="11532" max="11537" width="11.85546875" customWidth="1"/>
    <col min="11777" max="11777" width="2.85546875" customWidth="1"/>
    <col min="11788" max="11793" width="11.85546875" customWidth="1"/>
    <col min="12033" max="12033" width="2.85546875" customWidth="1"/>
    <col min="12044" max="12049" width="11.85546875" customWidth="1"/>
    <col min="12289" max="12289" width="2.85546875" customWidth="1"/>
    <col min="12300" max="12305" width="11.85546875" customWidth="1"/>
    <col min="12545" max="12545" width="2.85546875" customWidth="1"/>
    <col min="12556" max="12561" width="11.85546875" customWidth="1"/>
    <col min="12801" max="12801" width="2.85546875" customWidth="1"/>
    <col min="12812" max="12817" width="11.85546875" customWidth="1"/>
    <col min="13057" max="13057" width="2.85546875" customWidth="1"/>
    <col min="13068" max="13073" width="11.85546875" customWidth="1"/>
    <col min="13313" max="13313" width="2.85546875" customWidth="1"/>
    <col min="13324" max="13329" width="11.85546875" customWidth="1"/>
    <col min="13569" max="13569" width="2.85546875" customWidth="1"/>
    <col min="13580" max="13585" width="11.85546875" customWidth="1"/>
    <col min="13825" max="13825" width="2.85546875" customWidth="1"/>
    <col min="13836" max="13841" width="11.85546875" customWidth="1"/>
    <col min="14081" max="14081" width="2.85546875" customWidth="1"/>
    <col min="14092" max="14097" width="11.85546875" customWidth="1"/>
    <col min="14337" max="14337" width="2.85546875" customWidth="1"/>
    <col min="14348" max="14353" width="11.85546875" customWidth="1"/>
    <col min="14593" max="14593" width="2.85546875" customWidth="1"/>
    <col min="14604" max="14609" width="11.85546875" customWidth="1"/>
    <col min="14849" max="14849" width="2.85546875" customWidth="1"/>
    <col min="14860" max="14865" width="11.85546875" customWidth="1"/>
    <col min="15105" max="15105" width="2.85546875" customWidth="1"/>
    <col min="15116" max="15121" width="11.85546875" customWidth="1"/>
    <col min="15361" max="15361" width="2.85546875" customWidth="1"/>
    <col min="15372" max="15377" width="11.85546875" customWidth="1"/>
    <col min="15617" max="15617" width="2.85546875" customWidth="1"/>
    <col min="15628" max="15633" width="11.85546875" customWidth="1"/>
    <col min="15873" max="15873" width="2.85546875" customWidth="1"/>
    <col min="15884" max="15889" width="11.85546875" customWidth="1"/>
    <col min="16129" max="16129" width="2.85546875" customWidth="1"/>
    <col min="16140" max="16145" width="11.85546875" customWidth="1"/>
  </cols>
  <sheetData>
    <row r="2" spans="2:2" ht="18.75">
      <c r="B2" s="282" t="s">
        <v>412</v>
      </c>
    </row>
    <row r="3" spans="2:2" ht="15.75">
      <c r="B3" s="234" t="s">
        <v>355</v>
      </c>
    </row>
  </sheetData>
  <pageMargins left="0.15748031496062992" right="0.15748031496062992" top="0.15748031496062992" bottom="0.15748031496062992" header="0.15748031496062992" footer="0.15748031496062992"/>
  <pageSetup paperSize="9" scale="74" orientation="landscape" r:id="rId1"/>
  <drawing r:id="rId2"/>
</worksheet>
</file>

<file path=xl/worksheets/sheet8.xml><?xml version="1.0" encoding="utf-8"?>
<worksheet xmlns="http://schemas.openxmlformats.org/spreadsheetml/2006/main" xmlns:r="http://schemas.openxmlformats.org/officeDocument/2006/relationships">
  <dimension ref="B1:Y64"/>
  <sheetViews>
    <sheetView showGridLines="0" topLeftCell="A46" workbookViewId="0">
      <selection activeCell="P33" sqref="P33"/>
    </sheetView>
  </sheetViews>
  <sheetFormatPr baseColWidth="10" defaultRowHeight="15"/>
  <cols>
    <col min="1" max="1" width="2.42578125" customWidth="1"/>
    <col min="2" max="2" width="5" customWidth="1"/>
    <col min="3" max="3" width="27" bestFit="1" customWidth="1"/>
    <col min="4" max="4" width="10.28515625" bestFit="1" customWidth="1"/>
    <col min="5" max="5" width="12" bestFit="1" customWidth="1"/>
    <col min="6" max="6" width="13.42578125" customWidth="1"/>
    <col min="7" max="7" width="9.42578125" bestFit="1" customWidth="1"/>
    <col min="8" max="8" width="9" bestFit="1" customWidth="1"/>
    <col min="9" max="9" width="13.28515625" bestFit="1" customWidth="1"/>
    <col min="10" max="10" width="5.85546875" customWidth="1"/>
    <col min="11" max="11" width="3" customWidth="1"/>
    <col min="12" max="12" width="6.7109375" customWidth="1"/>
    <col min="13" max="13" width="2.42578125" customWidth="1"/>
    <col min="14" max="14" width="8.140625" customWidth="1"/>
    <col min="15" max="15" width="3.140625" customWidth="1"/>
    <col min="16" max="16" width="11.28515625" bestFit="1" customWidth="1"/>
    <col min="17" max="17" width="9.28515625" bestFit="1" customWidth="1"/>
    <col min="18" max="18" width="9" bestFit="1" customWidth="1"/>
    <col min="19" max="19" width="14.7109375" customWidth="1"/>
    <col min="20" max="20" width="9.28515625" bestFit="1" customWidth="1"/>
    <col min="21" max="21" width="9.28515625" customWidth="1"/>
    <col min="22" max="22" width="10.28515625" bestFit="1" customWidth="1"/>
    <col min="23" max="23" width="8.85546875" customWidth="1"/>
    <col min="24" max="24" width="9" bestFit="1" customWidth="1"/>
    <col min="25" max="25" width="11.140625" bestFit="1" customWidth="1"/>
    <col min="257" max="257" width="2.42578125" customWidth="1"/>
    <col min="258" max="258" width="5" customWidth="1"/>
    <col min="259" max="259" width="27" bestFit="1" customWidth="1"/>
    <col min="260" max="260" width="10.28515625" bestFit="1" customWidth="1"/>
    <col min="261" max="261" width="12" bestFit="1" customWidth="1"/>
    <col min="262" max="262" width="13.42578125" customWidth="1"/>
    <col min="263" max="263" width="9.42578125" bestFit="1" customWidth="1"/>
    <col min="264" max="264" width="9" bestFit="1" customWidth="1"/>
    <col min="265" max="265" width="13.28515625" bestFit="1" customWidth="1"/>
    <col min="266" max="266" width="5.85546875" customWidth="1"/>
    <col min="267" max="267" width="3" customWidth="1"/>
    <col min="268" max="268" width="6.7109375" customWidth="1"/>
    <col min="269" max="269" width="2.42578125" customWidth="1"/>
    <col min="270" max="270" width="8.140625" customWidth="1"/>
    <col min="271" max="271" width="3.140625" customWidth="1"/>
    <col min="272" max="272" width="11.28515625" bestFit="1" customWidth="1"/>
    <col min="273" max="273" width="9.28515625" bestFit="1" customWidth="1"/>
    <col min="274" max="274" width="9" bestFit="1" customWidth="1"/>
    <col min="275" max="275" width="14.7109375" customWidth="1"/>
    <col min="276" max="276" width="9.28515625" bestFit="1" customWidth="1"/>
    <col min="277" max="277" width="9.28515625" customWidth="1"/>
    <col min="278" max="278" width="10.28515625" bestFit="1" customWidth="1"/>
    <col min="279" max="279" width="8.85546875" customWidth="1"/>
    <col min="280" max="280" width="9" bestFit="1" customWidth="1"/>
    <col min="281" max="281" width="11.140625" bestFit="1" customWidth="1"/>
    <col min="513" max="513" width="2.42578125" customWidth="1"/>
    <col min="514" max="514" width="5" customWidth="1"/>
    <col min="515" max="515" width="27" bestFit="1" customWidth="1"/>
    <col min="516" max="516" width="10.28515625" bestFit="1" customWidth="1"/>
    <col min="517" max="517" width="12" bestFit="1" customWidth="1"/>
    <col min="518" max="518" width="13.42578125" customWidth="1"/>
    <col min="519" max="519" width="9.42578125" bestFit="1" customWidth="1"/>
    <col min="520" max="520" width="9" bestFit="1" customWidth="1"/>
    <col min="521" max="521" width="13.28515625" bestFit="1" customWidth="1"/>
    <col min="522" max="522" width="5.85546875" customWidth="1"/>
    <col min="523" max="523" width="3" customWidth="1"/>
    <col min="524" max="524" width="6.7109375" customWidth="1"/>
    <col min="525" max="525" width="2.42578125" customWidth="1"/>
    <col min="526" max="526" width="8.140625" customWidth="1"/>
    <col min="527" max="527" width="3.140625" customWidth="1"/>
    <col min="528" max="528" width="11.28515625" bestFit="1" customWidth="1"/>
    <col min="529" max="529" width="9.28515625" bestFit="1" customWidth="1"/>
    <col min="530" max="530" width="9" bestFit="1" customWidth="1"/>
    <col min="531" max="531" width="14.7109375" customWidth="1"/>
    <col min="532" max="532" width="9.28515625" bestFit="1" customWidth="1"/>
    <col min="533" max="533" width="9.28515625" customWidth="1"/>
    <col min="534" max="534" width="10.28515625" bestFit="1" customWidth="1"/>
    <col min="535" max="535" width="8.85546875" customWidth="1"/>
    <col min="536" max="536" width="9" bestFit="1" customWidth="1"/>
    <col min="537" max="537" width="11.140625" bestFit="1" customWidth="1"/>
    <col min="769" max="769" width="2.42578125" customWidth="1"/>
    <col min="770" max="770" width="5" customWidth="1"/>
    <col min="771" max="771" width="27" bestFit="1" customWidth="1"/>
    <col min="772" max="772" width="10.28515625" bestFit="1" customWidth="1"/>
    <col min="773" max="773" width="12" bestFit="1" customWidth="1"/>
    <col min="774" max="774" width="13.42578125" customWidth="1"/>
    <col min="775" max="775" width="9.42578125" bestFit="1" customWidth="1"/>
    <col min="776" max="776" width="9" bestFit="1" customWidth="1"/>
    <col min="777" max="777" width="13.28515625" bestFit="1" customWidth="1"/>
    <col min="778" max="778" width="5.85546875" customWidth="1"/>
    <col min="779" max="779" width="3" customWidth="1"/>
    <col min="780" max="780" width="6.7109375" customWidth="1"/>
    <col min="781" max="781" width="2.42578125" customWidth="1"/>
    <col min="782" max="782" width="8.140625" customWidth="1"/>
    <col min="783" max="783" width="3.140625" customWidth="1"/>
    <col min="784" max="784" width="11.28515625" bestFit="1" customWidth="1"/>
    <col min="785" max="785" width="9.28515625" bestFit="1" customWidth="1"/>
    <col min="786" max="786" width="9" bestFit="1" customWidth="1"/>
    <col min="787" max="787" width="14.7109375" customWidth="1"/>
    <col min="788" max="788" width="9.28515625" bestFit="1" customWidth="1"/>
    <col min="789" max="789" width="9.28515625" customWidth="1"/>
    <col min="790" max="790" width="10.28515625" bestFit="1" customWidth="1"/>
    <col min="791" max="791" width="8.85546875" customWidth="1"/>
    <col min="792" max="792" width="9" bestFit="1" customWidth="1"/>
    <col min="793" max="793" width="11.140625" bestFit="1" customWidth="1"/>
    <col min="1025" max="1025" width="2.42578125" customWidth="1"/>
    <col min="1026" max="1026" width="5" customWidth="1"/>
    <col min="1027" max="1027" width="27" bestFit="1" customWidth="1"/>
    <col min="1028" max="1028" width="10.28515625" bestFit="1" customWidth="1"/>
    <col min="1029" max="1029" width="12" bestFit="1" customWidth="1"/>
    <col min="1030" max="1030" width="13.42578125" customWidth="1"/>
    <col min="1031" max="1031" width="9.42578125" bestFit="1" customWidth="1"/>
    <col min="1032" max="1032" width="9" bestFit="1" customWidth="1"/>
    <col min="1033" max="1033" width="13.28515625" bestFit="1" customWidth="1"/>
    <col min="1034" max="1034" width="5.85546875" customWidth="1"/>
    <col min="1035" max="1035" width="3" customWidth="1"/>
    <col min="1036" max="1036" width="6.7109375" customWidth="1"/>
    <col min="1037" max="1037" width="2.42578125" customWidth="1"/>
    <col min="1038" max="1038" width="8.140625" customWidth="1"/>
    <col min="1039" max="1039" width="3.140625" customWidth="1"/>
    <col min="1040" max="1040" width="11.28515625" bestFit="1" customWidth="1"/>
    <col min="1041" max="1041" width="9.28515625" bestFit="1" customWidth="1"/>
    <col min="1042" max="1042" width="9" bestFit="1" customWidth="1"/>
    <col min="1043" max="1043" width="14.7109375" customWidth="1"/>
    <col min="1044" max="1044" width="9.28515625" bestFit="1" customWidth="1"/>
    <col min="1045" max="1045" width="9.28515625" customWidth="1"/>
    <col min="1046" max="1046" width="10.28515625" bestFit="1" customWidth="1"/>
    <col min="1047" max="1047" width="8.85546875" customWidth="1"/>
    <col min="1048" max="1048" width="9" bestFit="1" customWidth="1"/>
    <col min="1049" max="1049" width="11.140625" bestFit="1" customWidth="1"/>
    <col min="1281" max="1281" width="2.42578125" customWidth="1"/>
    <col min="1282" max="1282" width="5" customWidth="1"/>
    <col min="1283" max="1283" width="27" bestFit="1" customWidth="1"/>
    <col min="1284" max="1284" width="10.28515625" bestFit="1" customWidth="1"/>
    <col min="1285" max="1285" width="12" bestFit="1" customWidth="1"/>
    <col min="1286" max="1286" width="13.42578125" customWidth="1"/>
    <col min="1287" max="1287" width="9.42578125" bestFit="1" customWidth="1"/>
    <col min="1288" max="1288" width="9" bestFit="1" customWidth="1"/>
    <col min="1289" max="1289" width="13.28515625" bestFit="1" customWidth="1"/>
    <col min="1290" max="1290" width="5.85546875" customWidth="1"/>
    <col min="1291" max="1291" width="3" customWidth="1"/>
    <col min="1292" max="1292" width="6.7109375" customWidth="1"/>
    <col min="1293" max="1293" width="2.42578125" customWidth="1"/>
    <col min="1294" max="1294" width="8.140625" customWidth="1"/>
    <col min="1295" max="1295" width="3.140625" customWidth="1"/>
    <col min="1296" max="1296" width="11.28515625" bestFit="1" customWidth="1"/>
    <col min="1297" max="1297" width="9.28515625" bestFit="1" customWidth="1"/>
    <col min="1298" max="1298" width="9" bestFit="1" customWidth="1"/>
    <col min="1299" max="1299" width="14.7109375" customWidth="1"/>
    <col min="1300" max="1300" width="9.28515625" bestFit="1" customWidth="1"/>
    <col min="1301" max="1301" width="9.28515625" customWidth="1"/>
    <col min="1302" max="1302" width="10.28515625" bestFit="1" customWidth="1"/>
    <col min="1303" max="1303" width="8.85546875" customWidth="1"/>
    <col min="1304" max="1304" width="9" bestFit="1" customWidth="1"/>
    <col min="1305" max="1305" width="11.140625" bestFit="1" customWidth="1"/>
    <col min="1537" max="1537" width="2.42578125" customWidth="1"/>
    <col min="1538" max="1538" width="5" customWidth="1"/>
    <col min="1539" max="1539" width="27" bestFit="1" customWidth="1"/>
    <col min="1540" max="1540" width="10.28515625" bestFit="1" customWidth="1"/>
    <col min="1541" max="1541" width="12" bestFit="1" customWidth="1"/>
    <col min="1542" max="1542" width="13.42578125" customWidth="1"/>
    <col min="1543" max="1543" width="9.42578125" bestFit="1" customWidth="1"/>
    <col min="1544" max="1544" width="9" bestFit="1" customWidth="1"/>
    <col min="1545" max="1545" width="13.28515625" bestFit="1" customWidth="1"/>
    <col min="1546" max="1546" width="5.85546875" customWidth="1"/>
    <col min="1547" max="1547" width="3" customWidth="1"/>
    <col min="1548" max="1548" width="6.7109375" customWidth="1"/>
    <col min="1549" max="1549" width="2.42578125" customWidth="1"/>
    <col min="1550" max="1550" width="8.140625" customWidth="1"/>
    <col min="1551" max="1551" width="3.140625" customWidth="1"/>
    <col min="1552" max="1552" width="11.28515625" bestFit="1" customWidth="1"/>
    <col min="1553" max="1553" width="9.28515625" bestFit="1" customWidth="1"/>
    <col min="1554" max="1554" width="9" bestFit="1" customWidth="1"/>
    <col min="1555" max="1555" width="14.7109375" customWidth="1"/>
    <col min="1556" max="1556" width="9.28515625" bestFit="1" customWidth="1"/>
    <col min="1557" max="1557" width="9.28515625" customWidth="1"/>
    <col min="1558" max="1558" width="10.28515625" bestFit="1" customWidth="1"/>
    <col min="1559" max="1559" width="8.85546875" customWidth="1"/>
    <col min="1560" max="1560" width="9" bestFit="1" customWidth="1"/>
    <col min="1561" max="1561" width="11.140625" bestFit="1" customWidth="1"/>
    <col min="1793" max="1793" width="2.42578125" customWidth="1"/>
    <col min="1794" max="1794" width="5" customWidth="1"/>
    <col min="1795" max="1795" width="27" bestFit="1" customWidth="1"/>
    <col min="1796" max="1796" width="10.28515625" bestFit="1" customWidth="1"/>
    <col min="1797" max="1797" width="12" bestFit="1" customWidth="1"/>
    <col min="1798" max="1798" width="13.42578125" customWidth="1"/>
    <col min="1799" max="1799" width="9.42578125" bestFit="1" customWidth="1"/>
    <col min="1800" max="1800" width="9" bestFit="1" customWidth="1"/>
    <col min="1801" max="1801" width="13.28515625" bestFit="1" customWidth="1"/>
    <col min="1802" max="1802" width="5.85546875" customWidth="1"/>
    <col min="1803" max="1803" width="3" customWidth="1"/>
    <col min="1804" max="1804" width="6.7109375" customWidth="1"/>
    <col min="1805" max="1805" width="2.42578125" customWidth="1"/>
    <col min="1806" max="1806" width="8.140625" customWidth="1"/>
    <col min="1807" max="1807" width="3.140625" customWidth="1"/>
    <col min="1808" max="1808" width="11.28515625" bestFit="1" customWidth="1"/>
    <col min="1809" max="1809" width="9.28515625" bestFit="1" customWidth="1"/>
    <col min="1810" max="1810" width="9" bestFit="1" customWidth="1"/>
    <col min="1811" max="1811" width="14.7109375" customWidth="1"/>
    <col min="1812" max="1812" width="9.28515625" bestFit="1" customWidth="1"/>
    <col min="1813" max="1813" width="9.28515625" customWidth="1"/>
    <col min="1814" max="1814" width="10.28515625" bestFit="1" customWidth="1"/>
    <col min="1815" max="1815" width="8.85546875" customWidth="1"/>
    <col min="1816" max="1816" width="9" bestFit="1" customWidth="1"/>
    <col min="1817" max="1817" width="11.140625" bestFit="1" customWidth="1"/>
    <col min="2049" max="2049" width="2.42578125" customWidth="1"/>
    <col min="2050" max="2050" width="5" customWidth="1"/>
    <col min="2051" max="2051" width="27" bestFit="1" customWidth="1"/>
    <col min="2052" max="2052" width="10.28515625" bestFit="1" customWidth="1"/>
    <col min="2053" max="2053" width="12" bestFit="1" customWidth="1"/>
    <col min="2054" max="2054" width="13.42578125" customWidth="1"/>
    <col min="2055" max="2055" width="9.42578125" bestFit="1" customWidth="1"/>
    <col min="2056" max="2056" width="9" bestFit="1" customWidth="1"/>
    <col min="2057" max="2057" width="13.28515625" bestFit="1" customWidth="1"/>
    <col min="2058" max="2058" width="5.85546875" customWidth="1"/>
    <col min="2059" max="2059" width="3" customWidth="1"/>
    <col min="2060" max="2060" width="6.7109375" customWidth="1"/>
    <col min="2061" max="2061" width="2.42578125" customWidth="1"/>
    <col min="2062" max="2062" width="8.140625" customWidth="1"/>
    <col min="2063" max="2063" width="3.140625" customWidth="1"/>
    <col min="2064" max="2064" width="11.28515625" bestFit="1" customWidth="1"/>
    <col min="2065" max="2065" width="9.28515625" bestFit="1" customWidth="1"/>
    <col min="2066" max="2066" width="9" bestFit="1" customWidth="1"/>
    <col min="2067" max="2067" width="14.7109375" customWidth="1"/>
    <col min="2068" max="2068" width="9.28515625" bestFit="1" customWidth="1"/>
    <col min="2069" max="2069" width="9.28515625" customWidth="1"/>
    <col min="2070" max="2070" width="10.28515625" bestFit="1" customWidth="1"/>
    <col min="2071" max="2071" width="8.85546875" customWidth="1"/>
    <col min="2072" max="2072" width="9" bestFit="1" customWidth="1"/>
    <col min="2073" max="2073" width="11.140625" bestFit="1" customWidth="1"/>
    <col min="2305" max="2305" width="2.42578125" customWidth="1"/>
    <col min="2306" max="2306" width="5" customWidth="1"/>
    <col min="2307" max="2307" width="27" bestFit="1" customWidth="1"/>
    <col min="2308" max="2308" width="10.28515625" bestFit="1" customWidth="1"/>
    <col min="2309" max="2309" width="12" bestFit="1" customWidth="1"/>
    <col min="2310" max="2310" width="13.42578125" customWidth="1"/>
    <col min="2311" max="2311" width="9.42578125" bestFit="1" customWidth="1"/>
    <col min="2312" max="2312" width="9" bestFit="1" customWidth="1"/>
    <col min="2313" max="2313" width="13.28515625" bestFit="1" customWidth="1"/>
    <col min="2314" max="2314" width="5.85546875" customWidth="1"/>
    <col min="2315" max="2315" width="3" customWidth="1"/>
    <col min="2316" max="2316" width="6.7109375" customWidth="1"/>
    <col min="2317" max="2317" width="2.42578125" customWidth="1"/>
    <col min="2318" max="2318" width="8.140625" customWidth="1"/>
    <col min="2319" max="2319" width="3.140625" customWidth="1"/>
    <col min="2320" max="2320" width="11.28515625" bestFit="1" customWidth="1"/>
    <col min="2321" max="2321" width="9.28515625" bestFit="1" customWidth="1"/>
    <col min="2322" max="2322" width="9" bestFit="1" customWidth="1"/>
    <col min="2323" max="2323" width="14.7109375" customWidth="1"/>
    <col min="2324" max="2324" width="9.28515625" bestFit="1" customWidth="1"/>
    <col min="2325" max="2325" width="9.28515625" customWidth="1"/>
    <col min="2326" max="2326" width="10.28515625" bestFit="1" customWidth="1"/>
    <col min="2327" max="2327" width="8.85546875" customWidth="1"/>
    <col min="2328" max="2328" width="9" bestFit="1" customWidth="1"/>
    <col min="2329" max="2329" width="11.140625" bestFit="1" customWidth="1"/>
    <col min="2561" max="2561" width="2.42578125" customWidth="1"/>
    <col min="2562" max="2562" width="5" customWidth="1"/>
    <col min="2563" max="2563" width="27" bestFit="1" customWidth="1"/>
    <col min="2564" max="2564" width="10.28515625" bestFit="1" customWidth="1"/>
    <col min="2565" max="2565" width="12" bestFit="1" customWidth="1"/>
    <col min="2566" max="2566" width="13.42578125" customWidth="1"/>
    <col min="2567" max="2567" width="9.42578125" bestFit="1" customWidth="1"/>
    <col min="2568" max="2568" width="9" bestFit="1" customWidth="1"/>
    <col min="2569" max="2569" width="13.28515625" bestFit="1" customWidth="1"/>
    <col min="2570" max="2570" width="5.85546875" customWidth="1"/>
    <col min="2571" max="2571" width="3" customWidth="1"/>
    <col min="2572" max="2572" width="6.7109375" customWidth="1"/>
    <col min="2573" max="2573" width="2.42578125" customWidth="1"/>
    <col min="2574" max="2574" width="8.140625" customWidth="1"/>
    <col min="2575" max="2575" width="3.140625" customWidth="1"/>
    <col min="2576" max="2576" width="11.28515625" bestFit="1" customWidth="1"/>
    <col min="2577" max="2577" width="9.28515625" bestFit="1" customWidth="1"/>
    <col min="2578" max="2578" width="9" bestFit="1" customWidth="1"/>
    <col min="2579" max="2579" width="14.7109375" customWidth="1"/>
    <col min="2580" max="2580" width="9.28515625" bestFit="1" customWidth="1"/>
    <col min="2581" max="2581" width="9.28515625" customWidth="1"/>
    <col min="2582" max="2582" width="10.28515625" bestFit="1" customWidth="1"/>
    <col min="2583" max="2583" width="8.85546875" customWidth="1"/>
    <col min="2584" max="2584" width="9" bestFit="1" customWidth="1"/>
    <col min="2585" max="2585" width="11.140625" bestFit="1" customWidth="1"/>
    <col min="2817" max="2817" width="2.42578125" customWidth="1"/>
    <col min="2818" max="2818" width="5" customWidth="1"/>
    <col min="2819" max="2819" width="27" bestFit="1" customWidth="1"/>
    <col min="2820" max="2820" width="10.28515625" bestFit="1" customWidth="1"/>
    <col min="2821" max="2821" width="12" bestFit="1" customWidth="1"/>
    <col min="2822" max="2822" width="13.42578125" customWidth="1"/>
    <col min="2823" max="2823" width="9.42578125" bestFit="1" customWidth="1"/>
    <col min="2824" max="2824" width="9" bestFit="1" customWidth="1"/>
    <col min="2825" max="2825" width="13.28515625" bestFit="1" customWidth="1"/>
    <col min="2826" max="2826" width="5.85546875" customWidth="1"/>
    <col min="2827" max="2827" width="3" customWidth="1"/>
    <col min="2828" max="2828" width="6.7109375" customWidth="1"/>
    <col min="2829" max="2829" width="2.42578125" customWidth="1"/>
    <col min="2830" max="2830" width="8.140625" customWidth="1"/>
    <col min="2831" max="2831" width="3.140625" customWidth="1"/>
    <col min="2832" max="2832" width="11.28515625" bestFit="1" customWidth="1"/>
    <col min="2833" max="2833" width="9.28515625" bestFit="1" customWidth="1"/>
    <col min="2834" max="2834" width="9" bestFit="1" customWidth="1"/>
    <col min="2835" max="2835" width="14.7109375" customWidth="1"/>
    <col min="2836" max="2836" width="9.28515625" bestFit="1" customWidth="1"/>
    <col min="2837" max="2837" width="9.28515625" customWidth="1"/>
    <col min="2838" max="2838" width="10.28515625" bestFit="1" customWidth="1"/>
    <col min="2839" max="2839" width="8.85546875" customWidth="1"/>
    <col min="2840" max="2840" width="9" bestFit="1" customWidth="1"/>
    <col min="2841" max="2841" width="11.140625" bestFit="1" customWidth="1"/>
    <col min="3073" max="3073" width="2.42578125" customWidth="1"/>
    <col min="3074" max="3074" width="5" customWidth="1"/>
    <col min="3075" max="3075" width="27" bestFit="1" customWidth="1"/>
    <col min="3076" max="3076" width="10.28515625" bestFit="1" customWidth="1"/>
    <col min="3077" max="3077" width="12" bestFit="1" customWidth="1"/>
    <col min="3078" max="3078" width="13.42578125" customWidth="1"/>
    <col min="3079" max="3079" width="9.42578125" bestFit="1" customWidth="1"/>
    <col min="3080" max="3080" width="9" bestFit="1" customWidth="1"/>
    <col min="3081" max="3081" width="13.28515625" bestFit="1" customWidth="1"/>
    <col min="3082" max="3082" width="5.85546875" customWidth="1"/>
    <col min="3083" max="3083" width="3" customWidth="1"/>
    <col min="3084" max="3084" width="6.7109375" customWidth="1"/>
    <col min="3085" max="3085" width="2.42578125" customWidth="1"/>
    <col min="3086" max="3086" width="8.140625" customWidth="1"/>
    <col min="3087" max="3087" width="3.140625" customWidth="1"/>
    <col min="3088" max="3088" width="11.28515625" bestFit="1" customWidth="1"/>
    <col min="3089" max="3089" width="9.28515625" bestFit="1" customWidth="1"/>
    <col min="3090" max="3090" width="9" bestFit="1" customWidth="1"/>
    <col min="3091" max="3091" width="14.7109375" customWidth="1"/>
    <col min="3092" max="3092" width="9.28515625" bestFit="1" customWidth="1"/>
    <col min="3093" max="3093" width="9.28515625" customWidth="1"/>
    <col min="3094" max="3094" width="10.28515625" bestFit="1" customWidth="1"/>
    <col min="3095" max="3095" width="8.85546875" customWidth="1"/>
    <col min="3096" max="3096" width="9" bestFit="1" customWidth="1"/>
    <col min="3097" max="3097" width="11.140625" bestFit="1" customWidth="1"/>
    <col min="3329" max="3329" width="2.42578125" customWidth="1"/>
    <col min="3330" max="3330" width="5" customWidth="1"/>
    <col min="3331" max="3331" width="27" bestFit="1" customWidth="1"/>
    <col min="3332" max="3332" width="10.28515625" bestFit="1" customWidth="1"/>
    <col min="3333" max="3333" width="12" bestFit="1" customWidth="1"/>
    <col min="3334" max="3334" width="13.42578125" customWidth="1"/>
    <col min="3335" max="3335" width="9.42578125" bestFit="1" customWidth="1"/>
    <col min="3336" max="3336" width="9" bestFit="1" customWidth="1"/>
    <col min="3337" max="3337" width="13.28515625" bestFit="1" customWidth="1"/>
    <col min="3338" max="3338" width="5.85546875" customWidth="1"/>
    <col min="3339" max="3339" width="3" customWidth="1"/>
    <col min="3340" max="3340" width="6.7109375" customWidth="1"/>
    <col min="3341" max="3341" width="2.42578125" customWidth="1"/>
    <col min="3342" max="3342" width="8.140625" customWidth="1"/>
    <col min="3343" max="3343" width="3.140625" customWidth="1"/>
    <col min="3344" max="3344" width="11.28515625" bestFit="1" customWidth="1"/>
    <col min="3345" max="3345" width="9.28515625" bestFit="1" customWidth="1"/>
    <col min="3346" max="3346" width="9" bestFit="1" customWidth="1"/>
    <col min="3347" max="3347" width="14.7109375" customWidth="1"/>
    <col min="3348" max="3348" width="9.28515625" bestFit="1" customWidth="1"/>
    <col min="3349" max="3349" width="9.28515625" customWidth="1"/>
    <col min="3350" max="3350" width="10.28515625" bestFit="1" customWidth="1"/>
    <col min="3351" max="3351" width="8.85546875" customWidth="1"/>
    <col min="3352" max="3352" width="9" bestFit="1" customWidth="1"/>
    <col min="3353" max="3353" width="11.140625" bestFit="1" customWidth="1"/>
    <col min="3585" max="3585" width="2.42578125" customWidth="1"/>
    <col min="3586" max="3586" width="5" customWidth="1"/>
    <col min="3587" max="3587" width="27" bestFit="1" customWidth="1"/>
    <col min="3588" max="3588" width="10.28515625" bestFit="1" customWidth="1"/>
    <col min="3589" max="3589" width="12" bestFit="1" customWidth="1"/>
    <col min="3590" max="3590" width="13.42578125" customWidth="1"/>
    <col min="3591" max="3591" width="9.42578125" bestFit="1" customWidth="1"/>
    <col min="3592" max="3592" width="9" bestFit="1" customWidth="1"/>
    <col min="3593" max="3593" width="13.28515625" bestFit="1" customWidth="1"/>
    <col min="3594" max="3594" width="5.85546875" customWidth="1"/>
    <col min="3595" max="3595" width="3" customWidth="1"/>
    <col min="3596" max="3596" width="6.7109375" customWidth="1"/>
    <col min="3597" max="3597" width="2.42578125" customWidth="1"/>
    <col min="3598" max="3598" width="8.140625" customWidth="1"/>
    <col min="3599" max="3599" width="3.140625" customWidth="1"/>
    <col min="3600" max="3600" width="11.28515625" bestFit="1" customWidth="1"/>
    <col min="3601" max="3601" width="9.28515625" bestFit="1" customWidth="1"/>
    <col min="3602" max="3602" width="9" bestFit="1" customWidth="1"/>
    <col min="3603" max="3603" width="14.7109375" customWidth="1"/>
    <col min="3604" max="3604" width="9.28515625" bestFit="1" customWidth="1"/>
    <col min="3605" max="3605" width="9.28515625" customWidth="1"/>
    <col min="3606" max="3606" width="10.28515625" bestFit="1" customWidth="1"/>
    <col min="3607" max="3607" width="8.85546875" customWidth="1"/>
    <col min="3608" max="3608" width="9" bestFit="1" customWidth="1"/>
    <col min="3609" max="3609" width="11.140625" bestFit="1" customWidth="1"/>
    <col min="3841" max="3841" width="2.42578125" customWidth="1"/>
    <col min="3842" max="3842" width="5" customWidth="1"/>
    <col min="3843" max="3843" width="27" bestFit="1" customWidth="1"/>
    <col min="3844" max="3844" width="10.28515625" bestFit="1" customWidth="1"/>
    <col min="3845" max="3845" width="12" bestFit="1" customWidth="1"/>
    <col min="3846" max="3846" width="13.42578125" customWidth="1"/>
    <col min="3847" max="3847" width="9.42578125" bestFit="1" customWidth="1"/>
    <col min="3848" max="3848" width="9" bestFit="1" customWidth="1"/>
    <col min="3849" max="3849" width="13.28515625" bestFit="1" customWidth="1"/>
    <col min="3850" max="3850" width="5.85546875" customWidth="1"/>
    <col min="3851" max="3851" width="3" customWidth="1"/>
    <col min="3852" max="3852" width="6.7109375" customWidth="1"/>
    <col min="3853" max="3853" width="2.42578125" customWidth="1"/>
    <col min="3854" max="3854" width="8.140625" customWidth="1"/>
    <col min="3855" max="3855" width="3.140625" customWidth="1"/>
    <col min="3856" max="3856" width="11.28515625" bestFit="1" customWidth="1"/>
    <col min="3857" max="3857" width="9.28515625" bestFit="1" customWidth="1"/>
    <col min="3858" max="3858" width="9" bestFit="1" customWidth="1"/>
    <col min="3859" max="3859" width="14.7109375" customWidth="1"/>
    <col min="3860" max="3860" width="9.28515625" bestFit="1" customWidth="1"/>
    <col min="3861" max="3861" width="9.28515625" customWidth="1"/>
    <col min="3862" max="3862" width="10.28515625" bestFit="1" customWidth="1"/>
    <col min="3863" max="3863" width="8.85546875" customWidth="1"/>
    <col min="3864" max="3864" width="9" bestFit="1" customWidth="1"/>
    <col min="3865" max="3865" width="11.140625" bestFit="1" customWidth="1"/>
    <col min="4097" max="4097" width="2.42578125" customWidth="1"/>
    <col min="4098" max="4098" width="5" customWidth="1"/>
    <col min="4099" max="4099" width="27" bestFit="1" customWidth="1"/>
    <col min="4100" max="4100" width="10.28515625" bestFit="1" customWidth="1"/>
    <col min="4101" max="4101" width="12" bestFit="1" customWidth="1"/>
    <col min="4102" max="4102" width="13.42578125" customWidth="1"/>
    <col min="4103" max="4103" width="9.42578125" bestFit="1" customWidth="1"/>
    <col min="4104" max="4104" width="9" bestFit="1" customWidth="1"/>
    <col min="4105" max="4105" width="13.28515625" bestFit="1" customWidth="1"/>
    <col min="4106" max="4106" width="5.85546875" customWidth="1"/>
    <col min="4107" max="4107" width="3" customWidth="1"/>
    <col min="4108" max="4108" width="6.7109375" customWidth="1"/>
    <col min="4109" max="4109" width="2.42578125" customWidth="1"/>
    <col min="4110" max="4110" width="8.140625" customWidth="1"/>
    <col min="4111" max="4111" width="3.140625" customWidth="1"/>
    <col min="4112" max="4112" width="11.28515625" bestFit="1" customWidth="1"/>
    <col min="4113" max="4113" width="9.28515625" bestFit="1" customWidth="1"/>
    <col min="4114" max="4114" width="9" bestFit="1" customWidth="1"/>
    <col min="4115" max="4115" width="14.7109375" customWidth="1"/>
    <col min="4116" max="4116" width="9.28515625" bestFit="1" customWidth="1"/>
    <col min="4117" max="4117" width="9.28515625" customWidth="1"/>
    <col min="4118" max="4118" width="10.28515625" bestFit="1" customWidth="1"/>
    <col min="4119" max="4119" width="8.85546875" customWidth="1"/>
    <col min="4120" max="4120" width="9" bestFit="1" customWidth="1"/>
    <col min="4121" max="4121" width="11.140625" bestFit="1" customWidth="1"/>
    <col min="4353" max="4353" width="2.42578125" customWidth="1"/>
    <col min="4354" max="4354" width="5" customWidth="1"/>
    <col min="4355" max="4355" width="27" bestFit="1" customWidth="1"/>
    <col min="4356" max="4356" width="10.28515625" bestFit="1" customWidth="1"/>
    <col min="4357" max="4357" width="12" bestFit="1" customWidth="1"/>
    <col min="4358" max="4358" width="13.42578125" customWidth="1"/>
    <col min="4359" max="4359" width="9.42578125" bestFit="1" customWidth="1"/>
    <col min="4360" max="4360" width="9" bestFit="1" customWidth="1"/>
    <col min="4361" max="4361" width="13.28515625" bestFit="1" customWidth="1"/>
    <col min="4362" max="4362" width="5.85546875" customWidth="1"/>
    <col min="4363" max="4363" width="3" customWidth="1"/>
    <col min="4364" max="4364" width="6.7109375" customWidth="1"/>
    <col min="4365" max="4365" width="2.42578125" customWidth="1"/>
    <col min="4366" max="4366" width="8.140625" customWidth="1"/>
    <col min="4367" max="4367" width="3.140625" customWidth="1"/>
    <col min="4368" max="4368" width="11.28515625" bestFit="1" customWidth="1"/>
    <col min="4369" max="4369" width="9.28515625" bestFit="1" customWidth="1"/>
    <col min="4370" max="4370" width="9" bestFit="1" customWidth="1"/>
    <col min="4371" max="4371" width="14.7109375" customWidth="1"/>
    <col min="4372" max="4372" width="9.28515625" bestFit="1" customWidth="1"/>
    <col min="4373" max="4373" width="9.28515625" customWidth="1"/>
    <col min="4374" max="4374" width="10.28515625" bestFit="1" customWidth="1"/>
    <col min="4375" max="4375" width="8.85546875" customWidth="1"/>
    <col min="4376" max="4376" width="9" bestFit="1" customWidth="1"/>
    <col min="4377" max="4377" width="11.140625" bestFit="1" customWidth="1"/>
    <col min="4609" max="4609" width="2.42578125" customWidth="1"/>
    <col min="4610" max="4610" width="5" customWidth="1"/>
    <col min="4611" max="4611" width="27" bestFit="1" customWidth="1"/>
    <col min="4612" max="4612" width="10.28515625" bestFit="1" customWidth="1"/>
    <col min="4613" max="4613" width="12" bestFit="1" customWidth="1"/>
    <col min="4614" max="4614" width="13.42578125" customWidth="1"/>
    <col min="4615" max="4615" width="9.42578125" bestFit="1" customWidth="1"/>
    <col min="4616" max="4616" width="9" bestFit="1" customWidth="1"/>
    <col min="4617" max="4617" width="13.28515625" bestFit="1" customWidth="1"/>
    <col min="4618" max="4618" width="5.85546875" customWidth="1"/>
    <col min="4619" max="4619" width="3" customWidth="1"/>
    <col min="4620" max="4620" width="6.7109375" customWidth="1"/>
    <col min="4621" max="4621" width="2.42578125" customWidth="1"/>
    <col min="4622" max="4622" width="8.140625" customWidth="1"/>
    <col min="4623" max="4623" width="3.140625" customWidth="1"/>
    <col min="4624" max="4624" width="11.28515625" bestFit="1" customWidth="1"/>
    <col min="4625" max="4625" width="9.28515625" bestFit="1" customWidth="1"/>
    <col min="4626" max="4626" width="9" bestFit="1" customWidth="1"/>
    <col min="4627" max="4627" width="14.7109375" customWidth="1"/>
    <col min="4628" max="4628" width="9.28515625" bestFit="1" customWidth="1"/>
    <col min="4629" max="4629" width="9.28515625" customWidth="1"/>
    <col min="4630" max="4630" width="10.28515625" bestFit="1" customWidth="1"/>
    <col min="4631" max="4631" width="8.85546875" customWidth="1"/>
    <col min="4632" max="4632" width="9" bestFit="1" customWidth="1"/>
    <col min="4633" max="4633" width="11.140625" bestFit="1" customWidth="1"/>
    <col min="4865" max="4865" width="2.42578125" customWidth="1"/>
    <col min="4866" max="4866" width="5" customWidth="1"/>
    <col min="4867" max="4867" width="27" bestFit="1" customWidth="1"/>
    <col min="4868" max="4868" width="10.28515625" bestFit="1" customWidth="1"/>
    <col min="4869" max="4869" width="12" bestFit="1" customWidth="1"/>
    <col min="4870" max="4870" width="13.42578125" customWidth="1"/>
    <col min="4871" max="4871" width="9.42578125" bestFit="1" customWidth="1"/>
    <col min="4872" max="4872" width="9" bestFit="1" customWidth="1"/>
    <col min="4873" max="4873" width="13.28515625" bestFit="1" customWidth="1"/>
    <col min="4874" max="4874" width="5.85546875" customWidth="1"/>
    <col min="4875" max="4875" width="3" customWidth="1"/>
    <col min="4876" max="4876" width="6.7109375" customWidth="1"/>
    <col min="4877" max="4877" width="2.42578125" customWidth="1"/>
    <col min="4878" max="4878" width="8.140625" customWidth="1"/>
    <col min="4879" max="4879" width="3.140625" customWidth="1"/>
    <col min="4880" max="4880" width="11.28515625" bestFit="1" customWidth="1"/>
    <col min="4881" max="4881" width="9.28515625" bestFit="1" customWidth="1"/>
    <col min="4882" max="4882" width="9" bestFit="1" customWidth="1"/>
    <col min="4883" max="4883" width="14.7109375" customWidth="1"/>
    <col min="4884" max="4884" width="9.28515625" bestFit="1" customWidth="1"/>
    <col min="4885" max="4885" width="9.28515625" customWidth="1"/>
    <col min="4886" max="4886" width="10.28515625" bestFit="1" customWidth="1"/>
    <col min="4887" max="4887" width="8.85546875" customWidth="1"/>
    <col min="4888" max="4888" width="9" bestFit="1" customWidth="1"/>
    <col min="4889" max="4889" width="11.140625" bestFit="1" customWidth="1"/>
    <col min="5121" max="5121" width="2.42578125" customWidth="1"/>
    <col min="5122" max="5122" width="5" customWidth="1"/>
    <col min="5123" max="5123" width="27" bestFit="1" customWidth="1"/>
    <col min="5124" max="5124" width="10.28515625" bestFit="1" customWidth="1"/>
    <col min="5125" max="5125" width="12" bestFit="1" customWidth="1"/>
    <col min="5126" max="5126" width="13.42578125" customWidth="1"/>
    <col min="5127" max="5127" width="9.42578125" bestFit="1" customWidth="1"/>
    <col min="5128" max="5128" width="9" bestFit="1" customWidth="1"/>
    <col min="5129" max="5129" width="13.28515625" bestFit="1" customWidth="1"/>
    <col min="5130" max="5130" width="5.85546875" customWidth="1"/>
    <col min="5131" max="5131" width="3" customWidth="1"/>
    <col min="5132" max="5132" width="6.7109375" customWidth="1"/>
    <col min="5133" max="5133" width="2.42578125" customWidth="1"/>
    <col min="5134" max="5134" width="8.140625" customWidth="1"/>
    <col min="5135" max="5135" width="3.140625" customWidth="1"/>
    <col min="5136" max="5136" width="11.28515625" bestFit="1" customWidth="1"/>
    <col min="5137" max="5137" width="9.28515625" bestFit="1" customWidth="1"/>
    <col min="5138" max="5138" width="9" bestFit="1" customWidth="1"/>
    <col min="5139" max="5139" width="14.7109375" customWidth="1"/>
    <col min="5140" max="5140" width="9.28515625" bestFit="1" customWidth="1"/>
    <col min="5141" max="5141" width="9.28515625" customWidth="1"/>
    <col min="5142" max="5142" width="10.28515625" bestFit="1" customWidth="1"/>
    <col min="5143" max="5143" width="8.85546875" customWidth="1"/>
    <col min="5144" max="5144" width="9" bestFit="1" customWidth="1"/>
    <col min="5145" max="5145" width="11.140625" bestFit="1" customWidth="1"/>
    <col min="5377" max="5377" width="2.42578125" customWidth="1"/>
    <col min="5378" max="5378" width="5" customWidth="1"/>
    <col min="5379" max="5379" width="27" bestFit="1" customWidth="1"/>
    <col min="5380" max="5380" width="10.28515625" bestFit="1" customWidth="1"/>
    <col min="5381" max="5381" width="12" bestFit="1" customWidth="1"/>
    <col min="5382" max="5382" width="13.42578125" customWidth="1"/>
    <col min="5383" max="5383" width="9.42578125" bestFit="1" customWidth="1"/>
    <col min="5384" max="5384" width="9" bestFit="1" customWidth="1"/>
    <col min="5385" max="5385" width="13.28515625" bestFit="1" customWidth="1"/>
    <col min="5386" max="5386" width="5.85546875" customWidth="1"/>
    <col min="5387" max="5387" width="3" customWidth="1"/>
    <col min="5388" max="5388" width="6.7109375" customWidth="1"/>
    <col min="5389" max="5389" width="2.42578125" customWidth="1"/>
    <col min="5390" max="5390" width="8.140625" customWidth="1"/>
    <col min="5391" max="5391" width="3.140625" customWidth="1"/>
    <col min="5392" max="5392" width="11.28515625" bestFit="1" customWidth="1"/>
    <col min="5393" max="5393" width="9.28515625" bestFit="1" customWidth="1"/>
    <col min="5394" max="5394" width="9" bestFit="1" customWidth="1"/>
    <col min="5395" max="5395" width="14.7109375" customWidth="1"/>
    <col min="5396" max="5396" width="9.28515625" bestFit="1" customWidth="1"/>
    <col min="5397" max="5397" width="9.28515625" customWidth="1"/>
    <col min="5398" max="5398" width="10.28515625" bestFit="1" customWidth="1"/>
    <col min="5399" max="5399" width="8.85546875" customWidth="1"/>
    <col min="5400" max="5400" width="9" bestFit="1" customWidth="1"/>
    <col min="5401" max="5401" width="11.140625" bestFit="1" customWidth="1"/>
    <col min="5633" max="5633" width="2.42578125" customWidth="1"/>
    <col min="5634" max="5634" width="5" customWidth="1"/>
    <col min="5635" max="5635" width="27" bestFit="1" customWidth="1"/>
    <col min="5636" max="5636" width="10.28515625" bestFit="1" customWidth="1"/>
    <col min="5637" max="5637" width="12" bestFit="1" customWidth="1"/>
    <col min="5638" max="5638" width="13.42578125" customWidth="1"/>
    <col min="5639" max="5639" width="9.42578125" bestFit="1" customWidth="1"/>
    <col min="5640" max="5640" width="9" bestFit="1" customWidth="1"/>
    <col min="5641" max="5641" width="13.28515625" bestFit="1" customWidth="1"/>
    <col min="5642" max="5642" width="5.85546875" customWidth="1"/>
    <col min="5643" max="5643" width="3" customWidth="1"/>
    <col min="5644" max="5644" width="6.7109375" customWidth="1"/>
    <col min="5645" max="5645" width="2.42578125" customWidth="1"/>
    <col min="5646" max="5646" width="8.140625" customWidth="1"/>
    <col min="5647" max="5647" width="3.140625" customWidth="1"/>
    <col min="5648" max="5648" width="11.28515625" bestFit="1" customWidth="1"/>
    <col min="5649" max="5649" width="9.28515625" bestFit="1" customWidth="1"/>
    <col min="5650" max="5650" width="9" bestFit="1" customWidth="1"/>
    <col min="5651" max="5651" width="14.7109375" customWidth="1"/>
    <col min="5652" max="5652" width="9.28515625" bestFit="1" customWidth="1"/>
    <col min="5653" max="5653" width="9.28515625" customWidth="1"/>
    <col min="5654" max="5654" width="10.28515625" bestFit="1" customWidth="1"/>
    <col min="5655" max="5655" width="8.85546875" customWidth="1"/>
    <col min="5656" max="5656" width="9" bestFit="1" customWidth="1"/>
    <col min="5657" max="5657" width="11.140625" bestFit="1" customWidth="1"/>
    <col min="5889" max="5889" width="2.42578125" customWidth="1"/>
    <col min="5890" max="5890" width="5" customWidth="1"/>
    <col min="5891" max="5891" width="27" bestFit="1" customWidth="1"/>
    <col min="5892" max="5892" width="10.28515625" bestFit="1" customWidth="1"/>
    <col min="5893" max="5893" width="12" bestFit="1" customWidth="1"/>
    <col min="5894" max="5894" width="13.42578125" customWidth="1"/>
    <col min="5895" max="5895" width="9.42578125" bestFit="1" customWidth="1"/>
    <col min="5896" max="5896" width="9" bestFit="1" customWidth="1"/>
    <col min="5897" max="5897" width="13.28515625" bestFit="1" customWidth="1"/>
    <col min="5898" max="5898" width="5.85546875" customWidth="1"/>
    <col min="5899" max="5899" width="3" customWidth="1"/>
    <col min="5900" max="5900" width="6.7109375" customWidth="1"/>
    <col min="5901" max="5901" width="2.42578125" customWidth="1"/>
    <col min="5902" max="5902" width="8.140625" customWidth="1"/>
    <col min="5903" max="5903" width="3.140625" customWidth="1"/>
    <col min="5904" max="5904" width="11.28515625" bestFit="1" customWidth="1"/>
    <col min="5905" max="5905" width="9.28515625" bestFit="1" customWidth="1"/>
    <col min="5906" max="5906" width="9" bestFit="1" customWidth="1"/>
    <col min="5907" max="5907" width="14.7109375" customWidth="1"/>
    <col min="5908" max="5908" width="9.28515625" bestFit="1" customWidth="1"/>
    <col min="5909" max="5909" width="9.28515625" customWidth="1"/>
    <col min="5910" max="5910" width="10.28515625" bestFit="1" customWidth="1"/>
    <col min="5911" max="5911" width="8.85546875" customWidth="1"/>
    <col min="5912" max="5912" width="9" bestFit="1" customWidth="1"/>
    <col min="5913" max="5913" width="11.140625" bestFit="1" customWidth="1"/>
    <col min="6145" max="6145" width="2.42578125" customWidth="1"/>
    <col min="6146" max="6146" width="5" customWidth="1"/>
    <col min="6147" max="6147" width="27" bestFit="1" customWidth="1"/>
    <col min="6148" max="6148" width="10.28515625" bestFit="1" customWidth="1"/>
    <col min="6149" max="6149" width="12" bestFit="1" customWidth="1"/>
    <col min="6150" max="6150" width="13.42578125" customWidth="1"/>
    <col min="6151" max="6151" width="9.42578125" bestFit="1" customWidth="1"/>
    <col min="6152" max="6152" width="9" bestFit="1" customWidth="1"/>
    <col min="6153" max="6153" width="13.28515625" bestFit="1" customWidth="1"/>
    <col min="6154" max="6154" width="5.85546875" customWidth="1"/>
    <col min="6155" max="6155" width="3" customWidth="1"/>
    <col min="6156" max="6156" width="6.7109375" customWidth="1"/>
    <col min="6157" max="6157" width="2.42578125" customWidth="1"/>
    <col min="6158" max="6158" width="8.140625" customWidth="1"/>
    <col min="6159" max="6159" width="3.140625" customWidth="1"/>
    <col min="6160" max="6160" width="11.28515625" bestFit="1" customWidth="1"/>
    <col min="6161" max="6161" width="9.28515625" bestFit="1" customWidth="1"/>
    <col min="6162" max="6162" width="9" bestFit="1" customWidth="1"/>
    <col min="6163" max="6163" width="14.7109375" customWidth="1"/>
    <col min="6164" max="6164" width="9.28515625" bestFit="1" customWidth="1"/>
    <col min="6165" max="6165" width="9.28515625" customWidth="1"/>
    <col min="6166" max="6166" width="10.28515625" bestFit="1" customWidth="1"/>
    <col min="6167" max="6167" width="8.85546875" customWidth="1"/>
    <col min="6168" max="6168" width="9" bestFit="1" customWidth="1"/>
    <col min="6169" max="6169" width="11.140625" bestFit="1" customWidth="1"/>
    <col min="6401" max="6401" width="2.42578125" customWidth="1"/>
    <col min="6402" max="6402" width="5" customWidth="1"/>
    <col min="6403" max="6403" width="27" bestFit="1" customWidth="1"/>
    <col min="6404" max="6404" width="10.28515625" bestFit="1" customWidth="1"/>
    <col min="6405" max="6405" width="12" bestFit="1" customWidth="1"/>
    <col min="6406" max="6406" width="13.42578125" customWidth="1"/>
    <col min="6407" max="6407" width="9.42578125" bestFit="1" customWidth="1"/>
    <col min="6408" max="6408" width="9" bestFit="1" customWidth="1"/>
    <col min="6409" max="6409" width="13.28515625" bestFit="1" customWidth="1"/>
    <col min="6410" max="6410" width="5.85546875" customWidth="1"/>
    <col min="6411" max="6411" width="3" customWidth="1"/>
    <col min="6412" max="6412" width="6.7109375" customWidth="1"/>
    <col min="6413" max="6413" width="2.42578125" customWidth="1"/>
    <col min="6414" max="6414" width="8.140625" customWidth="1"/>
    <col min="6415" max="6415" width="3.140625" customWidth="1"/>
    <col min="6416" max="6416" width="11.28515625" bestFit="1" customWidth="1"/>
    <col min="6417" max="6417" width="9.28515625" bestFit="1" customWidth="1"/>
    <col min="6418" max="6418" width="9" bestFit="1" customWidth="1"/>
    <col min="6419" max="6419" width="14.7109375" customWidth="1"/>
    <col min="6420" max="6420" width="9.28515625" bestFit="1" customWidth="1"/>
    <col min="6421" max="6421" width="9.28515625" customWidth="1"/>
    <col min="6422" max="6422" width="10.28515625" bestFit="1" customWidth="1"/>
    <col min="6423" max="6423" width="8.85546875" customWidth="1"/>
    <col min="6424" max="6424" width="9" bestFit="1" customWidth="1"/>
    <col min="6425" max="6425" width="11.140625" bestFit="1" customWidth="1"/>
    <col min="6657" max="6657" width="2.42578125" customWidth="1"/>
    <col min="6658" max="6658" width="5" customWidth="1"/>
    <col min="6659" max="6659" width="27" bestFit="1" customWidth="1"/>
    <col min="6660" max="6660" width="10.28515625" bestFit="1" customWidth="1"/>
    <col min="6661" max="6661" width="12" bestFit="1" customWidth="1"/>
    <col min="6662" max="6662" width="13.42578125" customWidth="1"/>
    <col min="6663" max="6663" width="9.42578125" bestFit="1" customWidth="1"/>
    <col min="6664" max="6664" width="9" bestFit="1" customWidth="1"/>
    <col min="6665" max="6665" width="13.28515625" bestFit="1" customWidth="1"/>
    <col min="6666" max="6666" width="5.85546875" customWidth="1"/>
    <col min="6667" max="6667" width="3" customWidth="1"/>
    <col min="6668" max="6668" width="6.7109375" customWidth="1"/>
    <col min="6669" max="6669" width="2.42578125" customWidth="1"/>
    <col min="6670" max="6670" width="8.140625" customWidth="1"/>
    <col min="6671" max="6671" width="3.140625" customWidth="1"/>
    <col min="6672" max="6672" width="11.28515625" bestFit="1" customWidth="1"/>
    <col min="6673" max="6673" width="9.28515625" bestFit="1" customWidth="1"/>
    <col min="6674" max="6674" width="9" bestFit="1" customWidth="1"/>
    <col min="6675" max="6675" width="14.7109375" customWidth="1"/>
    <col min="6676" max="6676" width="9.28515625" bestFit="1" customWidth="1"/>
    <col min="6677" max="6677" width="9.28515625" customWidth="1"/>
    <col min="6678" max="6678" width="10.28515625" bestFit="1" customWidth="1"/>
    <col min="6679" max="6679" width="8.85546875" customWidth="1"/>
    <col min="6680" max="6680" width="9" bestFit="1" customWidth="1"/>
    <col min="6681" max="6681" width="11.140625" bestFit="1" customWidth="1"/>
    <col min="6913" max="6913" width="2.42578125" customWidth="1"/>
    <col min="6914" max="6914" width="5" customWidth="1"/>
    <col min="6915" max="6915" width="27" bestFit="1" customWidth="1"/>
    <col min="6916" max="6916" width="10.28515625" bestFit="1" customWidth="1"/>
    <col min="6917" max="6917" width="12" bestFit="1" customWidth="1"/>
    <col min="6918" max="6918" width="13.42578125" customWidth="1"/>
    <col min="6919" max="6919" width="9.42578125" bestFit="1" customWidth="1"/>
    <col min="6920" max="6920" width="9" bestFit="1" customWidth="1"/>
    <col min="6921" max="6921" width="13.28515625" bestFit="1" customWidth="1"/>
    <col min="6922" max="6922" width="5.85546875" customWidth="1"/>
    <col min="6923" max="6923" width="3" customWidth="1"/>
    <col min="6924" max="6924" width="6.7109375" customWidth="1"/>
    <col min="6925" max="6925" width="2.42578125" customWidth="1"/>
    <col min="6926" max="6926" width="8.140625" customWidth="1"/>
    <col min="6927" max="6927" width="3.140625" customWidth="1"/>
    <col min="6928" max="6928" width="11.28515625" bestFit="1" customWidth="1"/>
    <col min="6929" max="6929" width="9.28515625" bestFit="1" customWidth="1"/>
    <col min="6930" max="6930" width="9" bestFit="1" customWidth="1"/>
    <col min="6931" max="6931" width="14.7109375" customWidth="1"/>
    <col min="6932" max="6932" width="9.28515625" bestFit="1" customWidth="1"/>
    <col min="6933" max="6933" width="9.28515625" customWidth="1"/>
    <col min="6934" max="6934" width="10.28515625" bestFit="1" customWidth="1"/>
    <col min="6935" max="6935" width="8.85546875" customWidth="1"/>
    <col min="6936" max="6936" width="9" bestFit="1" customWidth="1"/>
    <col min="6937" max="6937" width="11.140625" bestFit="1" customWidth="1"/>
    <col min="7169" max="7169" width="2.42578125" customWidth="1"/>
    <col min="7170" max="7170" width="5" customWidth="1"/>
    <col min="7171" max="7171" width="27" bestFit="1" customWidth="1"/>
    <col min="7172" max="7172" width="10.28515625" bestFit="1" customWidth="1"/>
    <col min="7173" max="7173" width="12" bestFit="1" customWidth="1"/>
    <col min="7174" max="7174" width="13.42578125" customWidth="1"/>
    <col min="7175" max="7175" width="9.42578125" bestFit="1" customWidth="1"/>
    <col min="7176" max="7176" width="9" bestFit="1" customWidth="1"/>
    <col min="7177" max="7177" width="13.28515625" bestFit="1" customWidth="1"/>
    <col min="7178" max="7178" width="5.85546875" customWidth="1"/>
    <col min="7179" max="7179" width="3" customWidth="1"/>
    <col min="7180" max="7180" width="6.7109375" customWidth="1"/>
    <col min="7181" max="7181" width="2.42578125" customWidth="1"/>
    <col min="7182" max="7182" width="8.140625" customWidth="1"/>
    <col min="7183" max="7183" width="3.140625" customWidth="1"/>
    <col min="7184" max="7184" width="11.28515625" bestFit="1" customWidth="1"/>
    <col min="7185" max="7185" width="9.28515625" bestFit="1" customWidth="1"/>
    <col min="7186" max="7186" width="9" bestFit="1" customWidth="1"/>
    <col min="7187" max="7187" width="14.7109375" customWidth="1"/>
    <col min="7188" max="7188" width="9.28515625" bestFit="1" customWidth="1"/>
    <col min="7189" max="7189" width="9.28515625" customWidth="1"/>
    <col min="7190" max="7190" width="10.28515625" bestFit="1" customWidth="1"/>
    <col min="7191" max="7191" width="8.85546875" customWidth="1"/>
    <col min="7192" max="7192" width="9" bestFit="1" customWidth="1"/>
    <col min="7193" max="7193" width="11.140625" bestFit="1" customWidth="1"/>
    <col min="7425" max="7425" width="2.42578125" customWidth="1"/>
    <col min="7426" max="7426" width="5" customWidth="1"/>
    <col min="7427" max="7427" width="27" bestFit="1" customWidth="1"/>
    <col min="7428" max="7428" width="10.28515625" bestFit="1" customWidth="1"/>
    <col min="7429" max="7429" width="12" bestFit="1" customWidth="1"/>
    <col min="7430" max="7430" width="13.42578125" customWidth="1"/>
    <col min="7431" max="7431" width="9.42578125" bestFit="1" customWidth="1"/>
    <col min="7432" max="7432" width="9" bestFit="1" customWidth="1"/>
    <col min="7433" max="7433" width="13.28515625" bestFit="1" customWidth="1"/>
    <col min="7434" max="7434" width="5.85546875" customWidth="1"/>
    <col min="7435" max="7435" width="3" customWidth="1"/>
    <col min="7436" max="7436" width="6.7109375" customWidth="1"/>
    <col min="7437" max="7437" width="2.42578125" customWidth="1"/>
    <col min="7438" max="7438" width="8.140625" customWidth="1"/>
    <col min="7439" max="7439" width="3.140625" customWidth="1"/>
    <col min="7440" max="7440" width="11.28515625" bestFit="1" customWidth="1"/>
    <col min="7441" max="7441" width="9.28515625" bestFit="1" customWidth="1"/>
    <col min="7442" max="7442" width="9" bestFit="1" customWidth="1"/>
    <col min="7443" max="7443" width="14.7109375" customWidth="1"/>
    <col min="7444" max="7444" width="9.28515625" bestFit="1" customWidth="1"/>
    <col min="7445" max="7445" width="9.28515625" customWidth="1"/>
    <col min="7446" max="7446" width="10.28515625" bestFit="1" customWidth="1"/>
    <col min="7447" max="7447" width="8.85546875" customWidth="1"/>
    <col min="7448" max="7448" width="9" bestFit="1" customWidth="1"/>
    <col min="7449" max="7449" width="11.140625" bestFit="1" customWidth="1"/>
    <col min="7681" max="7681" width="2.42578125" customWidth="1"/>
    <col min="7682" max="7682" width="5" customWidth="1"/>
    <col min="7683" max="7683" width="27" bestFit="1" customWidth="1"/>
    <col min="7684" max="7684" width="10.28515625" bestFit="1" customWidth="1"/>
    <col min="7685" max="7685" width="12" bestFit="1" customWidth="1"/>
    <col min="7686" max="7686" width="13.42578125" customWidth="1"/>
    <col min="7687" max="7687" width="9.42578125" bestFit="1" customWidth="1"/>
    <col min="7688" max="7688" width="9" bestFit="1" customWidth="1"/>
    <col min="7689" max="7689" width="13.28515625" bestFit="1" customWidth="1"/>
    <col min="7690" max="7690" width="5.85546875" customWidth="1"/>
    <col min="7691" max="7691" width="3" customWidth="1"/>
    <col min="7692" max="7692" width="6.7109375" customWidth="1"/>
    <col min="7693" max="7693" width="2.42578125" customWidth="1"/>
    <col min="7694" max="7694" width="8.140625" customWidth="1"/>
    <col min="7695" max="7695" width="3.140625" customWidth="1"/>
    <col min="7696" max="7696" width="11.28515625" bestFit="1" customWidth="1"/>
    <col min="7697" max="7697" width="9.28515625" bestFit="1" customWidth="1"/>
    <col min="7698" max="7698" width="9" bestFit="1" customWidth="1"/>
    <col min="7699" max="7699" width="14.7109375" customWidth="1"/>
    <col min="7700" max="7700" width="9.28515625" bestFit="1" customWidth="1"/>
    <col min="7701" max="7701" width="9.28515625" customWidth="1"/>
    <col min="7702" max="7702" width="10.28515625" bestFit="1" customWidth="1"/>
    <col min="7703" max="7703" width="8.85546875" customWidth="1"/>
    <col min="7704" max="7704" width="9" bestFit="1" customWidth="1"/>
    <col min="7705" max="7705" width="11.140625" bestFit="1" customWidth="1"/>
    <col min="7937" max="7937" width="2.42578125" customWidth="1"/>
    <col min="7938" max="7938" width="5" customWidth="1"/>
    <col min="7939" max="7939" width="27" bestFit="1" customWidth="1"/>
    <col min="7940" max="7940" width="10.28515625" bestFit="1" customWidth="1"/>
    <col min="7941" max="7941" width="12" bestFit="1" customWidth="1"/>
    <col min="7942" max="7942" width="13.42578125" customWidth="1"/>
    <col min="7943" max="7943" width="9.42578125" bestFit="1" customWidth="1"/>
    <col min="7944" max="7944" width="9" bestFit="1" customWidth="1"/>
    <col min="7945" max="7945" width="13.28515625" bestFit="1" customWidth="1"/>
    <col min="7946" max="7946" width="5.85546875" customWidth="1"/>
    <col min="7947" max="7947" width="3" customWidth="1"/>
    <col min="7948" max="7948" width="6.7109375" customWidth="1"/>
    <col min="7949" max="7949" width="2.42578125" customWidth="1"/>
    <col min="7950" max="7950" width="8.140625" customWidth="1"/>
    <col min="7951" max="7951" width="3.140625" customWidth="1"/>
    <col min="7952" max="7952" width="11.28515625" bestFit="1" customWidth="1"/>
    <col min="7953" max="7953" width="9.28515625" bestFit="1" customWidth="1"/>
    <col min="7954" max="7954" width="9" bestFit="1" customWidth="1"/>
    <col min="7955" max="7955" width="14.7109375" customWidth="1"/>
    <col min="7956" max="7956" width="9.28515625" bestFit="1" customWidth="1"/>
    <col min="7957" max="7957" width="9.28515625" customWidth="1"/>
    <col min="7958" max="7958" width="10.28515625" bestFit="1" customWidth="1"/>
    <col min="7959" max="7959" width="8.85546875" customWidth="1"/>
    <col min="7960" max="7960" width="9" bestFit="1" customWidth="1"/>
    <col min="7961" max="7961" width="11.140625" bestFit="1" customWidth="1"/>
    <col min="8193" max="8193" width="2.42578125" customWidth="1"/>
    <col min="8194" max="8194" width="5" customWidth="1"/>
    <col min="8195" max="8195" width="27" bestFit="1" customWidth="1"/>
    <col min="8196" max="8196" width="10.28515625" bestFit="1" customWidth="1"/>
    <col min="8197" max="8197" width="12" bestFit="1" customWidth="1"/>
    <col min="8198" max="8198" width="13.42578125" customWidth="1"/>
    <col min="8199" max="8199" width="9.42578125" bestFit="1" customWidth="1"/>
    <col min="8200" max="8200" width="9" bestFit="1" customWidth="1"/>
    <col min="8201" max="8201" width="13.28515625" bestFit="1" customWidth="1"/>
    <col min="8202" max="8202" width="5.85546875" customWidth="1"/>
    <col min="8203" max="8203" width="3" customWidth="1"/>
    <col min="8204" max="8204" width="6.7109375" customWidth="1"/>
    <col min="8205" max="8205" width="2.42578125" customWidth="1"/>
    <col min="8206" max="8206" width="8.140625" customWidth="1"/>
    <col min="8207" max="8207" width="3.140625" customWidth="1"/>
    <col min="8208" max="8208" width="11.28515625" bestFit="1" customWidth="1"/>
    <col min="8209" max="8209" width="9.28515625" bestFit="1" customWidth="1"/>
    <col min="8210" max="8210" width="9" bestFit="1" customWidth="1"/>
    <col min="8211" max="8211" width="14.7109375" customWidth="1"/>
    <col min="8212" max="8212" width="9.28515625" bestFit="1" customWidth="1"/>
    <col min="8213" max="8213" width="9.28515625" customWidth="1"/>
    <col min="8214" max="8214" width="10.28515625" bestFit="1" customWidth="1"/>
    <col min="8215" max="8215" width="8.85546875" customWidth="1"/>
    <col min="8216" max="8216" width="9" bestFit="1" customWidth="1"/>
    <col min="8217" max="8217" width="11.140625" bestFit="1" customWidth="1"/>
    <col min="8449" max="8449" width="2.42578125" customWidth="1"/>
    <col min="8450" max="8450" width="5" customWidth="1"/>
    <col min="8451" max="8451" width="27" bestFit="1" customWidth="1"/>
    <col min="8452" max="8452" width="10.28515625" bestFit="1" customWidth="1"/>
    <col min="8453" max="8453" width="12" bestFit="1" customWidth="1"/>
    <col min="8454" max="8454" width="13.42578125" customWidth="1"/>
    <col min="8455" max="8455" width="9.42578125" bestFit="1" customWidth="1"/>
    <col min="8456" max="8456" width="9" bestFit="1" customWidth="1"/>
    <col min="8457" max="8457" width="13.28515625" bestFit="1" customWidth="1"/>
    <col min="8458" max="8458" width="5.85546875" customWidth="1"/>
    <col min="8459" max="8459" width="3" customWidth="1"/>
    <col min="8460" max="8460" width="6.7109375" customWidth="1"/>
    <col min="8461" max="8461" width="2.42578125" customWidth="1"/>
    <col min="8462" max="8462" width="8.140625" customWidth="1"/>
    <col min="8463" max="8463" width="3.140625" customWidth="1"/>
    <col min="8464" max="8464" width="11.28515625" bestFit="1" customWidth="1"/>
    <col min="8465" max="8465" width="9.28515625" bestFit="1" customWidth="1"/>
    <col min="8466" max="8466" width="9" bestFit="1" customWidth="1"/>
    <col min="8467" max="8467" width="14.7109375" customWidth="1"/>
    <col min="8468" max="8468" width="9.28515625" bestFit="1" customWidth="1"/>
    <col min="8469" max="8469" width="9.28515625" customWidth="1"/>
    <col min="8470" max="8470" width="10.28515625" bestFit="1" customWidth="1"/>
    <col min="8471" max="8471" width="8.85546875" customWidth="1"/>
    <col min="8472" max="8472" width="9" bestFit="1" customWidth="1"/>
    <col min="8473" max="8473" width="11.140625" bestFit="1" customWidth="1"/>
    <col min="8705" max="8705" width="2.42578125" customWidth="1"/>
    <col min="8706" max="8706" width="5" customWidth="1"/>
    <col min="8707" max="8707" width="27" bestFit="1" customWidth="1"/>
    <col min="8708" max="8708" width="10.28515625" bestFit="1" customWidth="1"/>
    <col min="8709" max="8709" width="12" bestFit="1" customWidth="1"/>
    <col min="8710" max="8710" width="13.42578125" customWidth="1"/>
    <col min="8711" max="8711" width="9.42578125" bestFit="1" customWidth="1"/>
    <col min="8712" max="8712" width="9" bestFit="1" customWidth="1"/>
    <col min="8713" max="8713" width="13.28515625" bestFit="1" customWidth="1"/>
    <col min="8714" max="8714" width="5.85546875" customWidth="1"/>
    <col min="8715" max="8715" width="3" customWidth="1"/>
    <col min="8716" max="8716" width="6.7109375" customWidth="1"/>
    <col min="8717" max="8717" width="2.42578125" customWidth="1"/>
    <col min="8718" max="8718" width="8.140625" customWidth="1"/>
    <col min="8719" max="8719" width="3.140625" customWidth="1"/>
    <col min="8720" max="8720" width="11.28515625" bestFit="1" customWidth="1"/>
    <col min="8721" max="8721" width="9.28515625" bestFit="1" customWidth="1"/>
    <col min="8722" max="8722" width="9" bestFit="1" customWidth="1"/>
    <col min="8723" max="8723" width="14.7109375" customWidth="1"/>
    <col min="8724" max="8724" width="9.28515625" bestFit="1" customWidth="1"/>
    <col min="8725" max="8725" width="9.28515625" customWidth="1"/>
    <col min="8726" max="8726" width="10.28515625" bestFit="1" customWidth="1"/>
    <col min="8727" max="8727" width="8.85546875" customWidth="1"/>
    <col min="8728" max="8728" width="9" bestFit="1" customWidth="1"/>
    <col min="8729" max="8729" width="11.140625" bestFit="1" customWidth="1"/>
    <col min="8961" max="8961" width="2.42578125" customWidth="1"/>
    <col min="8962" max="8962" width="5" customWidth="1"/>
    <col min="8963" max="8963" width="27" bestFit="1" customWidth="1"/>
    <col min="8964" max="8964" width="10.28515625" bestFit="1" customWidth="1"/>
    <col min="8965" max="8965" width="12" bestFit="1" customWidth="1"/>
    <col min="8966" max="8966" width="13.42578125" customWidth="1"/>
    <col min="8967" max="8967" width="9.42578125" bestFit="1" customWidth="1"/>
    <col min="8968" max="8968" width="9" bestFit="1" customWidth="1"/>
    <col min="8969" max="8969" width="13.28515625" bestFit="1" customWidth="1"/>
    <col min="8970" max="8970" width="5.85546875" customWidth="1"/>
    <col min="8971" max="8971" width="3" customWidth="1"/>
    <col min="8972" max="8972" width="6.7109375" customWidth="1"/>
    <col min="8973" max="8973" width="2.42578125" customWidth="1"/>
    <col min="8974" max="8974" width="8.140625" customWidth="1"/>
    <col min="8975" max="8975" width="3.140625" customWidth="1"/>
    <col min="8976" max="8976" width="11.28515625" bestFit="1" customWidth="1"/>
    <col min="8977" max="8977" width="9.28515625" bestFit="1" customWidth="1"/>
    <col min="8978" max="8978" width="9" bestFit="1" customWidth="1"/>
    <col min="8979" max="8979" width="14.7109375" customWidth="1"/>
    <col min="8980" max="8980" width="9.28515625" bestFit="1" customWidth="1"/>
    <col min="8981" max="8981" width="9.28515625" customWidth="1"/>
    <col min="8982" max="8982" width="10.28515625" bestFit="1" customWidth="1"/>
    <col min="8983" max="8983" width="8.85546875" customWidth="1"/>
    <col min="8984" max="8984" width="9" bestFit="1" customWidth="1"/>
    <col min="8985" max="8985" width="11.140625" bestFit="1" customWidth="1"/>
    <col min="9217" max="9217" width="2.42578125" customWidth="1"/>
    <col min="9218" max="9218" width="5" customWidth="1"/>
    <col min="9219" max="9219" width="27" bestFit="1" customWidth="1"/>
    <col min="9220" max="9220" width="10.28515625" bestFit="1" customWidth="1"/>
    <col min="9221" max="9221" width="12" bestFit="1" customWidth="1"/>
    <col min="9222" max="9222" width="13.42578125" customWidth="1"/>
    <col min="9223" max="9223" width="9.42578125" bestFit="1" customWidth="1"/>
    <col min="9224" max="9224" width="9" bestFit="1" customWidth="1"/>
    <col min="9225" max="9225" width="13.28515625" bestFit="1" customWidth="1"/>
    <col min="9226" max="9226" width="5.85546875" customWidth="1"/>
    <col min="9227" max="9227" width="3" customWidth="1"/>
    <col min="9228" max="9228" width="6.7109375" customWidth="1"/>
    <col min="9229" max="9229" width="2.42578125" customWidth="1"/>
    <col min="9230" max="9230" width="8.140625" customWidth="1"/>
    <col min="9231" max="9231" width="3.140625" customWidth="1"/>
    <col min="9232" max="9232" width="11.28515625" bestFit="1" customWidth="1"/>
    <col min="9233" max="9233" width="9.28515625" bestFit="1" customWidth="1"/>
    <col min="9234" max="9234" width="9" bestFit="1" customWidth="1"/>
    <col min="9235" max="9235" width="14.7109375" customWidth="1"/>
    <col min="9236" max="9236" width="9.28515625" bestFit="1" customWidth="1"/>
    <col min="9237" max="9237" width="9.28515625" customWidth="1"/>
    <col min="9238" max="9238" width="10.28515625" bestFit="1" customWidth="1"/>
    <col min="9239" max="9239" width="8.85546875" customWidth="1"/>
    <col min="9240" max="9240" width="9" bestFit="1" customWidth="1"/>
    <col min="9241" max="9241" width="11.140625" bestFit="1" customWidth="1"/>
    <col min="9473" max="9473" width="2.42578125" customWidth="1"/>
    <col min="9474" max="9474" width="5" customWidth="1"/>
    <col min="9475" max="9475" width="27" bestFit="1" customWidth="1"/>
    <col min="9476" max="9476" width="10.28515625" bestFit="1" customWidth="1"/>
    <col min="9477" max="9477" width="12" bestFit="1" customWidth="1"/>
    <col min="9478" max="9478" width="13.42578125" customWidth="1"/>
    <col min="9479" max="9479" width="9.42578125" bestFit="1" customWidth="1"/>
    <col min="9480" max="9480" width="9" bestFit="1" customWidth="1"/>
    <col min="9481" max="9481" width="13.28515625" bestFit="1" customWidth="1"/>
    <col min="9482" max="9482" width="5.85546875" customWidth="1"/>
    <col min="9483" max="9483" width="3" customWidth="1"/>
    <col min="9484" max="9484" width="6.7109375" customWidth="1"/>
    <col min="9485" max="9485" width="2.42578125" customWidth="1"/>
    <col min="9486" max="9486" width="8.140625" customWidth="1"/>
    <col min="9487" max="9487" width="3.140625" customWidth="1"/>
    <col min="9488" max="9488" width="11.28515625" bestFit="1" customWidth="1"/>
    <col min="9489" max="9489" width="9.28515625" bestFit="1" customWidth="1"/>
    <col min="9490" max="9490" width="9" bestFit="1" customWidth="1"/>
    <col min="9491" max="9491" width="14.7109375" customWidth="1"/>
    <col min="9492" max="9492" width="9.28515625" bestFit="1" customWidth="1"/>
    <col min="9493" max="9493" width="9.28515625" customWidth="1"/>
    <col min="9494" max="9494" width="10.28515625" bestFit="1" customWidth="1"/>
    <col min="9495" max="9495" width="8.85546875" customWidth="1"/>
    <col min="9496" max="9496" width="9" bestFit="1" customWidth="1"/>
    <col min="9497" max="9497" width="11.140625" bestFit="1" customWidth="1"/>
    <col min="9729" max="9729" width="2.42578125" customWidth="1"/>
    <col min="9730" max="9730" width="5" customWidth="1"/>
    <col min="9731" max="9731" width="27" bestFit="1" customWidth="1"/>
    <col min="9732" max="9732" width="10.28515625" bestFit="1" customWidth="1"/>
    <col min="9733" max="9733" width="12" bestFit="1" customWidth="1"/>
    <col min="9734" max="9734" width="13.42578125" customWidth="1"/>
    <col min="9735" max="9735" width="9.42578125" bestFit="1" customWidth="1"/>
    <col min="9736" max="9736" width="9" bestFit="1" customWidth="1"/>
    <col min="9737" max="9737" width="13.28515625" bestFit="1" customWidth="1"/>
    <col min="9738" max="9738" width="5.85546875" customWidth="1"/>
    <col min="9739" max="9739" width="3" customWidth="1"/>
    <col min="9740" max="9740" width="6.7109375" customWidth="1"/>
    <col min="9741" max="9741" width="2.42578125" customWidth="1"/>
    <col min="9742" max="9742" width="8.140625" customWidth="1"/>
    <col min="9743" max="9743" width="3.140625" customWidth="1"/>
    <col min="9744" max="9744" width="11.28515625" bestFit="1" customWidth="1"/>
    <col min="9745" max="9745" width="9.28515625" bestFit="1" customWidth="1"/>
    <col min="9746" max="9746" width="9" bestFit="1" customWidth="1"/>
    <col min="9747" max="9747" width="14.7109375" customWidth="1"/>
    <col min="9748" max="9748" width="9.28515625" bestFit="1" customWidth="1"/>
    <col min="9749" max="9749" width="9.28515625" customWidth="1"/>
    <col min="9750" max="9750" width="10.28515625" bestFit="1" customWidth="1"/>
    <col min="9751" max="9751" width="8.85546875" customWidth="1"/>
    <col min="9752" max="9752" width="9" bestFit="1" customWidth="1"/>
    <col min="9753" max="9753" width="11.140625" bestFit="1" customWidth="1"/>
    <col min="9985" max="9985" width="2.42578125" customWidth="1"/>
    <col min="9986" max="9986" width="5" customWidth="1"/>
    <col min="9987" max="9987" width="27" bestFit="1" customWidth="1"/>
    <col min="9988" max="9988" width="10.28515625" bestFit="1" customWidth="1"/>
    <col min="9989" max="9989" width="12" bestFit="1" customWidth="1"/>
    <col min="9990" max="9990" width="13.42578125" customWidth="1"/>
    <col min="9991" max="9991" width="9.42578125" bestFit="1" customWidth="1"/>
    <col min="9992" max="9992" width="9" bestFit="1" customWidth="1"/>
    <col min="9993" max="9993" width="13.28515625" bestFit="1" customWidth="1"/>
    <col min="9994" max="9994" width="5.85546875" customWidth="1"/>
    <col min="9995" max="9995" width="3" customWidth="1"/>
    <col min="9996" max="9996" width="6.7109375" customWidth="1"/>
    <col min="9997" max="9997" width="2.42578125" customWidth="1"/>
    <col min="9998" max="9998" width="8.140625" customWidth="1"/>
    <col min="9999" max="9999" width="3.140625" customWidth="1"/>
    <col min="10000" max="10000" width="11.28515625" bestFit="1" customWidth="1"/>
    <col min="10001" max="10001" width="9.28515625" bestFit="1" customWidth="1"/>
    <col min="10002" max="10002" width="9" bestFit="1" customWidth="1"/>
    <col min="10003" max="10003" width="14.7109375" customWidth="1"/>
    <col min="10004" max="10004" width="9.28515625" bestFit="1" customWidth="1"/>
    <col min="10005" max="10005" width="9.28515625" customWidth="1"/>
    <col min="10006" max="10006" width="10.28515625" bestFit="1" customWidth="1"/>
    <col min="10007" max="10007" width="8.85546875" customWidth="1"/>
    <col min="10008" max="10008" width="9" bestFit="1" customWidth="1"/>
    <col min="10009" max="10009" width="11.140625" bestFit="1" customWidth="1"/>
    <col min="10241" max="10241" width="2.42578125" customWidth="1"/>
    <col min="10242" max="10242" width="5" customWidth="1"/>
    <col min="10243" max="10243" width="27" bestFit="1" customWidth="1"/>
    <col min="10244" max="10244" width="10.28515625" bestFit="1" customWidth="1"/>
    <col min="10245" max="10245" width="12" bestFit="1" customWidth="1"/>
    <col min="10246" max="10246" width="13.42578125" customWidth="1"/>
    <col min="10247" max="10247" width="9.42578125" bestFit="1" customWidth="1"/>
    <col min="10248" max="10248" width="9" bestFit="1" customWidth="1"/>
    <col min="10249" max="10249" width="13.28515625" bestFit="1" customWidth="1"/>
    <col min="10250" max="10250" width="5.85546875" customWidth="1"/>
    <col min="10251" max="10251" width="3" customWidth="1"/>
    <col min="10252" max="10252" width="6.7109375" customWidth="1"/>
    <col min="10253" max="10253" width="2.42578125" customWidth="1"/>
    <col min="10254" max="10254" width="8.140625" customWidth="1"/>
    <col min="10255" max="10255" width="3.140625" customWidth="1"/>
    <col min="10256" max="10256" width="11.28515625" bestFit="1" customWidth="1"/>
    <col min="10257" max="10257" width="9.28515625" bestFit="1" customWidth="1"/>
    <col min="10258" max="10258" width="9" bestFit="1" customWidth="1"/>
    <col min="10259" max="10259" width="14.7109375" customWidth="1"/>
    <col min="10260" max="10260" width="9.28515625" bestFit="1" customWidth="1"/>
    <col min="10261" max="10261" width="9.28515625" customWidth="1"/>
    <col min="10262" max="10262" width="10.28515625" bestFit="1" customWidth="1"/>
    <col min="10263" max="10263" width="8.85546875" customWidth="1"/>
    <col min="10264" max="10264" width="9" bestFit="1" customWidth="1"/>
    <col min="10265" max="10265" width="11.140625" bestFit="1" customWidth="1"/>
    <col min="10497" max="10497" width="2.42578125" customWidth="1"/>
    <col min="10498" max="10498" width="5" customWidth="1"/>
    <col min="10499" max="10499" width="27" bestFit="1" customWidth="1"/>
    <col min="10500" max="10500" width="10.28515625" bestFit="1" customWidth="1"/>
    <col min="10501" max="10501" width="12" bestFit="1" customWidth="1"/>
    <col min="10502" max="10502" width="13.42578125" customWidth="1"/>
    <col min="10503" max="10503" width="9.42578125" bestFit="1" customWidth="1"/>
    <col min="10504" max="10504" width="9" bestFit="1" customWidth="1"/>
    <col min="10505" max="10505" width="13.28515625" bestFit="1" customWidth="1"/>
    <col min="10506" max="10506" width="5.85546875" customWidth="1"/>
    <col min="10507" max="10507" width="3" customWidth="1"/>
    <col min="10508" max="10508" width="6.7109375" customWidth="1"/>
    <col min="10509" max="10509" width="2.42578125" customWidth="1"/>
    <col min="10510" max="10510" width="8.140625" customWidth="1"/>
    <col min="10511" max="10511" width="3.140625" customWidth="1"/>
    <col min="10512" max="10512" width="11.28515625" bestFit="1" customWidth="1"/>
    <col min="10513" max="10513" width="9.28515625" bestFit="1" customWidth="1"/>
    <col min="10514" max="10514" width="9" bestFit="1" customWidth="1"/>
    <col min="10515" max="10515" width="14.7109375" customWidth="1"/>
    <col min="10516" max="10516" width="9.28515625" bestFit="1" customWidth="1"/>
    <col min="10517" max="10517" width="9.28515625" customWidth="1"/>
    <col min="10518" max="10518" width="10.28515625" bestFit="1" customWidth="1"/>
    <col min="10519" max="10519" width="8.85546875" customWidth="1"/>
    <col min="10520" max="10520" width="9" bestFit="1" customWidth="1"/>
    <col min="10521" max="10521" width="11.140625" bestFit="1" customWidth="1"/>
    <col min="10753" max="10753" width="2.42578125" customWidth="1"/>
    <col min="10754" max="10754" width="5" customWidth="1"/>
    <col min="10755" max="10755" width="27" bestFit="1" customWidth="1"/>
    <col min="10756" max="10756" width="10.28515625" bestFit="1" customWidth="1"/>
    <col min="10757" max="10757" width="12" bestFit="1" customWidth="1"/>
    <col min="10758" max="10758" width="13.42578125" customWidth="1"/>
    <col min="10759" max="10759" width="9.42578125" bestFit="1" customWidth="1"/>
    <col min="10760" max="10760" width="9" bestFit="1" customWidth="1"/>
    <col min="10761" max="10761" width="13.28515625" bestFit="1" customWidth="1"/>
    <col min="10762" max="10762" width="5.85546875" customWidth="1"/>
    <col min="10763" max="10763" width="3" customWidth="1"/>
    <col min="10764" max="10764" width="6.7109375" customWidth="1"/>
    <col min="10765" max="10765" width="2.42578125" customWidth="1"/>
    <col min="10766" max="10766" width="8.140625" customWidth="1"/>
    <col min="10767" max="10767" width="3.140625" customWidth="1"/>
    <col min="10768" max="10768" width="11.28515625" bestFit="1" customWidth="1"/>
    <col min="10769" max="10769" width="9.28515625" bestFit="1" customWidth="1"/>
    <col min="10770" max="10770" width="9" bestFit="1" customWidth="1"/>
    <col min="10771" max="10771" width="14.7109375" customWidth="1"/>
    <col min="10772" max="10772" width="9.28515625" bestFit="1" customWidth="1"/>
    <col min="10773" max="10773" width="9.28515625" customWidth="1"/>
    <col min="10774" max="10774" width="10.28515625" bestFit="1" customWidth="1"/>
    <col min="10775" max="10775" width="8.85546875" customWidth="1"/>
    <col min="10776" max="10776" width="9" bestFit="1" customWidth="1"/>
    <col min="10777" max="10777" width="11.140625" bestFit="1" customWidth="1"/>
    <col min="11009" max="11009" width="2.42578125" customWidth="1"/>
    <col min="11010" max="11010" width="5" customWidth="1"/>
    <col min="11011" max="11011" width="27" bestFit="1" customWidth="1"/>
    <col min="11012" max="11012" width="10.28515625" bestFit="1" customWidth="1"/>
    <col min="11013" max="11013" width="12" bestFit="1" customWidth="1"/>
    <col min="11014" max="11014" width="13.42578125" customWidth="1"/>
    <col min="11015" max="11015" width="9.42578125" bestFit="1" customWidth="1"/>
    <col min="11016" max="11016" width="9" bestFit="1" customWidth="1"/>
    <col min="11017" max="11017" width="13.28515625" bestFit="1" customWidth="1"/>
    <col min="11018" max="11018" width="5.85546875" customWidth="1"/>
    <col min="11019" max="11019" width="3" customWidth="1"/>
    <col min="11020" max="11020" width="6.7109375" customWidth="1"/>
    <col min="11021" max="11021" width="2.42578125" customWidth="1"/>
    <col min="11022" max="11022" width="8.140625" customWidth="1"/>
    <col min="11023" max="11023" width="3.140625" customWidth="1"/>
    <col min="11024" max="11024" width="11.28515625" bestFit="1" customWidth="1"/>
    <col min="11025" max="11025" width="9.28515625" bestFit="1" customWidth="1"/>
    <col min="11026" max="11026" width="9" bestFit="1" customWidth="1"/>
    <col min="11027" max="11027" width="14.7109375" customWidth="1"/>
    <col min="11028" max="11028" width="9.28515625" bestFit="1" customWidth="1"/>
    <col min="11029" max="11029" width="9.28515625" customWidth="1"/>
    <col min="11030" max="11030" width="10.28515625" bestFit="1" customWidth="1"/>
    <col min="11031" max="11031" width="8.85546875" customWidth="1"/>
    <col min="11032" max="11032" width="9" bestFit="1" customWidth="1"/>
    <col min="11033" max="11033" width="11.140625" bestFit="1" customWidth="1"/>
    <col min="11265" max="11265" width="2.42578125" customWidth="1"/>
    <col min="11266" max="11266" width="5" customWidth="1"/>
    <col min="11267" max="11267" width="27" bestFit="1" customWidth="1"/>
    <col min="11268" max="11268" width="10.28515625" bestFit="1" customWidth="1"/>
    <col min="11269" max="11269" width="12" bestFit="1" customWidth="1"/>
    <col min="11270" max="11270" width="13.42578125" customWidth="1"/>
    <col min="11271" max="11271" width="9.42578125" bestFit="1" customWidth="1"/>
    <col min="11272" max="11272" width="9" bestFit="1" customWidth="1"/>
    <col min="11273" max="11273" width="13.28515625" bestFit="1" customWidth="1"/>
    <col min="11274" max="11274" width="5.85546875" customWidth="1"/>
    <col min="11275" max="11275" width="3" customWidth="1"/>
    <col min="11276" max="11276" width="6.7109375" customWidth="1"/>
    <col min="11277" max="11277" width="2.42578125" customWidth="1"/>
    <col min="11278" max="11278" width="8.140625" customWidth="1"/>
    <col min="11279" max="11279" width="3.140625" customWidth="1"/>
    <col min="11280" max="11280" width="11.28515625" bestFit="1" customWidth="1"/>
    <col min="11281" max="11281" width="9.28515625" bestFit="1" customWidth="1"/>
    <col min="11282" max="11282" width="9" bestFit="1" customWidth="1"/>
    <col min="11283" max="11283" width="14.7109375" customWidth="1"/>
    <col min="11284" max="11284" width="9.28515625" bestFit="1" customWidth="1"/>
    <col min="11285" max="11285" width="9.28515625" customWidth="1"/>
    <col min="11286" max="11286" width="10.28515625" bestFit="1" customWidth="1"/>
    <col min="11287" max="11287" width="8.85546875" customWidth="1"/>
    <col min="11288" max="11288" width="9" bestFit="1" customWidth="1"/>
    <col min="11289" max="11289" width="11.140625" bestFit="1" customWidth="1"/>
    <col min="11521" max="11521" width="2.42578125" customWidth="1"/>
    <col min="11522" max="11522" width="5" customWidth="1"/>
    <col min="11523" max="11523" width="27" bestFit="1" customWidth="1"/>
    <col min="11524" max="11524" width="10.28515625" bestFit="1" customWidth="1"/>
    <col min="11525" max="11525" width="12" bestFit="1" customWidth="1"/>
    <col min="11526" max="11526" width="13.42578125" customWidth="1"/>
    <col min="11527" max="11527" width="9.42578125" bestFit="1" customWidth="1"/>
    <col min="11528" max="11528" width="9" bestFit="1" customWidth="1"/>
    <col min="11529" max="11529" width="13.28515625" bestFit="1" customWidth="1"/>
    <col min="11530" max="11530" width="5.85546875" customWidth="1"/>
    <col min="11531" max="11531" width="3" customWidth="1"/>
    <col min="11532" max="11532" width="6.7109375" customWidth="1"/>
    <col min="11533" max="11533" width="2.42578125" customWidth="1"/>
    <col min="11534" max="11534" width="8.140625" customWidth="1"/>
    <col min="11535" max="11535" width="3.140625" customWidth="1"/>
    <col min="11536" max="11536" width="11.28515625" bestFit="1" customWidth="1"/>
    <col min="11537" max="11537" width="9.28515625" bestFit="1" customWidth="1"/>
    <col min="11538" max="11538" width="9" bestFit="1" customWidth="1"/>
    <col min="11539" max="11539" width="14.7109375" customWidth="1"/>
    <col min="11540" max="11540" width="9.28515625" bestFit="1" customWidth="1"/>
    <col min="11541" max="11541" width="9.28515625" customWidth="1"/>
    <col min="11542" max="11542" width="10.28515625" bestFit="1" customWidth="1"/>
    <col min="11543" max="11543" width="8.85546875" customWidth="1"/>
    <col min="11544" max="11544" width="9" bestFit="1" customWidth="1"/>
    <col min="11545" max="11545" width="11.140625" bestFit="1" customWidth="1"/>
    <col min="11777" max="11777" width="2.42578125" customWidth="1"/>
    <col min="11778" max="11778" width="5" customWidth="1"/>
    <col min="11779" max="11779" width="27" bestFit="1" customWidth="1"/>
    <col min="11780" max="11780" width="10.28515625" bestFit="1" customWidth="1"/>
    <col min="11781" max="11781" width="12" bestFit="1" customWidth="1"/>
    <col min="11782" max="11782" width="13.42578125" customWidth="1"/>
    <col min="11783" max="11783" width="9.42578125" bestFit="1" customWidth="1"/>
    <col min="11784" max="11784" width="9" bestFit="1" customWidth="1"/>
    <col min="11785" max="11785" width="13.28515625" bestFit="1" customWidth="1"/>
    <col min="11786" max="11786" width="5.85546875" customWidth="1"/>
    <col min="11787" max="11787" width="3" customWidth="1"/>
    <col min="11788" max="11788" width="6.7109375" customWidth="1"/>
    <col min="11789" max="11789" width="2.42578125" customWidth="1"/>
    <col min="11790" max="11790" width="8.140625" customWidth="1"/>
    <col min="11791" max="11791" width="3.140625" customWidth="1"/>
    <col min="11792" max="11792" width="11.28515625" bestFit="1" customWidth="1"/>
    <col min="11793" max="11793" width="9.28515625" bestFit="1" customWidth="1"/>
    <col min="11794" max="11794" width="9" bestFit="1" customWidth="1"/>
    <col min="11795" max="11795" width="14.7109375" customWidth="1"/>
    <col min="11796" max="11796" width="9.28515625" bestFit="1" customWidth="1"/>
    <col min="11797" max="11797" width="9.28515625" customWidth="1"/>
    <col min="11798" max="11798" width="10.28515625" bestFit="1" customWidth="1"/>
    <col min="11799" max="11799" width="8.85546875" customWidth="1"/>
    <col min="11800" max="11800" width="9" bestFit="1" customWidth="1"/>
    <col min="11801" max="11801" width="11.140625" bestFit="1" customWidth="1"/>
    <col min="12033" max="12033" width="2.42578125" customWidth="1"/>
    <col min="12034" max="12034" width="5" customWidth="1"/>
    <col min="12035" max="12035" width="27" bestFit="1" customWidth="1"/>
    <col min="12036" max="12036" width="10.28515625" bestFit="1" customWidth="1"/>
    <col min="12037" max="12037" width="12" bestFit="1" customWidth="1"/>
    <col min="12038" max="12038" width="13.42578125" customWidth="1"/>
    <col min="12039" max="12039" width="9.42578125" bestFit="1" customWidth="1"/>
    <col min="12040" max="12040" width="9" bestFit="1" customWidth="1"/>
    <col min="12041" max="12041" width="13.28515625" bestFit="1" customWidth="1"/>
    <col min="12042" max="12042" width="5.85546875" customWidth="1"/>
    <col min="12043" max="12043" width="3" customWidth="1"/>
    <col min="12044" max="12044" width="6.7109375" customWidth="1"/>
    <col min="12045" max="12045" width="2.42578125" customWidth="1"/>
    <col min="12046" max="12046" width="8.140625" customWidth="1"/>
    <col min="12047" max="12047" width="3.140625" customWidth="1"/>
    <col min="12048" max="12048" width="11.28515625" bestFit="1" customWidth="1"/>
    <col min="12049" max="12049" width="9.28515625" bestFit="1" customWidth="1"/>
    <col min="12050" max="12050" width="9" bestFit="1" customWidth="1"/>
    <col min="12051" max="12051" width="14.7109375" customWidth="1"/>
    <col min="12052" max="12052" width="9.28515625" bestFit="1" customWidth="1"/>
    <col min="12053" max="12053" width="9.28515625" customWidth="1"/>
    <col min="12054" max="12054" width="10.28515625" bestFit="1" customWidth="1"/>
    <col min="12055" max="12055" width="8.85546875" customWidth="1"/>
    <col min="12056" max="12056" width="9" bestFit="1" customWidth="1"/>
    <col min="12057" max="12057" width="11.140625" bestFit="1" customWidth="1"/>
    <col min="12289" max="12289" width="2.42578125" customWidth="1"/>
    <col min="12290" max="12290" width="5" customWidth="1"/>
    <col min="12291" max="12291" width="27" bestFit="1" customWidth="1"/>
    <col min="12292" max="12292" width="10.28515625" bestFit="1" customWidth="1"/>
    <col min="12293" max="12293" width="12" bestFit="1" customWidth="1"/>
    <col min="12294" max="12294" width="13.42578125" customWidth="1"/>
    <col min="12295" max="12295" width="9.42578125" bestFit="1" customWidth="1"/>
    <col min="12296" max="12296" width="9" bestFit="1" customWidth="1"/>
    <col min="12297" max="12297" width="13.28515625" bestFit="1" customWidth="1"/>
    <col min="12298" max="12298" width="5.85546875" customWidth="1"/>
    <col min="12299" max="12299" width="3" customWidth="1"/>
    <col min="12300" max="12300" width="6.7109375" customWidth="1"/>
    <col min="12301" max="12301" width="2.42578125" customWidth="1"/>
    <col min="12302" max="12302" width="8.140625" customWidth="1"/>
    <col min="12303" max="12303" width="3.140625" customWidth="1"/>
    <col min="12304" max="12304" width="11.28515625" bestFit="1" customWidth="1"/>
    <col min="12305" max="12305" width="9.28515625" bestFit="1" customWidth="1"/>
    <col min="12306" max="12306" width="9" bestFit="1" customWidth="1"/>
    <col min="12307" max="12307" width="14.7109375" customWidth="1"/>
    <col min="12308" max="12308" width="9.28515625" bestFit="1" customWidth="1"/>
    <col min="12309" max="12309" width="9.28515625" customWidth="1"/>
    <col min="12310" max="12310" width="10.28515625" bestFit="1" customWidth="1"/>
    <col min="12311" max="12311" width="8.85546875" customWidth="1"/>
    <col min="12312" max="12312" width="9" bestFit="1" customWidth="1"/>
    <col min="12313" max="12313" width="11.140625" bestFit="1" customWidth="1"/>
    <col min="12545" max="12545" width="2.42578125" customWidth="1"/>
    <col min="12546" max="12546" width="5" customWidth="1"/>
    <col min="12547" max="12547" width="27" bestFit="1" customWidth="1"/>
    <col min="12548" max="12548" width="10.28515625" bestFit="1" customWidth="1"/>
    <col min="12549" max="12549" width="12" bestFit="1" customWidth="1"/>
    <col min="12550" max="12550" width="13.42578125" customWidth="1"/>
    <col min="12551" max="12551" width="9.42578125" bestFit="1" customWidth="1"/>
    <col min="12552" max="12552" width="9" bestFit="1" customWidth="1"/>
    <col min="12553" max="12553" width="13.28515625" bestFit="1" customWidth="1"/>
    <col min="12554" max="12554" width="5.85546875" customWidth="1"/>
    <col min="12555" max="12555" width="3" customWidth="1"/>
    <col min="12556" max="12556" width="6.7109375" customWidth="1"/>
    <col min="12557" max="12557" width="2.42578125" customWidth="1"/>
    <col min="12558" max="12558" width="8.140625" customWidth="1"/>
    <col min="12559" max="12559" width="3.140625" customWidth="1"/>
    <col min="12560" max="12560" width="11.28515625" bestFit="1" customWidth="1"/>
    <col min="12561" max="12561" width="9.28515625" bestFit="1" customWidth="1"/>
    <col min="12562" max="12562" width="9" bestFit="1" customWidth="1"/>
    <col min="12563" max="12563" width="14.7109375" customWidth="1"/>
    <col min="12564" max="12564" width="9.28515625" bestFit="1" customWidth="1"/>
    <col min="12565" max="12565" width="9.28515625" customWidth="1"/>
    <col min="12566" max="12566" width="10.28515625" bestFit="1" customWidth="1"/>
    <col min="12567" max="12567" width="8.85546875" customWidth="1"/>
    <col min="12568" max="12568" width="9" bestFit="1" customWidth="1"/>
    <col min="12569" max="12569" width="11.140625" bestFit="1" customWidth="1"/>
    <col min="12801" max="12801" width="2.42578125" customWidth="1"/>
    <col min="12802" max="12802" width="5" customWidth="1"/>
    <col min="12803" max="12803" width="27" bestFit="1" customWidth="1"/>
    <col min="12804" max="12804" width="10.28515625" bestFit="1" customWidth="1"/>
    <col min="12805" max="12805" width="12" bestFit="1" customWidth="1"/>
    <col min="12806" max="12806" width="13.42578125" customWidth="1"/>
    <col min="12807" max="12807" width="9.42578125" bestFit="1" customWidth="1"/>
    <col min="12808" max="12808" width="9" bestFit="1" customWidth="1"/>
    <col min="12809" max="12809" width="13.28515625" bestFit="1" customWidth="1"/>
    <col min="12810" max="12810" width="5.85546875" customWidth="1"/>
    <col min="12811" max="12811" width="3" customWidth="1"/>
    <col min="12812" max="12812" width="6.7109375" customWidth="1"/>
    <col min="12813" max="12813" width="2.42578125" customWidth="1"/>
    <col min="12814" max="12814" width="8.140625" customWidth="1"/>
    <col min="12815" max="12815" width="3.140625" customWidth="1"/>
    <col min="12816" max="12816" width="11.28515625" bestFit="1" customWidth="1"/>
    <col min="12817" max="12817" width="9.28515625" bestFit="1" customWidth="1"/>
    <col min="12818" max="12818" width="9" bestFit="1" customWidth="1"/>
    <col min="12819" max="12819" width="14.7109375" customWidth="1"/>
    <col min="12820" max="12820" width="9.28515625" bestFit="1" customWidth="1"/>
    <col min="12821" max="12821" width="9.28515625" customWidth="1"/>
    <col min="12822" max="12822" width="10.28515625" bestFit="1" customWidth="1"/>
    <col min="12823" max="12823" width="8.85546875" customWidth="1"/>
    <col min="12824" max="12824" width="9" bestFit="1" customWidth="1"/>
    <col min="12825" max="12825" width="11.140625" bestFit="1" customWidth="1"/>
    <col min="13057" max="13057" width="2.42578125" customWidth="1"/>
    <col min="13058" max="13058" width="5" customWidth="1"/>
    <col min="13059" max="13059" width="27" bestFit="1" customWidth="1"/>
    <col min="13060" max="13060" width="10.28515625" bestFit="1" customWidth="1"/>
    <col min="13061" max="13061" width="12" bestFit="1" customWidth="1"/>
    <col min="13062" max="13062" width="13.42578125" customWidth="1"/>
    <col min="13063" max="13063" width="9.42578125" bestFit="1" customWidth="1"/>
    <col min="13064" max="13064" width="9" bestFit="1" customWidth="1"/>
    <col min="13065" max="13065" width="13.28515625" bestFit="1" customWidth="1"/>
    <col min="13066" max="13066" width="5.85546875" customWidth="1"/>
    <col min="13067" max="13067" width="3" customWidth="1"/>
    <col min="13068" max="13068" width="6.7109375" customWidth="1"/>
    <col min="13069" max="13069" width="2.42578125" customWidth="1"/>
    <col min="13070" max="13070" width="8.140625" customWidth="1"/>
    <col min="13071" max="13071" width="3.140625" customWidth="1"/>
    <col min="13072" max="13072" width="11.28515625" bestFit="1" customWidth="1"/>
    <col min="13073" max="13073" width="9.28515625" bestFit="1" customWidth="1"/>
    <col min="13074" max="13074" width="9" bestFit="1" customWidth="1"/>
    <col min="13075" max="13075" width="14.7109375" customWidth="1"/>
    <col min="13076" max="13076" width="9.28515625" bestFit="1" customWidth="1"/>
    <col min="13077" max="13077" width="9.28515625" customWidth="1"/>
    <col min="13078" max="13078" width="10.28515625" bestFit="1" customWidth="1"/>
    <col min="13079" max="13079" width="8.85546875" customWidth="1"/>
    <col min="13080" max="13080" width="9" bestFit="1" customWidth="1"/>
    <col min="13081" max="13081" width="11.140625" bestFit="1" customWidth="1"/>
    <col min="13313" max="13313" width="2.42578125" customWidth="1"/>
    <col min="13314" max="13314" width="5" customWidth="1"/>
    <col min="13315" max="13315" width="27" bestFit="1" customWidth="1"/>
    <col min="13316" max="13316" width="10.28515625" bestFit="1" customWidth="1"/>
    <col min="13317" max="13317" width="12" bestFit="1" customWidth="1"/>
    <col min="13318" max="13318" width="13.42578125" customWidth="1"/>
    <col min="13319" max="13319" width="9.42578125" bestFit="1" customWidth="1"/>
    <col min="13320" max="13320" width="9" bestFit="1" customWidth="1"/>
    <col min="13321" max="13321" width="13.28515625" bestFit="1" customWidth="1"/>
    <col min="13322" max="13322" width="5.85546875" customWidth="1"/>
    <col min="13323" max="13323" width="3" customWidth="1"/>
    <col min="13324" max="13324" width="6.7109375" customWidth="1"/>
    <col min="13325" max="13325" width="2.42578125" customWidth="1"/>
    <col min="13326" max="13326" width="8.140625" customWidth="1"/>
    <col min="13327" max="13327" width="3.140625" customWidth="1"/>
    <col min="13328" max="13328" width="11.28515625" bestFit="1" customWidth="1"/>
    <col min="13329" max="13329" width="9.28515625" bestFit="1" customWidth="1"/>
    <col min="13330" max="13330" width="9" bestFit="1" customWidth="1"/>
    <col min="13331" max="13331" width="14.7109375" customWidth="1"/>
    <col min="13332" max="13332" width="9.28515625" bestFit="1" customWidth="1"/>
    <col min="13333" max="13333" width="9.28515625" customWidth="1"/>
    <col min="13334" max="13334" width="10.28515625" bestFit="1" customWidth="1"/>
    <col min="13335" max="13335" width="8.85546875" customWidth="1"/>
    <col min="13336" max="13336" width="9" bestFit="1" customWidth="1"/>
    <col min="13337" max="13337" width="11.140625" bestFit="1" customWidth="1"/>
    <col min="13569" max="13569" width="2.42578125" customWidth="1"/>
    <col min="13570" max="13570" width="5" customWidth="1"/>
    <col min="13571" max="13571" width="27" bestFit="1" customWidth="1"/>
    <col min="13572" max="13572" width="10.28515625" bestFit="1" customWidth="1"/>
    <col min="13573" max="13573" width="12" bestFit="1" customWidth="1"/>
    <col min="13574" max="13574" width="13.42578125" customWidth="1"/>
    <col min="13575" max="13575" width="9.42578125" bestFit="1" customWidth="1"/>
    <col min="13576" max="13576" width="9" bestFit="1" customWidth="1"/>
    <col min="13577" max="13577" width="13.28515625" bestFit="1" customWidth="1"/>
    <col min="13578" max="13578" width="5.85546875" customWidth="1"/>
    <col min="13579" max="13579" width="3" customWidth="1"/>
    <col min="13580" max="13580" width="6.7109375" customWidth="1"/>
    <col min="13581" max="13581" width="2.42578125" customWidth="1"/>
    <col min="13582" max="13582" width="8.140625" customWidth="1"/>
    <col min="13583" max="13583" width="3.140625" customWidth="1"/>
    <col min="13584" max="13584" width="11.28515625" bestFit="1" customWidth="1"/>
    <col min="13585" max="13585" width="9.28515625" bestFit="1" customWidth="1"/>
    <col min="13586" max="13586" width="9" bestFit="1" customWidth="1"/>
    <col min="13587" max="13587" width="14.7109375" customWidth="1"/>
    <col min="13588" max="13588" width="9.28515625" bestFit="1" customWidth="1"/>
    <col min="13589" max="13589" width="9.28515625" customWidth="1"/>
    <col min="13590" max="13590" width="10.28515625" bestFit="1" customWidth="1"/>
    <col min="13591" max="13591" width="8.85546875" customWidth="1"/>
    <col min="13592" max="13592" width="9" bestFit="1" customWidth="1"/>
    <col min="13593" max="13593" width="11.140625" bestFit="1" customWidth="1"/>
    <col min="13825" max="13825" width="2.42578125" customWidth="1"/>
    <col min="13826" max="13826" width="5" customWidth="1"/>
    <col min="13827" max="13827" width="27" bestFit="1" customWidth="1"/>
    <col min="13828" max="13828" width="10.28515625" bestFit="1" customWidth="1"/>
    <col min="13829" max="13829" width="12" bestFit="1" customWidth="1"/>
    <col min="13830" max="13830" width="13.42578125" customWidth="1"/>
    <col min="13831" max="13831" width="9.42578125" bestFit="1" customWidth="1"/>
    <col min="13832" max="13832" width="9" bestFit="1" customWidth="1"/>
    <col min="13833" max="13833" width="13.28515625" bestFit="1" customWidth="1"/>
    <col min="13834" max="13834" width="5.85546875" customWidth="1"/>
    <col min="13835" max="13835" width="3" customWidth="1"/>
    <col min="13836" max="13836" width="6.7109375" customWidth="1"/>
    <col min="13837" max="13837" width="2.42578125" customWidth="1"/>
    <col min="13838" max="13838" width="8.140625" customWidth="1"/>
    <col min="13839" max="13839" width="3.140625" customWidth="1"/>
    <col min="13840" max="13840" width="11.28515625" bestFit="1" customWidth="1"/>
    <col min="13841" max="13841" width="9.28515625" bestFit="1" customWidth="1"/>
    <col min="13842" max="13842" width="9" bestFit="1" customWidth="1"/>
    <col min="13843" max="13843" width="14.7109375" customWidth="1"/>
    <col min="13844" max="13844" width="9.28515625" bestFit="1" customWidth="1"/>
    <col min="13845" max="13845" width="9.28515625" customWidth="1"/>
    <col min="13846" max="13846" width="10.28515625" bestFit="1" customWidth="1"/>
    <col min="13847" max="13847" width="8.85546875" customWidth="1"/>
    <col min="13848" max="13848" width="9" bestFit="1" customWidth="1"/>
    <col min="13849" max="13849" width="11.140625" bestFit="1" customWidth="1"/>
    <col min="14081" max="14081" width="2.42578125" customWidth="1"/>
    <col min="14082" max="14082" width="5" customWidth="1"/>
    <col min="14083" max="14083" width="27" bestFit="1" customWidth="1"/>
    <col min="14084" max="14084" width="10.28515625" bestFit="1" customWidth="1"/>
    <col min="14085" max="14085" width="12" bestFit="1" customWidth="1"/>
    <col min="14086" max="14086" width="13.42578125" customWidth="1"/>
    <col min="14087" max="14087" width="9.42578125" bestFit="1" customWidth="1"/>
    <col min="14088" max="14088" width="9" bestFit="1" customWidth="1"/>
    <col min="14089" max="14089" width="13.28515625" bestFit="1" customWidth="1"/>
    <col min="14090" max="14090" width="5.85546875" customWidth="1"/>
    <col min="14091" max="14091" width="3" customWidth="1"/>
    <col min="14092" max="14092" width="6.7109375" customWidth="1"/>
    <col min="14093" max="14093" width="2.42578125" customWidth="1"/>
    <col min="14094" max="14094" width="8.140625" customWidth="1"/>
    <col min="14095" max="14095" width="3.140625" customWidth="1"/>
    <col min="14096" max="14096" width="11.28515625" bestFit="1" customWidth="1"/>
    <col min="14097" max="14097" width="9.28515625" bestFit="1" customWidth="1"/>
    <col min="14098" max="14098" width="9" bestFit="1" customWidth="1"/>
    <col min="14099" max="14099" width="14.7109375" customWidth="1"/>
    <col min="14100" max="14100" width="9.28515625" bestFit="1" customWidth="1"/>
    <col min="14101" max="14101" width="9.28515625" customWidth="1"/>
    <col min="14102" max="14102" width="10.28515625" bestFit="1" customWidth="1"/>
    <col min="14103" max="14103" width="8.85546875" customWidth="1"/>
    <col min="14104" max="14104" width="9" bestFit="1" customWidth="1"/>
    <col min="14105" max="14105" width="11.140625" bestFit="1" customWidth="1"/>
    <col min="14337" max="14337" width="2.42578125" customWidth="1"/>
    <col min="14338" max="14338" width="5" customWidth="1"/>
    <col min="14339" max="14339" width="27" bestFit="1" customWidth="1"/>
    <col min="14340" max="14340" width="10.28515625" bestFit="1" customWidth="1"/>
    <col min="14341" max="14341" width="12" bestFit="1" customWidth="1"/>
    <col min="14342" max="14342" width="13.42578125" customWidth="1"/>
    <col min="14343" max="14343" width="9.42578125" bestFit="1" customWidth="1"/>
    <col min="14344" max="14344" width="9" bestFit="1" customWidth="1"/>
    <col min="14345" max="14345" width="13.28515625" bestFit="1" customWidth="1"/>
    <col min="14346" max="14346" width="5.85546875" customWidth="1"/>
    <col min="14347" max="14347" width="3" customWidth="1"/>
    <col min="14348" max="14348" width="6.7109375" customWidth="1"/>
    <col min="14349" max="14349" width="2.42578125" customWidth="1"/>
    <col min="14350" max="14350" width="8.140625" customWidth="1"/>
    <col min="14351" max="14351" width="3.140625" customWidth="1"/>
    <col min="14352" max="14352" width="11.28515625" bestFit="1" customWidth="1"/>
    <col min="14353" max="14353" width="9.28515625" bestFit="1" customWidth="1"/>
    <col min="14354" max="14354" width="9" bestFit="1" customWidth="1"/>
    <col min="14355" max="14355" width="14.7109375" customWidth="1"/>
    <col min="14356" max="14356" width="9.28515625" bestFit="1" customWidth="1"/>
    <col min="14357" max="14357" width="9.28515625" customWidth="1"/>
    <col min="14358" max="14358" width="10.28515625" bestFit="1" customWidth="1"/>
    <col min="14359" max="14359" width="8.85546875" customWidth="1"/>
    <col min="14360" max="14360" width="9" bestFit="1" customWidth="1"/>
    <col min="14361" max="14361" width="11.140625" bestFit="1" customWidth="1"/>
    <col min="14593" max="14593" width="2.42578125" customWidth="1"/>
    <col min="14594" max="14594" width="5" customWidth="1"/>
    <col min="14595" max="14595" width="27" bestFit="1" customWidth="1"/>
    <col min="14596" max="14596" width="10.28515625" bestFit="1" customWidth="1"/>
    <col min="14597" max="14597" width="12" bestFit="1" customWidth="1"/>
    <col min="14598" max="14598" width="13.42578125" customWidth="1"/>
    <col min="14599" max="14599" width="9.42578125" bestFit="1" customWidth="1"/>
    <col min="14600" max="14600" width="9" bestFit="1" customWidth="1"/>
    <col min="14601" max="14601" width="13.28515625" bestFit="1" customWidth="1"/>
    <col min="14602" max="14602" width="5.85546875" customWidth="1"/>
    <col min="14603" max="14603" width="3" customWidth="1"/>
    <col min="14604" max="14604" width="6.7109375" customWidth="1"/>
    <col min="14605" max="14605" width="2.42578125" customWidth="1"/>
    <col min="14606" max="14606" width="8.140625" customWidth="1"/>
    <col min="14607" max="14607" width="3.140625" customWidth="1"/>
    <col min="14608" max="14608" width="11.28515625" bestFit="1" customWidth="1"/>
    <col min="14609" max="14609" width="9.28515625" bestFit="1" customWidth="1"/>
    <col min="14610" max="14610" width="9" bestFit="1" customWidth="1"/>
    <col min="14611" max="14611" width="14.7109375" customWidth="1"/>
    <col min="14612" max="14612" width="9.28515625" bestFit="1" customWidth="1"/>
    <col min="14613" max="14613" width="9.28515625" customWidth="1"/>
    <col min="14614" max="14614" width="10.28515625" bestFit="1" customWidth="1"/>
    <col min="14615" max="14615" width="8.85546875" customWidth="1"/>
    <col min="14616" max="14616" width="9" bestFit="1" customWidth="1"/>
    <col min="14617" max="14617" width="11.140625" bestFit="1" customWidth="1"/>
    <col min="14849" max="14849" width="2.42578125" customWidth="1"/>
    <col min="14850" max="14850" width="5" customWidth="1"/>
    <col min="14851" max="14851" width="27" bestFit="1" customWidth="1"/>
    <col min="14852" max="14852" width="10.28515625" bestFit="1" customWidth="1"/>
    <col min="14853" max="14853" width="12" bestFit="1" customWidth="1"/>
    <col min="14854" max="14854" width="13.42578125" customWidth="1"/>
    <col min="14855" max="14855" width="9.42578125" bestFit="1" customWidth="1"/>
    <col min="14856" max="14856" width="9" bestFit="1" customWidth="1"/>
    <col min="14857" max="14857" width="13.28515625" bestFit="1" customWidth="1"/>
    <col min="14858" max="14858" width="5.85546875" customWidth="1"/>
    <col min="14859" max="14859" width="3" customWidth="1"/>
    <col min="14860" max="14860" width="6.7109375" customWidth="1"/>
    <col min="14861" max="14861" width="2.42578125" customWidth="1"/>
    <col min="14862" max="14862" width="8.140625" customWidth="1"/>
    <col min="14863" max="14863" width="3.140625" customWidth="1"/>
    <col min="14864" max="14864" width="11.28515625" bestFit="1" customWidth="1"/>
    <col min="14865" max="14865" width="9.28515625" bestFit="1" customWidth="1"/>
    <col min="14866" max="14866" width="9" bestFit="1" customWidth="1"/>
    <col min="14867" max="14867" width="14.7109375" customWidth="1"/>
    <col min="14868" max="14868" width="9.28515625" bestFit="1" customWidth="1"/>
    <col min="14869" max="14869" width="9.28515625" customWidth="1"/>
    <col min="14870" max="14870" width="10.28515625" bestFit="1" customWidth="1"/>
    <col min="14871" max="14871" width="8.85546875" customWidth="1"/>
    <col min="14872" max="14872" width="9" bestFit="1" customWidth="1"/>
    <col min="14873" max="14873" width="11.140625" bestFit="1" customWidth="1"/>
    <col min="15105" max="15105" width="2.42578125" customWidth="1"/>
    <col min="15106" max="15106" width="5" customWidth="1"/>
    <col min="15107" max="15107" width="27" bestFit="1" customWidth="1"/>
    <col min="15108" max="15108" width="10.28515625" bestFit="1" customWidth="1"/>
    <col min="15109" max="15109" width="12" bestFit="1" customWidth="1"/>
    <col min="15110" max="15110" width="13.42578125" customWidth="1"/>
    <col min="15111" max="15111" width="9.42578125" bestFit="1" customWidth="1"/>
    <col min="15112" max="15112" width="9" bestFit="1" customWidth="1"/>
    <col min="15113" max="15113" width="13.28515625" bestFit="1" customWidth="1"/>
    <col min="15114" max="15114" width="5.85546875" customWidth="1"/>
    <col min="15115" max="15115" width="3" customWidth="1"/>
    <col min="15116" max="15116" width="6.7109375" customWidth="1"/>
    <col min="15117" max="15117" width="2.42578125" customWidth="1"/>
    <col min="15118" max="15118" width="8.140625" customWidth="1"/>
    <col min="15119" max="15119" width="3.140625" customWidth="1"/>
    <col min="15120" max="15120" width="11.28515625" bestFit="1" customWidth="1"/>
    <col min="15121" max="15121" width="9.28515625" bestFit="1" customWidth="1"/>
    <col min="15122" max="15122" width="9" bestFit="1" customWidth="1"/>
    <col min="15123" max="15123" width="14.7109375" customWidth="1"/>
    <col min="15124" max="15124" width="9.28515625" bestFit="1" customWidth="1"/>
    <col min="15125" max="15125" width="9.28515625" customWidth="1"/>
    <col min="15126" max="15126" width="10.28515625" bestFit="1" customWidth="1"/>
    <col min="15127" max="15127" width="8.85546875" customWidth="1"/>
    <col min="15128" max="15128" width="9" bestFit="1" customWidth="1"/>
    <col min="15129" max="15129" width="11.140625" bestFit="1" customWidth="1"/>
    <col min="15361" max="15361" width="2.42578125" customWidth="1"/>
    <col min="15362" max="15362" width="5" customWidth="1"/>
    <col min="15363" max="15363" width="27" bestFit="1" customWidth="1"/>
    <col min="15364" max="15364" width="10.28515625" bestFit="1" customWidth="1"/>
    <col min="15365" max="15365" width="12" bestFit="1" customWidth="1"/>
    <col min="15366" max="15366" width="13.42578125" customWidth="1"/>
    <col min="15367" max="15367" width="9.42578125" bestFit="1" customWidth="1"/>
    <col min="15368" max="15368" width="9" bestFit="1" customWidth="1"/>
    <col min="15369" max="15369" width="13.28515625" bestFit="1" customWidth="1"/>
    <col min="15370" max="15370" width="5.85546875" customWidth="1"/>
    <col min="15371" max="15371" width="3" customWidth="1"/>
    <col min="15372" max="15372" width="6.7109375" customWidth="1"/>
    <col min="15373" max="15373" width="2.42578125" customWidth="1"/>
    <col min="15374" max="15374" width="8.140625" customWidth="1"/>
    <col min="15375" max="15375" width="3.140625" customWidth="1"/>
    <col min="15376" max="15376" width="11.28515625" bestFit="1" customWidth="1"/>
    <col min="15377" max="15377" width="9.28515625" bestFit="1" customWidth="1"/>
    <col min="15378" max="15378" width="9" bestFit="1" customWidth="1"/>
    <col min="15379" max="15379" width="14.7109375" customWidth="1"/>
    <col min="15380" max="15380" width="9.28515625" bestFit="1" customWidth="1"/>
    <col min="15381" max="15381" width="9.28515625" customWidth="1"/>
    <col min="15382" max="15382" width="10.28515625" bestFit="1" customWidth="1"/>
    <col min="15383" max="15383" width="8.85546875" customWidth="1"/>
    <col min="15384" max="15384" width="9" bestFit="1" customWidth="1"/>
    <col min="15385" max="15385" width="11.140625" bestFit="1" customWidth="1"/>
    <col min="15617" max="15617" width="2.42578125" customWidth="1"/>
    <col min="15618" max="15618" width="5" customWidth="1"/>
    <col min="15619" max="15619" width="27" bestFit="1" customWidth="1"/>
    <col min="15620" max="15620" width="10.28515625" bestFit="1" customWidth="1"/>
    <col min="15621" max="15621" width="12" bestFit="1" customWidth="1"/>
    <col min="15622" max="15622" width="13.42578125" customWidth="1"/>
    <col min="15623" max="15623" width="9.42578125" bestFit="1" customWidth="1"/>
    <col min="15624" max="15624" width="9" bestFit="1" customWidth="1"/>
    <col min="15625" max="15625" width="13.28515625" bestFit="1" customWidth="1"/>
    <col min="15626" max="15626" width="5.85546875" customWidth="1"/>
    <col min="15627" max="15627" width="3" customWidth="1"/>
    <col min="15628" max="15628" width="6.7109375" customWidth="1"/>
    <col min="15629" max="15629" width="2.42578125" customWidth="1"/>
    <col min="15630" max="15630" width="8.140625" customWidth="1"/>
    <col min="15631" max="15631" width="3.140625" customWidth="1"/>
    <col min="15632" max="15632" width="11.28515625" bestFit="1" customWidth="1"/>
    <col min="15633" max="15633" width="9.28515625" bestFit="1" customWidth="1"/>
    <col min="15634" max="15634" width="9" bestFit="1" customWidth="1"/>
    <col min="15635" max="15635" width="14.7109375" customWidth="1"/>
    <col min="15636" max="15636" width="9.28515625" bestFit="1" customWidth="1"/>
    <col min="15637" max="15637" width="9.28515625" customWidth="1"/>
    <col min="15638" max="15638" width="10.28515625" bestFit="1" customWidth="1"/>
    <col min="15639" max="15639" width="8.85546875" customWidth="1"/>
    <col min="15640" max="15640" width="9" bestFit="1" customWidth="1"/>
    <col min="15641" max="15641" width="11.140625" bestFit="1" customWidth="1"/>
    <col min="15873" max="15873" width="2.42578125" customWidth="1"/>
    <col min="15874" max="15874" width="5" customWidth="1"/>
    <col min="15875" max="15875" width="27" bestFit="1" customWidth="1"/>
    <col min="15876" max="15876" width="10.28515625" bestFit="1" customWidth="1"/>
    <col min="15877" max="15877" width="12" bestFit="1" customWidth="1"/>
    <col min="15878" max="15878" width="13.42578125" customWidth="1"/>
    <col min="15879" max="15879" width="9.42578125" bestFit="1" customWidth="1"/>
    <col min="15880" max="15880" width="9" bestFit="1" customWidth="1"/>
    <col min="15881" max="15881" width="13.28515625" bestFit="1" customWidth="1"/>
    <col min="15882" max="15882" width="5.85546875" customWidth="1"/>
    <col min="15883" max="15883" width="3" customWidth="1"/>
    <col min="15884" max="15884" width="6.7109375" customWidth="1"/>
    <col min="15885" max="15885" width="2.42578125" customWidth="1"/>
    <col min="15886" max="15886" width="8.140625" customWidth="1"/>
    <col min="15887" max="15887" width="3.140625" customWidth="1"/>
    <col min="15888" max="15888" width="11.28515625" bestFit="1" customWidth="1"/>
    <col min="15889" max="15889" width="9.28515625" bestFit="1" customWidth="1"/>
    <col min="15890" max="15890" width="9" bestFit="1" customWidth="1"/>
    <col min="15891" max="15891" width="14.7109375" customWidth="1"/>
    <col min="15892" max="15892" width="9.28515625" bestFit="1" customWidth="1"/>
    <col min="15893" max="15893" width="9.28515625" customWidth="1"/>
    <col min="15894" max="15894" width="10.28515625" bestFit="1" customWidth="1"/>
    <col min="15895" max="15895" width="8.85546875" customWidth="1"/>
    <col min="15896" max="15896" width="9" bestFit="1" customWidth="1"/>
    <col min="15897" max="15897" width="11.140625" bestFit="1" customWidth="1"/>
    <col min="16129" max="16129" width="2.42578125" customWidth="1"/>
    <col min="16130" max="16130" width="5" customWidth="1"/>
    <col min="16131" max="16131" width="27" bestFit="1" customWidth="1"/>
    <col min="16132" max="16132" width="10.28515625" bestFit="1" customWidth="1"/>
    <col min="16133" max="16133" width="12" bestFit="1" customWidth="1"/>
    <col min="16134" max="16134" width="13.42578125" customWidth="1"/>
    <col min="16135" max="16135" width="9.42578125" bestFit="1" customWidth="1"/>
    <col min="16136" max="16136" width="9" bestFit="1" customWidth="1"/>
    <col min="16137" max="16137" width="13.28515625" bestFit="1" customWidth="1"/>
    <col min="16138" max="16138" width="5.85546875" customWidth="1"/>
    <col min="16139" max="16139" width="3" customWidth="1"/>
    <col min="16140" max="16140" width="6.7109375" customWidth="1"/>
    <col min="16141" max="16141" width="2.42578125" customWidth="1"/>
    <col min="16142" max="16142" width="8.140625" customWidth="1"/>
    <col min="16143" max="16143" width="3.140625" customWidth="1"/>
    <col min="16144" max="16144" width="11.28515625" bestFit="1" customWidth="1"/>
    <col min="16145" max="16145" width="9.28515625" bestFit="1" customWidth="1"/>
    <col min="16146" max="16146" width="9" bestFit="1" customWidth="1"/>
    <col min="16147" max="16147" width="14.7109375" customWidth="1"/>
    <col min="16148" max="16148" width="9.28515625" bestFit="1" customWidth="1"/>
    <col min="16149" max="16149" width="9.28515625" customWidth="1"/>
    <col min="16150" max="16150" width="10.28515625" bestFit="1" customWidth="1"/>
    <col min="16151" max="16151" width="8.85546875" customWidth="1"/>
    <col min="16152" max="16152" width="9" bestFit="1" customWidth="1"/>
    <col min="16153" max="16153" width="11.140625" bestFit="1" customWidth="1"/>
  </cols>
  <sheetData>
    <row r="1" spans="2:16" ht="25.5" customHeight="1">
      <c r="B1" s="283" t="s">
        <v>413</v>
      </c>
      <c r="D1" s="284"/>
      <c r="E1" s="284"/>
      <c r="F1" s="285"/>
      <c r="G1" s="284"/>
      <c r="H1" s="284"/>
      <c r="I1" s="286"/>
      <c r="J1" s="286"/>
      <c r="K1" s="286"/>
      <c r="L1" s="286"/>
      <c r="M1" s="286"/>
      <c r="N1" s="286"/>
      <c r="O1" s="286"/>
      <c r="P1" s="182"/>
    </row>
    <row r="2" spans="2:16" ht="16.5">
      <c r="B2" s="287" t="s">
        <v>414</v>
      </c>
      <c r="D2" s="284"/>
      <c r="E2" s="284"/>
      <c r="F2" s="285"/>
      <c r="G2" s="284"/>
      <c r="H2" s="284"/>
      <c r="I2" s="286"/>
      <c r="J2" s="286"/>
      <c r="K2" s="286"/>
      <c r="L2" s="286"/>
      <c r="M2" s="286"/>
      <c r="N2" s="286"/>
      <c r="O2" s="286"/>
      <c r="P2" s="182"/>
    </row>
    <row r="3" spans="2:16" ht="15.75">
      <c r="C3" s="185"/>
    </row>
    <row r="4" spans="2:16" ht="15.75">
      <c r="C4" s="185"/>
    </row>
    <row r="5" spans="2:16" ht="15.75">
      <c r="C5" s="185"/>
    </row>
    <row r="6" spans="2:16" ht="15.75">
      <c r="C6" s="185"/>
    </row>
    <row r="7" spans="2:16" ht="15.75">
      <c r="C7" s="185"/>
    </row>
    <row r="8" spans="2:16" ht="15.75">
      <c r="C8" s="185"/>
    </row>
    <row r="9" spans="2:16" ht="14.25" customHeight="1">
      <c r="B9" s="1129" t="s">
        <v>359</v>
      </c>
      <c r="C9" s="1131" t="s">
        <v>415</v>
      </c>
      <c r="D9" s="288" t="s">
        <v>416</v>
      </c>
      <c r="E9" s="289"/>
      <c r="F9" s="290"/>
      <c r="G9" s="288" t="s">
        <v>417</v>
      </c>
      <c r="H9" s="291"/>
      <c r="I9" s="292"/>
      <c r="J9" s="1133" t="s">
        <v>368</v>
      </c>
      <c r="K9" s="1134"/>
      <c r="L9" s="1134"/>
      <c r="M9" s="1134"/>
      <c r="N9" s="1134"/>
      <c r="O9" s="1134"/>
    </row>
    <row r="10" spans="2:16" ht="22.5">
      <c r="B10" s="1130"/>
      <c r="C10" s="1132"/>
      <c r="D10" s="293" t="s">
        <v>418</v>
      </c>
      <c r="E10" s="294" t="s">
        <v>419</v>
      </c>
      <c r="F10" s="295" t="s">
        <v>420</v>
      </c>
      <c r="G10" s="293" t="s">
        <v>418</v>
      </c>
      <c r="H10" s="294" t="s">
        <v>419</v>
      </c>
      <c r="I10" s="296" t="s">
        <v>420</v>
      </c>
      <c r="J10" s="1135" t="s">
        <v>418</v>
      </c>
      <c r="K10" s="1136"/>
      <c r="L10" s="1135" t="s">
        <v>419</v>
      </c>
      <c r="M10" s="1136"/>
      <c r="N10" s="1135" t="s">
        <v>420</v>
      </c>
      <c r="O10" s="1136"/>
    </row>
    <row r="11" spans="2:16" ht="14.25" customHeight="1">
      <c r="B11" s="297" t="s">
        <v>374</v>
      </c>
      <c r="C11" s="298" t="s">
        <v>421</v>
      </c>
      <c r="D11" s="299">
        <v>2111</v>
      </c>
      <c r="E11" s="300">
        <v>123274</v>
      </c>
      <c r="F11" s="301">
        <v>4516967.3499999996</v>
      </c>
      <c r="G11" s="299">
        <v>219</v>
      </c>
      <c r="H11" s="302">
        <v>21390</v>
      </c>
      <c r="I11" s="303">
        <v>1022592.48</v>
      </c>
      <c r="J11" s="304">
        <f>D11+G11</f>
        <v>2330</v>
      </c>
      <c r="K11" s="305">
        <v>-0.10108024691358025</v>
      </c>
      <c r="L11" s="304">
        <f>E11+H11</f>
        <v>144664</v>
      </c>
      <c r="M11" s="305">
        <v>-3.0083606546385876E-2</v>
      </c>
      <c r="N11" s="304">
        <f t="shared" ref="N11:N26" si="0">F11+I11</f>
        <v>5539559.8300000001</v>
      </c>
      <c r="O11" s="305">
        <v>-9.085858389654701E-2</v>
      </c>
    </row>
    <row r="12" spans="2:16" ht="14.25" customHeight="1">
      <c r="B12" s="297" t="s">
        <v>375</v>
      </c>
      <c r="C12" s="298" t="s">
        <v>422</v>
      </c>
      <c r="D12" s="299">
        <v>1203</v>
      </c>
      <c r="E12" s="300">
        <v>35625</v>
      </c>
      <c r="F12" s="301">
        <v>1183361.33</v>
      </c>
      <c r="G12" s="299">
        <v>679</v>
      </c>
      <c r="H12" s="302">
        <v>20711</v>
      </c>
      <c r="I12" s="303">
        <v>1252955.49</v>
      </c>
      <c r="J12" s="304">
        <f>D12+G12</f>
        <v>1882</v>
      </c>
      <c r="K12" s="305">
        <v>0.25049833887043188</v>
      </c>
      <c r="L12" s="304">
        <f>E12+H12</f>
        <v>56336</v>
      </c>
      <c r="M12" s="305">
        <v>0.24913525498891353</v>
      </c>
      <c r="N12" s="304">
        <f t="shared" si="0"/>
        <v>2436316.8200000003</v>
      </c>
      <c r="O12" s="305">
        <v>0.25239607577252882</v>
      </c>
    </row>
    <row r="13" spans="2:16" ht="14.25" customHeight="1">
      <c r="B13" s="297" t="s">
        <v>376</v>
      </c>
      <c r="C13" s="298" t="s">
        <v>423</v>
      </c>
      <c r="D13" s="299">
        <v>733</v>
      </c>
      <c r="E13" s="300">
        <v>23281</v>
      </c>
      <c r="F13" s="301">
        <v>822771.83000000007</v>
      </c>
      <c r="G13" s="299">
        <v>266</v>
      </c>
      <c r="H13" s="302">
        <v>14016</v>
      </c>
      <c r="I13" s="303">
        <v>689837.09000000008</v>
      </c>
      <c r="J13" s="304">
        <f t="shared" ref="J13:J26" si="1">D13+G13</f>
        <v>999</v>
      </c>
      <c r="K13" s="305">
        <v>0.16298020954598369</v>
      </c>
      <c r="L13" s="304">
        <f t="shared" ref="L13:L35" si="2">E13+H13</f>
        <v>37297</v>
      </c>
      <c r="M13" s="305">
        <v>0.12019822796215648</v>
      </c>
      <c r="N13" s="304">
        <f t="shared" si="0"/>
        <v>1512608.9200000002</v>
      </c>
      <c r="O13" s="305">
        <v>7.4559497140378642E-2</v>
      </c>
    </row>
    <row r="14" spans="2:16" ht="14.25" customHeight="1">
      <c r="B14" s="297" t="s">
        <v>377</v>
      </c>
      <c r="C14" s="298" t="s">
        <v>424</v>
      </c>
      <c r="D14" s="299">
        <v>539</v>
      </c>
      <c r="E14" s="300">
        <v>21797</v>
      </c>
      <c r="F14" s="301">
        <v>717957.89</v>
      </c>
      <c r="G14" s="299">
        <v>137</v>
      </c>
      <c r="H14" s="302">
        <v>7985</v>
      </c>
      <c r="I14" s="303">
        <v>364590.33999999991</v>
      </c>
      <c r="J14" s="304">
        <f t="shared" si="1"/>
        <v>676</v>
      </c>
      <c r="K14" s="305">
        <v>0.15753424657534246</v>
      </c>
      <c r="L14" s="304">
        <f t="shared" si="2"/>
        <v>29782</v>
      </c>
      <c r="M14" s="305">
        <v>0.13663079154263033</v>
      </c>
      <c r="N14" s="304">
        <f t="shared" si="0"/>
        <v>1082548.23</v>
      </c>
      <c r="O14" s="305">
        <v>0.16240074398923324</v>
      </c>
    </row>
    <row r="15" spans="2:16" ht="14.25" customHeight="1">
      <c r="B15" s="297" t="s">
        <v>378</v>
      </c>
      <c r="C15" s="298" t="s">
        <v>425</v>
      </c>
      <c r="D15" s="299">
        <v>279</v>
      </c>
      <c r="E15" s="300">
        <v>12931</v>
      </c>
      <c r="F15" s="301">
        <v>561166.39</v>
      </c>
      <c r="G15" s="299">
        <v>25</v>
      </c>
      <c r="H15" s="302">
        <v>1207</v>
      </c>
      <c r="I15" s="303">
        <v>78460.92</v>
      </c>
      <c r="J15" s="304">
        <f t="shared" si="1"/>
        <v>304</v>
      </c>
      <c r="K15" s="305">
        <v>-8.9820359281437126E-2</v>
      </c>
      <c r="L15" s="304">
        <f t="shared" si="2"/>
        <v>14138</v>
      </c>
      <c r="M15" s="305">
        <v>-3.1577505308582783E-2</v>
      </c>
      <c r="N15" s="304">
        <f t="shared" si="0"/>
        <v>639627.31000000006</v>
      </c>
      <c r="O15" s="305">
        <v>-4.2009360978180955E-2</v>
      </c>
    </row>
    <row r="16" spans="2:16" ht="14.25" customHeight="1">
      <c r="B16" s="260">
        <v>6</v>
      </c>
      <c r="C16" s="298" t="s">
        <v>426</v>
      </c>
      <c r="D16" s="299">
        <v>112</v>
      </c>
      <c r="E16" s="300">
        <v>4337</v>
      </c>
      <c r="F16" s="301">
        <v>139662.84</v>
      </c>
      <c r="G16" s="299">
        <v>53</v>
      </c>
      <c r="H16" s="302">
        <v>2715</v>
      </c>
      <c r="I16" s="303">
        <v>123771.48</v>
      </c>
      <c r="J16" s="304">
        <f t="shared" si="1"/>
        <v>165</v>
      </c>
      <c r="K16" s="305">
        <v>2.4844720496894408E-2</v>
      </c>
      <c r="L16" s="304">
        <f t="shared" si="2"/>
        <v>7052</v>
      </c>
      <c r="M16" s="305">
        <v>0.36958632744222181</v>
      </c>
      <c r="N16" s="304">
        <f t="shared" si="0"/>
        <v>263434.32</v>
      </c>
      <c r="O16" s="305">
        <v>0.29074147405815348</v>
      </c>
    </row>
    <row r="17" spans="2:25" ht="14.25" customHeight="1">
      <c r="B17" s="260">
        <v>7</v>
      </c>
      <c r="C17" s="298" t="s">
        <v>110</v>
      </c>
      <c r="D17" s="299">
        <v>117</v>
      </c>
      <c r="E17" s="300">
        <v>4468</v>
      </c>
      <c r="F17" s="301">
        <v>235239.17</v>
      </c>
      <c r="G17" s="299">
        <v>11</v>
      </c>
      <c r="H17" s="302">
        <v>155</v>
      </c>
      <c r="I17" s="303">
        <v>4391</v>
      </c>
      <c r="J17" s="304">
        <f t="shared" si="1"/>
        <v>128</v>
      </c>
      <c r="K17" s="305">
        <v>-6.569343065693431E-2</v>
      </c>
      <c r="L17" s="304">
        <f t="shared" si="2"/>
        <v>4623</v>
      </c>
      <c r="M17" s="305">
        <v>-0.14955849889624723</v>
      </c>
      <c r="N17" s="304">
        <f t="shared" si="0"/>
        <v>239630.17</v>
      </c>
      <c r="O17" s="305">
        <v>-0.17981809040100671</v>
      </c>
    </row>
    <row r="18" spans="2:25" ht="14.25" customHeight="1">
      <c r="B18" s="260">
        <v>8</v>
      </c>
      <c r="C18" s="306" t="s">
        <v>427</v>
      </c>
      <c r="D18" s="299">
        <v>88</v>
      </c>
      <c r="E18" s="300">
        <v>1086</v>
      </c>
      <c r="F18" s="301">
        <v>37840.03</v>
      </c>
      <c r="G18" s="299">
        <v>21</v>
      </c>
      <c r="H18" s="302">
        <v>654</v>
      </c>
      <c r="I18" s="303">
        <v>38321.14</v>
      </c>
      <c r="J18" s="304">
        <f t="shared" si="1"/>
        <v>109</v>
      </c>
      <c r="K18" s="305">
        <v>1.0566037735849056</v>
      </c>
      <c r="L18" s="304">
        <f t="shared" si="2"/>
        <v>1740</v>
      </c>
      <c r="M18" s="305">
        <v>1.4928366762177649</v>
      </c>
      <c r="N18" s="304">
        <f t="shared" si="0"/>
        <v>76161.17</v>
      </c>
      <c r="O18" s="305">
        <v>1.9955299796184376</v>
      </c>
    </row>
    <row r="19" spans="2:25" ht="14.25" customHeight="1">
      <c r="B19" s="260">
        <v>9</v>
      </c>
      <c r="C19" s="306" t="s">
        <v>428</v>
      </c>
      <c r="D19" s="307">
        <v>46</v>
      </c>
      <c r="E19" s="308">
        <v>1635</v>
      </c>
      <c r="F19" s="309">
        <v>55389.009999999987</v>
      </c>
      <c r="G19" s="307">
        <v>29</v>
      </c>
      <c r="H19" s="310">
        <v>920</v>
      </c>
      <c r="I19" s="311">
        <v>43448.33</v>
      </c>
      <c r="J19" s="312">
        <f t="shared" si="1"/>
        <v>75</v>
      </c>
      <c r="K19" s="305">
        <v>0.53061224489795922</v>
      </c>
      <c r="L19" s="312">
        <f t="shared" si="2"/>
        <v>2555</v>
      </c>
      <c r="M19" s="305">
        <v>0.49066511085180864</v>
      </c>
      <c r="N19" s="312">
        <f t="shared" si="0"/>
        <v>98837.34</v>
      </c>
      <c r="O19" s="305">
        <v>0.69006279938975523</v>
      </c>
    </row>
    <row r="20" spans="2:25" ht="14.25" customHeight="1">
      <c r="B20" s="260">
        <v>10</v>
      </c>
      <c r="C20" s="306" t="s">
        <v>429</v>
      </c>
      <c r="D20" s="307">
        <v>66</v>
      </c>
      <c r="E20" s="308">
        <v>4074</v>
      </c>
      <c r="F20" s="309">
        <v>189823.25</v>
      </c>
      <c r="G20" s="307">
        <v>3</v>
      </c>
      <c r="H20" s="310">
        <v>354</v>
      </c>
      <c r="I20" s="311">
        <v>16648.36</v>
      </c>
      <c r="J20" s="312">
        <f t="shared" si="1"/>
        <v>69</v>
      </c>
      <c r="K20" s="305">
        <v>-2.8169014084507043E-2</v>
      </c>
      <c r="L20" s="312">
        <f t="shared" si="2"/>
        <v>4428</v>
      </c>
      <c r="M20" s="305">
        <v>0.59625090122566693</v>
      </c>
      <c r="N20" s="312">
        <f t="shared" si="0"/>
        <v>206471.61</v>
      </c>
      <c r="O20" s="305">
        <v>0.29046248347246512</v>
      </c>
    </row>
    <row r="21" spans="2:25" ht="14.25" customHeight="1">
      <c r="B21" s="260">
        <v>11</v>
      </c>
      <c r="C21" s="306" t="s">
        <v>430</v>
      </c>
      <c r="D21" s="307">
        <v>33</v>
      </c>
      <c r="E21" s="308">
        <v>1029</v>
      </c>
      <c r="F21" s="309">
        <v>40997</v>
      </c>
      <c r="G21" s="307">
        <v>2</v>
      </c>
      <c r="H21" s="310">
        <v>18</v>
      </c>
      <c r="I21" s="311">
        <v>726</v>
      </c>
      <c r="J21" s="312">
        <f t="shared" si="1"/>
        <v>35</v>
      </c>
      <c r="K21" s="313">
        <v>-0.2391304347826087</v>
      </c>
      <c r="L21" s="312">
        <f t="shared" si="2"/>
        <v>1047</v>
      </c>
      <c r="M21" s="313">
        <v>-0.27842866988283943</v>
      </c>
      <c r="N21" s="312">
        <f t="shared" si="0"/>
        <v>41723</v>
      </c>
      <c r="O21" s="313">
        <v>-0.30170945034493607</v>
      </c>
    </row>
    <row r="22" spans="2:25" ht="14.25" customHeight="1">
      <c r="B22" s="260">
        <v>12</v>
      </c>
      <c r="C22" s="306" t="s">
        <v>35</v>
      </c>
      <c r="D22" s="307">
        <v>29</v>
      </c>
      <c r="E22" s="308">
        <v>1206</v>
      </c>
      <c r="F22" s="309">
        <v>56410</v>
      </c>
      <c r="G22" s="307">
        <v>4</v>
      </c>
      <c r="H22" s="310">
        <v>96</v>
      </c>
      <c r="I22" s="311">
        <v>4398</v>
      </c>
      <c r="J22" s="312">
        <f t="shared" si="1"/>
        <v>33</v>
      </c>
      <c r="K22" s="305">
        <v>-0.26666666666666666</v>
      </c>
      <c r="L22" s="312">
        <f t="shared" si="2"/>
        <v>1302</v>
      </c>
      <c r="M22" s="305">
        <v>0.2929493545183714</v>
      </c>
      <c r="N22" s="312">
        <f t="shared" si="0"/>
        <v>60808</v>
      </c>
      <c r="O22" s="305">
        <v>0.27442332072281322</v>
      </c>
    </row>
    <row r="23" spans="2:25" ht="14.25" customHeight="1">
      <c r="B23" s="260">
        <v>13</v>
      </c>
      <c r="C23" s="306" t="s">
        <v>431</v>
      </c>
      <c r="D23" s="307">
        <v>28</v>
      </c>
      <c r="E23" s="308">
        <v>1434</v>
      </c>
      <c r="F23" s="309">
        <v>50209</v>
      </c>
      <c r="G23" s="307">
        <v>3</v>
      </c>
      <c r="H23" s="310">
        <v>81</v>
      </c>
      <c r="I23" s="311">
        <v>3223</v>
      </c>
      <c r="J23" s="312">
        <f t="shared" si="1"/>
        <v>31</v>
      </c>
      <c r="K23" s="305">
        <v>0.55000000000000004</v>
      </c>
      <c r="L23" s="312">
        <f t="shared" si="2"/>
        <v>1515</v>
      </c>
      <c r="M23" s="305">
        <v>5.6485355648535567E-2</v>
      </c>
      <c r="N23" s="312">
        <f t="shared" si="0"/>
        <v>53432</v>
      </c>
      <c r="O23" s="305">
        <v>0.22041021424329632</v>
      </c>
      <c r="P23" s="314"/>
      <c r="Q23" s="315"/>
      <c r="R23" s="315"/>
      <c r="S23" s="315"/>
      <c r="T23" s="315"/>
      <c r="U23" s="315"/>
      <c r="V23" s="315"/>
      <c r="Y23" s="315"/>
    </row>
    <row r="24" spans="2:25" ht="14.25" customHeight="1">
      <c r="B24" s="260">
        <v>14</v>
      </c>
      <c r="C24" s="306" t="s">
        <v>432</v>
      </c>
      <c r="D24" s="307">
        <v>24</v>
      </c>
      <c r="E24" s="308">
        <v>625</v>
      </c>
      <c r="F24" s="309">
        <v>20604.55</v>
      </c>
      <c r="G24" s="307">
        <v>6</v>
      </c>
      <c r="H24" s="310">
        <v>235</v>
      </c>
      <c r="I24" s="311">
        <v>11036.89</v>
      </c>
      <c r="J24" s="312">
        <f t="shared" si="1"/>
        <v>30</v>
      </c>
      <c r="K24" s="313">
        <v>1</v>
      </c>
      <c r="L24" s="312">
        <f t="shared" si="2"/>
        <v>860</v>
      </c>
      <c r="M24" s="313">
        <v>0.46258503401360546</v>
      </c>
      <c r="N24" s="312">
        <f t="shared" si="0"/>
        <v>31641.439999999999</v>
      </c>
      <c r="O24" s="313">
        <v>0.18378955544065723</v>
      </c>
      <c r="Q24" s="316"/>
      <c r="R24" s="316"/>
      <c r="T24" s="317"/>
    </row>
    <row r="25" spans="2:25" ht="14.25" customHeight="1">
      <c r="B25" s="260">
        <v>15</v>
      </c>
      <c r="C25" s="306" t="s">
        <v>433</v>
      </c>
      <c r="D25" s="307">
        <v>19</v>
      </c>
      <c r="E25" s="308">
        <v>620</v>
      </c>
      <c r="F25" s="309">
        <v>22653.25</v>
      </c>
      <c r="G25" s="307">
        <v>5</v>
      </c>
      <c r="H25" s="310">
        <v>41</v>
      </c>
      <c r="I25" s="311">
        <v>2688</v>
      </c>
      <c r="J25" s="312">
        <f t="shared" si="1"/>
        <v>24</v>
      </c>
      <c r="K25" s="305">
        <v>0.7142857142857143</v>
      </c>
      <c r="L25" s="312">
        <f t="shared" si="2"/>
        <v>661</v>
      </c>
      <c r="M25" s="305">
        <v>1.6334661354581674</v>
      </c>
      <c r="N25" s="312">
        <f t="shared" si="0"/>
        <v>25341.25</v>
      </c>
      <c r="O25" s="305">
        <v>1.6607947971112795</v>
      </c>
      <c r="T25" s="317"/>
    </row>
    <row r="26" spans="2:25" ht="14.25" customHeight="1">
      <c r="B26" s="318">
        <v>16</v>
      </c>
      <c r="C26" s="306" t="s">
        <v>434</v>
      </c>
      <c r="D26" s="307">
        <v>20</v>
      </c>
      <c r="E26" s="308">
        <v>710</v>
      </c>
      <c r="F26" s="309">
        <v>31394.799999999999</v>
      </c>
      <c r="G26" s="307">
        <v>4</v>
      </c>
      <c r="H26" s="310">
        <v>41</v>
      </c>
      <c r="I26" s="311">
        <v>2494</v>
      </c>
      <c r="J26" s="312">
        <f t="shared" si="1"/>
        <v>24</v>
      </c>
      <c r="K26" s="305">
        <v>4.3478260869565216E-2</v>
      </c>
      <c r="L26" s="312">
        <f t="shared" si="2"/>
        <v>751</v>
      </c>
      <c r="M26" s="305">
        <v>-1.95822454308094E-2</v>
      </c>
      <c r="N26" s="312">
        <f t="shared" si="0"/>
        <v>33888.800000000003</v>
      </c>
      <c r="O26" s="305">
        <v>0.11034115121127809</v>
      </c>
      <c r="T26" s="317"/>
    </row>
    <row r="27" spans="2:25" ht="14.25" customHeight="1">
      <c r="B27" s="260">
        <v>17</v>
      </c>
      <c r="C27" s="298" t="s">
        <v>435</v>
      </c>
      <c r="D27" s="319">
        <v>20</v>
      </c>
      <c r="E27" s="320">
        <v>237</v>
      </c>
      <c r="F27" s="321">
        <v>11127.4</v>
      </c>
      <c r="G27" s="319">
        <v>3</v>
      </c>
      <c r="H27" s="322">
        <v>45</v>
      </c>
      <c r="I27" s="323">
        <v>2192</v>
      </c>
      <c r="J27" s="324">
        <f>D27+G27</f>
        <v>23</v>
      </c>
      <c r="K27" s="305">
        <v>-0.45238095238095238</v>
      </c>
      <c r="L27" s="324">
        <f t="shared" si="2"/>
        <v>282</v>
      </c>
      <c r="M27" s="305">
        <v>-0.60559440559440558</v>
      </c>
      <c r="N27" s="324">
        <f>F27+I27</f>
        <v>13319.4</v>
      </c>
      <c r="O27" s="305">
        <v>-0.61581328376755307</v>
      </c>
      <c r="T27" s="317"/>
    </row>
    <row r="28" spans="2:25" ht="14.25" customHeight="1">
      <c r="B28" s="260">
        <v>18</v>
      </c>
      <c r="C28" s="306" t="s">
        <v>436</v>
      </c>
      <c r="D28" s="325">
        <v>21</v>
      </c>
      <c r="E28" s="326">
        <v>1351</v>
      </c>
      <c r="F28" s="327">
        <v>49952</v>
      </c>
      <c r="G28" s="325">
        <v>2</v>
      </c>
      <c r="H28" s="328">
        <v>24</v>
      </c>
      <c r="I28" s="329">
        <v>1454</v>
      </c>
      <c r="J28" s="330">
        <f>D28+G28</f>
        <v>23</v>
      </c>
      <c r="K28" s="305">
        <v>0</v>
      </c>
      <c r="L28" s="330">
        <f t="shared" si="2"/>
        <v>1375</v>
      </c>
      <c r="M28" s="305">
        <v>0.67274939172749393</v>
      </c>
      <c r="N28" s="330">
        <f>F28+I28</f>
        <v>51406</v>
      </c>
      <c r="O28" s="305">
        <v>0.59776165421759853</v>
      </c>
      <c r="T28" s="317"/>
    </row>
    <row r="29" spans="2:25" ht="14.25" customHeight="1">
      <c r="B29" s="260">
        <v>19</v>
      </c>
      <c r="C29" s="306" t="s">
        <v>437</v>
      </c>
      <c r="D29" s="325">
        <v>12</v>
      </c>
      <c r="E29" s="326">
        <v>361</v>
      </c>
      <c r="F29" s="327">
        <v>22745</v>
      </c>
      <c r="G29" s="325">
        <v>1</v>
      </c>
      <c r="H29" s="328">
        <v>28</v>
      </c>
      <c r="I29" s="329">
        <v>1310</v>
      </c>
      <c r="J29" s="330">
        <f>D29+G29</f>
        <v>13</v>
      </c>
      <c r="K29" s="305">
        <v>8.3333333333333329E-2</v>
      </c>
      <c r="L29" s="330">
        <f t="shared" si="2"/>
        <v>389</v>
      </c>
      <c r="M29" s="305">
        <v>0.16816816816816818</v>
      </c>
      <c r="N29" s="330">
        <f>F29+I29</f>
        <v>24055</v>
      </c>
      <c r="O29" s="305">
        <v>0.51909653699036384</v>
      </c>
      <c r="T29" s="317"/>
    </row>
    <row r="30" spans="2:25" ht="14.25" customHeight="1">
      <c r="B30" s="260">
        <v>20</v>
      </c>
      <c r="C30" s="298" t="s">
        <v>438</v>
      </c>
      <c r="D30" s="319">
        <v>11</v>
      </c>
      <c r="E30" s="320">
        <v>573</v>
      </c>
      <c r="F30" s="321">
        <v>20690</v>
      </c>
      <c r="G30" s="319">
        <v>1</v>
      </c>
      <c r="H30" s="322">
        <v>8</v>
      </c>
      <c r="I30" s="323">
        <v>434</v>
      </c>
      <c r="J30" s="324">
        <f t="shared" ref="J30:J35" si="3">D30+G30</f>
        <v>12</v>
      </c>
      <c r="K30" s="305">
        <v>0.33333333333333331</v>
      </c>
      <c r="L30" s="324">
        <f t="shared" si="2"/>
        <v>581</v>
      </c>
      <c r="M30" s="305">
        <v>4.052173913043478</v>
      </c>
      <c r="N30" s="324">
        <f t="shared" ref="N30:N35" si="4">F30+I30</f>
        <v>21124</v>
      </c>
      <c r="O30" s="305">
        <v>4.1685833129434791</v>
      </c>
      <c r="T30" s="317"/>
      <c r="V30" s="232"/>
    </row>
    <row r="31" spans="2:25" ht="14.25" customHeight="1">
      <c r="B31" s="260">
        <v>21</v>
      </c>
      <c r="C31" s="298" t="s">
        <v>439</v>
      </c>
      <c r="D31" s="319">
        <v>7</v>
      </c>
      <c r="E31" s="320">
        <v>62</v>
      </c>
      <c r="F31" s="321">
        <v>1952.97</v>
      </c>
      <c r="G31" s="319">
        <v>3</v>
      </c>
      <c r="H31" s="322">
        <v>21</v>
      </c>
      <c r="I31" s="323">
        <v>1201</v>
      </c>
      <c r="J31" s="324">
        <f>D31+G31</f>
        <v>10</v>
      </c>
      <c r="K31" s="305">
        <v>2.3333333333333335</v>
      </c>
      <c r="L31" s="324">
        <f>E31+H31</f>
        <v>83</v>
      </c>
      <c r="M31" s="305">
        <v>2.4583333333333335</v>
      </c>
      <c r="N31" s="324">
        <f>F31+I31</f>
        <v>3153.9700000000003</v>
      </c>
      <c r="O31" s="305">
        <v>1.5211590727418063</v>
      </c>
      <c r="Q31" s="232"/>
      <c r="T31" s="317"/>
    </row>
    <row r="32" spans="2:25" ht="14.25" customHeight="1">
      <c r="B32" s="260">
        <v>22</v>
      </c>
      <c r="C32" s="298" t="s">
        <v>440</v>
      </c>
      <c r="D32" s="319">
        <v>7</v>
      </c>
      <c r="E32" s="320">
        <v>346</v>
      </c>
      <c r="F32" s="321">
        <v>13905.2</v>
      </c>
      <c r="G32" s="319">
        <v>2</v>
      </c>
      <c r="H32" s="322">
        <v>17</v>
      </c>
      <c r="I32" s="323">
        <v>637.20000000000005</v>
      </c>
      <c r="J32" s="324">
        <f>D32+G32</f>
        <v>9</v>
      </c>
      <c r="K32" s="305">
        <v>8</v>
      </c>
      <c r="L32" s="324">
        <f>E32+H32</f>
        <v>363</v>
      </c>
      <c r="M32" s="305">
        <v>89.75</v>
      </c>
      <c r="N32" s="324">
        <f>F32+I32</f>
        <v>14542.400000000001</v>
      </c>
      <c r="O32" s="305">
        <v>128.84285714285713</v>
      </c>
      <c r="Q32" s="232"/>
      <c r="T32" s="317"/>
    </row>
    <row r="33" spans="2:20" ht="14.25" customHeight="1">
      <c r="B33" s="260">
        <v>23</v>
      </c>
      <c r="C33" s="298" t="s">
        <v>441</v>
      </c>
      <c r="D33" s="319">
        <v>4</v>
      </c>
      <c r="E33" s="320">
        <v>152</v>
      </c>
      <c r="F33" s="321">
        <v>10317</v>
      </c>
      <c r="G33" s="319">
        <v>0</v>
      </c>
      <c r="H33" s="322">
        <v>0</v>
      </c>
      <c r="I33" s="323">
        <v>0</v>
      </c>
      <c r="J33" s="324">
        <f t="shared" si="3"/>
        <v>4</v>
      </c>
      <c r="K33" s="305">
        <v>-0.6</v>
      </c>
      <c r="L33" s="324">
        <f t="shared" si="2"/>
        <v>152</v>
      </c>
      <c r="M33" s="305">
        <v>-0.45323741007194246</v>
      </c>
      <c r="N33" s="324">
        <f t="shared" si="4"/>
        <v>10317</v>
      </c>
      <c r="O33" s="305">
        <v>-0.10356800266922461</v>
      </c>
      <c r="Q33" s="232"/>
      <c r="T33" s="317"/>
    </row>
    <row r="34" spans="2:20" ht="14.25" customHeight="1">
      <c r="B34" s="260">
        <v>24</v>
      </c>
      <c r="C34" s="298" t="s">
        <v>442</v>
      </c>
      <c r="D34" s="319">
        <v>3</v>
      </c>
      <c r="E34" s="320">
        <v>36</v>
      </c>
      <c r="F34" s="321">
        <v>1931</v>
      </c>
      <c r="G34" s="319">
        <v>1</v>
      </c>
      <c r="H34" s="322">
        <v>43</v>
      </c>
      <c r="I34" s="323">
        <v>934</v>
      </c>
      <c r="J34" s="324">
        <f t="shared" si="3"/>
        <v>4</v>
      </c>
      <c r="K34" s="305">
        <v>3</v>
      </c>
      <c r="L34" s="324">
        <f t="shared" si="2"/>
        <v>79</v>
      </c>
      <c r="M34" s="305">
        <v>6.1818181818181817</v>
      </c>
      <c r="N34" s="324">
        <f t="shared" si="4"/>
        <v>2865</v>
      </c>
      <c r="O34" s="305">
        <v>7.6818181818181817</v>
      </c>
      <c r="Q34" s="232"/>
      <c r="T34" s="317"/>
    </row>
    <row r="35" spans="2:20" ht="14.25" customHeight="1">
      <c r="B35" s="260">
        <v>25</v>
      </c>
      <c r="C35" s="298" t="s">
        <v>443</v>
      </c>
      <c r="D35" s="319">
        <v>3</v>
      </c>
      <c r="E35" s="320">
        <v>49</v>
      </c>
      <c r="F35" s="321">
        <v>2069</v>
      </c>
      <c r="G35" s="319">
        <v>0</v>
      </c>
      <c r="H35" s="322">
        <v>0</v>
      </c>
      <c r="I35" s="323">
        <v>0</v>
      </c>
      <c r="J35" s="324">
        <f t="shared" si="3"/>
        <v>3</v>
      </c>
      <c r="K35" s="305">
        <v>0</v>
      </c>
      <c r="L35" s="324">
        <f t="shared" si="2"/>
        <v>49</v>
      </c>
      <c r="M35" s="305">
        <v>-0.75126903553299496</v>
      </c>
      <c r="N35" s="324">
        <f t="shared" si="4"/>
        <v>2069</v>
      </c>
      <c r="O35" s="305">
        <v>-0.84009719370188518</v>
      </c>
      <c r="Q35" s="232"/>
      <c r="T35" s="317"/>
    </row>
    <row r="36" spans="2:20" ht="14.25" customHeight="1">
      <c r="B36" s="331"/>
      <c r="C36" s="332" t="s">
        <v>444</v>
      </c>
      <c r="D36" s="333">
        <v>4</v>
      </c>
      <c r="E36" s="334">
        <v>217</v>
      </c>
      <c r="F36" s="335">
        <v>14331</v>
      </c>
      <c r="G36" s="333">
        <v>0</v>
      </c>
      <c r="H36" s="334">
        <v>0</v>
      </c>
      <c r="I36" s="335">
        <v>0</v>
      </c>
      <c r="J36" s="324">
        <f>D36+G36</f>
        <v>4</v>
      </c>
      <c r="K36" s="305">
        <v>-0.42857142857142855</v>
      </c>
      <c r="L36" s="336">
        <f>E36+H36</f>
        <v>217</v>
      </c>
      <c r="M36" s="305">
        <v>3.25</v>
      </c>
      <c r="N36" s="336">
        <f>F36+I36</f>
        <v>14331</v>
      </c>
      <c r="O36" s="305">
        <v>6.7</v>
      </c>
      <c r="Q36" s="232"/>
      <c r="T36" s="317"/>
    </row>
    <row r="37" spans="2:20" ht="14.25" customHeight="1">
      <c r="B37" s="1106" t="s">
        <v>348</v>
      </c>
      <c r="C37" s="1124"/>
      <c r="D37" s="337">
        <f t="shared" ref="D37:N37" si="5">SUM(D11:D36)</f>
        <v>5539</v>
      </c>
      <c r="E37" s="338">
        <f t="shared" si="5"/>
        <v>241516</v>
      </c>
      <c r="F37" s="339">
        <f t="shared" si="5"/>
        <v>8831468.2600000016</v>
      </c>
      <c r="G37" s="337">
        <f t="shared" si="5"/>
        <v>1480</v>
      </c>
      <c r="H37" s="338">
        <f t="shared" si="5"/>
        <v>70805</v>
      </c>
      <c r="I37" s="339">
        <f t="shared" si="5"/>
        <v>3667744.7199999997</v>
      </c>
      <c r="J37" s="1127">
        <f t="shared" si="5"/>
        <v>7019</v>
      </c>
      <c r="K37" s="1126"/>
      <c r="L37" s="1127">
        <f t="shared" si="5"/>
        <v>312321</v>
      </c>
      <c r="M37" s="1126"/>
      <c r="N37" s="1127">
        <f t="shared" si="5"/>
        <v>12499212.980000002</v>
      </c>
      <c r="O37" s="1126"/>
      <c r="T37" s="317"/>
    </row>
    <row r="38" spans="2:20" ht="14.25" customHeight="1">
      <c r="B38" s="1106" t="s">
        <v>349</v>
      </c>
      <c r="C38" s="1124"/>
      <c r="D38" s="340">
        <v>5315</v>
      </c>
      <c r="E38" s="341">
        <v>229511</v>
      </c>
      <c r="F38" s="342">
        <v>8874580.2899999991</v>
      </c>
      <c r="G38" s="340">
        <v>1304</v>
      </c>
      <c r="H38" s="343">
        <v>62654</v>
      </c>
      <c r="I38" s="344">
        <v>3243510.4</v>
      </c>
      <c r="J38" s="1128">
        <f>D38+G38</f>
        <v>6619</v>
      </c>
      <c r="K38" s="1126"/>
      <c r="L38" s="1128">
        <f>E38+H38</f>
        <v>292165</v>
      </c>
      <c r="M38" s="1126"/>
      <c r="N38" s="1128">
        <f>F38+I38</f>
        <v>12118090.689999999</v>
      </c>
      <c r="O38" s="1126"/>
      <c r="T38" s="317"/>
    </row>
    <row r="39" spans="2:20" ht="14.25" customHeight="1">
      <c r="B39" s="1106" t="s">
        <v>406</v>
      </c>
      <c r="C39" s="1124"/>
      <c r="D39" s="345">
        <f t="shared" ref="D39:N39" si="6">(D37-D38)/D38</f>
        <v>4.2144873000940733E-2</v>
      </c>
      <c r="E39" s="346">
        <f t="shared" si="6"/>
        <v>5.2306861109053596E-2</v>
      </c>
      <c r="F39" s="347">
        <f t="shared" si="6"/>
        <v>-4.8579232584752994E-3</v>
      </c>
      <c r="G39" s="345">
        <f t="shared" si="6"/>
        <v>0.13496932515337423</v>
      </c>
      <c r="H39" s="346">
        <f t="shared" si="6"/>
        <v>0.13009544482395377</v>
      </c>
      <c r="I39" s="347">
        <f t="shared" si="6"/>
        <v>0.13079480799568266</v>
      </c>
      <c r="J39" s="1125">
        <f t="shared" si="6"/>
        <v>6.0432089439492367E-2</v>
      </c>
      <c r="K39" s="1126"/>
      <c r="L39" s="1125">
        <f t="shared" si="6"/>
        <v>6.8988414081084318E-2</v>
      </c>
      <c r="M39" s="1126"/>
      <c r="N39" s="1125">
        <f t="shared" si="6"/>
        <v>3.1450688045643174E-2</v>
      </c>
      <c r="O39" s="1126"/>
      <c r="S39" s="232"/>
      <c r="T39" s="317"/>
    </row>
    <row r="40" spans="2:20" ht="14.25" customHeight="1">
      <c r="B40" s="348"/>
      <c r="C40" s="314"/>
      <c r="D40" s="221"/>
      <c r="E40" s="221"/>
      <c r="F40" s="221"/>
      <c r="G40" s="221"/>
      <c r="H40" s="221"/>
      <c r="I40" s="221"/>
      <c r="J40" s="221"/>
      <c r="K40" s="221"/>
      <c r="L40" s="221"/>
      <c r="M40" s="221"/>
      <c r="N40" s="221"/>
      <c r="T40" s="317"/>
    </row>
    <row r="41" spans="2:20" ht="14.25" customHeight="1">
      <c r="B41" s="348"/>
      <c r="C41" s="314"/>
      <c r="D41" s="314"/>
      <c r="E41" s="314"/>
      <c r="F41" s="314"/>
      <c r="G41" s="314"/>
      <c r="H41" s="314"/>
      <c r="I41" s="314"/>
      <c r="J41" s="314"/>
      <c r="K41" s="314"/>
      <c r="L41" s="314"/>
      <c r="M41" s="314"/>
      <c r="N41" s="314"/>
      <c r="T41" s="317"/>
    </row>
    <row r="42" spans="2:20" ht="14.25" customHeight="1">
      <c r="B42" s="283" t="s">
        <v>413</v>
      </c>
      <c r="C42" s="314"/>
      <c r="D42" s="314"/>
      <c r="E42" s="314"/>
      <c r="F42" s="314"/>
      <c r="G42" s="314"/>
      <c r="H42" s="314"/>
      <c r="I42" s="314"/>
      <c r="J42" s="314"/>
      <c r="K42" s="314"/>
      <c r="L42" s="314"/>
      <c r="M42" s="314"/>
      <c r="N42" s="314"/>
    </row>
    <row r="43" spans="2:20" ht="14.25" customHeight="1">
      <c r="B43" s="287" t="s">
        <v>414</v>
      </c>
      <c r="C43" s="314"/>
      <c r="D43" s="314"/>
      <c r="E43" s="314"/>
      <c r="F43" s="314"/>
      <c r="G43" s="314"/>
      <c r="H43" s="314"/>
      <c r="I43" s="314"/>
      <c r="J43" s="314"/>
      <c r="K43" s="314"/>
      <c r="L43" s="314"/>
      <c r="M43" s="314"/>
      <c r="N43" s="314"/>
      <c r="T43" s="317"/>
    </row>
    <row r="44" spans="2:20" ht="14.25" customHeight="1">
      <c r="B44" s="287"/>
      <c r="C44" s="314"/>
      <c r="D44" s="314"/>
      <c r="E44" s="314"/>
      <c r="F44" s="314"/>
      <c r="G44" s="314"/>
      <c r="H44" s="314"/>
      <c r="I44" s="314"/>
      <c r="J44" s="314"/>
      <c r="K44" s="314"/>
      <c r="L44" s="314"/>
      <c r="M44" s="314"/>
      <c r="N44" s="314"/>
      <c r="T44" s="317"/>
    </row>
    <row r="45" spans="2:20" ht="14.25" customHeight="1">
      <c r="B45" s="349" t="s">
        <v>445</v>
      </c>
      <c r="C45" s="314"/>
      <c r="D45" s="314"/>
      <c r="E45" s="314"/>
      <c r="F45" s="314"/>
      <c r="G45" s="314"/>
      <c r="H45" s="314"/>
      <c r="I45" s="314"/>
      <c r="J45" s="314"/>
      <c r="K45" s="314"/>
      <c r="L45" s="314"/>
      <c r="M45" s="314"/>
      <c r="N45" s="314"/>
      <c r="T45" s="317"/>
    </row>
    <row r="46" spans="2:20" ht="14.25" customHeight="1">
      <c r="B46" s="349" t="s">
        <v>446</v>
      </c>
      <c r="C46" s="314"/>
      <c r="D46" s="314"/>
      <c r="E46" s="314"/>
      <c r="F46" s="314"/>
      <c r="G46" s="314"/>
      <c r="H46" s="314"/>
      <c r="I46" s="314"/>
      <c r="J46" s="314"/>
      <c r="K46" s="314"/>
      <c r="L46" s="314"/>
      <c r="M46" s="314"/>
      <c r="N46" s="314"/>
      <c r="T46" s="317"/>
    </row>
    <row r="47" spans="2:20" ht="14.25" customHeight="1">
      <c r="C47" s="226"/>
      <c r="Q47" s="233"/>
      <c r="R47" s="233"/>
      <c r="S47" s="317"/>
    </row>
    <row r="48" spans="2:20" ht="14.25" customHeight="1">
      <c r="Q48" s="316"/>
      <c r="R48" s="316"/>
      <c r="S48" s="317"/>
    </row>
    <row r="49" spans="2:17" ht="14.25" customHeight="1">
      <c r="P49" s="233"/>
    </row>
    <row r="50" spans="2:17" ht="14.25" customHeight="1">
      <c r="B50" s="350"/>
      <c r="C50" s="350"/>
      <c r="D50" s="350"/>
      <c r="P50" s="233"/>
    </row>
    <row r="51" spans="2:17" ht="14.25" customHeight="1">
      <c r="P51" s="233"/>
    </row>
    <row r="52" spans="2:17" ht="14.25" customHeight="1">
      <c r="F52" s="222"/>
      <c r="G52" s="222"/>
      <c r="H52" s="222"/>
    </row>
    <row r="53" spans="2:17" ht="14.25" customHeight="1">
      <c r="Q53" s="222"/>
    </row>
    <row r="54" spans="2:17" ht="14.25" customHeight="1">
      <c r="B54" s="351"/>
      <c r="Q54" s="222"/>
    </row>
    <row r="55" spans="2:17" ht="14.25" customHeight="1"/>
    <row r="56" spans="2:17" ht="14.25" customHeight="1"/>
    <row r="57" spans="2:17" ht="14.25" customHeight="1"/>
    <row r="58" spans="2:17" ht="14.25" customHeight="1">
      <c r="F58" s="233"/>
      <c r="G58" s="350"/>
      <c r="L58" s="350"/>
      <c r="M58" s="350"/>
      <c r="N58" s="233"/>
      <c r="O58" s="233"/>
    </row>
    <row r="59" spans="2:17" ht="14.25" customHeight="1">
      <c r="F59" s="352"/>
      <c r="G59" s="352"/>
      <c r="N59" s="352"/>
      <c r="O59" s="352"/>
    </row>
    <row r="60" spans="2:17" ht="14.25" customHeight="1">
      <c r="F60" s="351"/>
      <c r="G60" s="351"/>
    </row>
    <row r="61" spans="2:17" ht="14.25" customHeight="1">
      <c r="B61" s="349" t="s">
        <v>355</v>
      </c>
    </row>
    <row r="62" spans="2:17" ht="14.25" customHeight="1"/>
    <row r="63" spans="2:17" ht="14.25" customHeight="1"/>
    <row r="64" spans="2:17" ht="14.25" customHeight="1"/>
  </sheetData>
  <mergeCells count="18">
    <mergeCell ref="B9:B10"/>
    <mergeCell ref="C9:C10"/>
    <mergeCell ref="J9:O9"/>
    <mergeCell ref="J10:K10"/>
    <mergeCell ref="L10:M10"/>
    <mergeCell ref="N10:O10"/>
    <mergeCell ref="B39:C39"/>
    <mergeCell ref="J39:K39"/>
    <mergeCell ref="L39:M39"/>
    <mergeCell ref="N39:O39"/>
    <mergeCell ref="B37:C37"/>
    <mergeCell ref="J37:K37"/>
    <mergeCell ref="L37:M37"/>
    <mergeCell ref="N37:O37"/>
    <mergeCell ref="B38:C38"/>
    <mergeCell ref="J38:K38"/>
    <mergeCell ref="L38:M38"/>
    <mergeCell ref="N38:O38"/>
  </mergeCells>
  <conditionalFormatting sqref="K11:K36">
    <cfRule type="iconSet" priority="4">
      <iconSet iconSet="3Arrows" showValue="0">
        <cfvo type="percent" val="0"/>
        <cfvo type="num" val="0"/>
        <cfvo type="num" val="0" gte="0"/>
      </iconSet>
    </cfRule>
  </conditionalFormatting>
  <conditionalFormatting sqref="M11:M36">
    <cfRule type="iconSet" priority="3">
      <iconSet iconSet="3Arrows" showValue="0">
        <cfvo type="percent" val="0"/>
        <cfvo type="num" val="0"/>
        <cfvo type="num" val="0" gte="0"/>
      </iconSet>
    </cfRule>
  </conditionalFormatting>
  <conditionalFormatting sqref="O11:O36">
    <cfRule type="iconSet" priority="2">
      <iconSet iconSet="3Arrows" showValue="0">
        <cfvo type="percent" val="0"/>
        <cfvo type="num" val="0"/>
        <cfvo type="num" val="0" gte="0"/>
      </iconSet>
    </cfRule>
  </conditionalFormatting>
  <conditionalFormatting sqref="O11:O36">
    <cfRule type="iconSet" priority="1">
      <iconSet iconSet="3Arrows" showValue="0">
        <cfvo type="percent" val="0"/>
        <cfvo type="num" val="0"/>
        <cfvo type="num" val="0" gte="0"/>
      </iconSet>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dimension ref="B1:AA59"/>
  <sheetViews>
    <sheetView showGridLines="0" topLeftCell="A16" workbookViewId="0">
      <selection activeCell="P33" sqref="P33"/>
    </sheetView>
  </sheetViews>
  <sheetFormatPr baseColWidth="10" defaultRowHeight="15"/>
  <cols>
    <col min="1" max="1" width="2.42578125" customWidth="1"/>
    <col min="2" max="2" width="5" customWidth="1"/>
    <col min="3" max="3" width="28.28515625" customWidth="1"/>
    <col min="4" max="4" width="10.28515625" bestFit="1" customWidth="1"/>
    <col min="5" max="5" width="11.140625" bestFit="1" customWidth="1"/>
    <col min="6" max="6" width="13.28515625" bestFit="1" customWidth="1"/>
    <col min="7" max="7" width="10.28515625" bestFit="1" customWidth="1"/>
    <col min="8" max="8" width="8" customWidth="1"/>
    <col min="9" max="9" width="13.28515625" bestFit="1" customWidth="1"/>
    <col min="10" max="10" width="6.5703125" customWidth="1"/>
    <col min="11" max="11" width="2.85546875" customWidth="1"/>
    <col min="12" max="12" width="6.28515625" customWidth="1"/>
    <col min="13" max="13" width="2.140625" customWidth="1"/>
    <col min="14" max="14" width="8.28515625" customWidth="1"/>
    <col min="15" max="15" width="2.140625" customWidth="1"/>
    <col min="16" max="16" width="21.5703125" bestFit="1" customWidth="1"/>
    <col min="17" max="17" width="9.140625" bestFit="1" customWidth="1"/>
    <col min="18" max="18" width="9.5703125" bestFit="1" customWidth="1"/>
    <col min="19" max="19" width="9.140625" customWidth="1"/>
    <col min="20" max="20" width="9.140625" bestFit="1" customWidth="1"/>
    <col min="21" max="21" width="7" customWidth="1"/>
    <col min="22" max="22" width="8.28515625" bestFit="1" customWidth="1"/>
    <col min="23" max="23" width="8.85546875" customWidth="1"/>
    <col min="24" max="24" width="7" bestFit="1" customWidth="1"/>
    <col min="25" max="25" width="9.140625" bestFit="1" customWidth="1"/>
    <col min="257" max="257" width="2.42578125" customWidth="1"/>
    <col min="258" max="258" width="5" customWidth="1"/>
    <col min="259" max="259" width="28.28515625" customWidth="1"/>
    <col min="260" max="260" width="10.28515625" bestFit="1" customWidth="1"/>
    <col min="261" max="261" width="11.140625" bestFit="1" customWidth="1"/>
    <col min="262" max="262" width="13.28515625" bestFit="1" customWidth="1"/>
    <col min="263" max="263" width="10.28515625" bestFit="1" customWidth="1"/>
    <col min="264" max="264" width="8" customWidth="1"/>
    <col min="265" max="265" width="13.28515625" bestFit="1" customWidth="1"/>
    <col min="266" max="266" width="6.5703125" customWidth="1"/>
    <col min="267" max="267" width="2.85546875" customWidth="1"/>
    <col min="268" max="268" width="6.28515625" customWidth="1"/>
    <col min="269" max="269" width="2.140625" customWidth="1"/>
    <col min="270" max="270" width="8.28515625" customWidth="1"/>
    <col min="271" max="271" width="2.140625" customWidth="1"/>
    <col min="272" max="272" width="21.5703125" bestFit="1" customWidth="1"/>
    <col min="273" max="273" width="9.140625" bestFit="1" customWidth="1"/>
    <col min="274" max="274" width="9.5703125" bestFit="1" customWidth="1"/>
    <col min="275" max="275" width="9.140625" customWidth="1"/>
    <col min="276" max="276" width="9.140625" bestFit="1" customWidth="1"/>
    <col min="277" max="277" width="7" customWidth="1"/>
    <col min="278" max="278" width="8.28515625" bestFit="1" customWidth="1"/>
    <col min="279" max="279" width="8.85546875" customWidth="1"/>
    <col min="280" max="280" width="7" bestFit="1" customWidth="1"/>
    <col min="281" max="281" width="9.140625" bestFit="1" customWidth="1"/>
    <col min="513" max="513" width="2.42578125" customWidth="1"/>
    <col min="514" max="514" width="5" customWidth="1"/>
    <col min="515" max="515" width="28.28515625" customWidth="1"/>
    <col min="516" max="516" width="10.28515625" bestFit="1" customWidth="1"/>
    <col min="517" max="517" width="11.140625" bestFit="1" customWidth="1"/>
    <col min="518" max="518" width="13.28515625" bestFit="1" customWidth="1"/>
    <col min="519" max="519" width="10.28515625" bestFit="1" customWidth="1"/>
    <col min="520" max="520" width="8" customWidth="1"/>
    <col min="521" max="521" width="13.28515625" bestFit="1" customWidth="1"/>
    <col min="522" max="522" width="6.5703125" customWidth="1"/>
    <col min="523" max="523" width="2.85546875" customWidth="1"/>
    <col min="524" max="524" width="6.28515625" customWidth="1"/>
    <col min="525" max="525" width="2.140625" customWidth="1"/>
    <col min="526" max="526" width="8.28515625" customWidth="1"/>
    <col min="527" max="527" width="2.140625" customWidth="1"/>
    <col min="528" max="528" width="21.5703125" bestFit="1" customWidth="1"/>
    <col min="529" max="529" width="9.140625" bestFit="1" customWidth="1"/>
    <col min="530" max="530" width="9.5703125" bestFit="1" customWidth="1"/>
    <col min="531" max="531" width="9.140625" customWidth="1"/>
    <col min="532" max="532" width="9.140625" bestFit="1" customWidth="1"/>
    <col min="533" max="533" width="7" customWidth="1"/>
    <col min="534" max="534" width="8.28515625" bestFit="1" customWidth="1"/>
    <col min="535" max="535" width="8.85546875" customWidth="1"/>
    <col min="536" max="536" width="7" bestFit="1" customWidth="1"/>
    <col min="537" max="537" width="9.140625" bestFit="1" customWidth="1"/>
    <col min="769" max="769" width="2.42578125" customWidth="1"/>
    <col min="770" max="770" width="5" customWidth="1"/>
    <col min="771" max="771" width="28.28515625" customWidth="1"/>
    <col min="772" max="772" width="10.28515625" bestFit="1" customWidth="1"/>
    <col min="773" max="773" width="11.140625" bestFit="1" customWidth="1"/>
    <col min="774" max="774" width="13.28515625" bestFit="1" customWidth="1"/>
    <col min="775" max="775" width="10.28515625" bestFit="1" customWidth="1"/>
    <col min="776" max="776" width="8" customWidth="1"/>
    <col min="777" max="777" width="13.28515625" bestFit="1" customWidth="1"/>
    <col min="778" max="778" width="6.5703125" customWidth="1"/>
    <col min="779" max="779" width="2.85546875" customWidth="1"/>
    <col min="780" max="780" width="6.28515625" customWidth="1"/>
    <col min="781" max="781" width="2.140625" customWidth="1"/>
    <col min="782" max="782" width="8.28515625" customWidth="1"/>
    <col min="783" max="783" width="2.140625" customWidth="1"/>
    <col min="784" max="784" width="21.5703125" bestFit="1" customWidth="1"/>
    <col min="785" max="785" width="9.140625" bestFit="1" customWidth="1"/>
    <col min="786" max="786" width="9.5703125" bestFit="1" customWidth="1"/>
    <col min="787" max="787" width="9.140625" customWidth="1"/>
    <col min="788" max="788" width="9.140625" bestFit="1" customWidth="1"/>
    <col min="789" max="789" width="7" customWidth="1"/>
    <col min="790" max="790" width="8.28515625" bestFit="1" customWidth="1"/>
    <col min="791" max="791" width="8.85546875" customWidth="1"/>
    <col min="792" max="792" width="7" bestFit="1" customWidth="1"/>
    <col min="793" max="793" width="9.140625" bestFit="1" customWidth="1"/>
    <col min="1025" max="1025" width="2.42578125" customWidth="1"/>
    <col min="1026" max="1026" width="5" customWidth="1"/>
    <col min="1027" max="1027" width="28.28515625" customWidth="1"/>
    <col min="1028" max="1028" width="10.28515625" bestFit="1" customWidth="1"/>
    <col min="1029" max="1029" width="11.140625" bestFit="1" customWidth="1"/>
    <col min="1030" max="1030" width="13.28515625" bestFit="1" customWidth="1"/>
    <col min="1031" max="1031" width="10.28515625" bestFit="1" customWidth="1"/>
    <col min="1032" max="1032" width="8" customWidth="1"/>
    <col min="1033" max="1033" width="13.28515625" bestFit="1" customWidth="1"/>
    <col min="1034" max="1034" width="6.5703125" customWidth="1"/>
    <col min="1035" max="1035" width="2.85546875" customWidth="1"/>
    <col min="1036" max="1036" width="6.28515625" customWidth="1"/>
    <col min="1037" max="1037" width="2.140625" customWidth="1"/>
    <col min="1038" max="1038" width="8.28515625" customWidth="1"/>
    <col min="1039" max="1039" width="2.140625" customWidth="1"/>
    <col min="1040" max="1040" width="21.5703125" bestFit="1" customWidth="1"/>
    <col min="1041" max="1041" width="9.140625" bestFit="1" customWidth="1"/>
    <col min="1042" max="1042" width="9.5703125" bestFit="1" customWidth="1"/>
    <col min="1043" max="1043" width="9.140625" customWidth="1"/>
    <col min="1044" max="1044" width="9.140625" bestFit="1" customWidth="1"/>
    <col min="1045" max="1045" width="7" customWidth="1"/>
    <col min="1046" max="1046" width="8.28515625" bestFit="1" customWidth="1"/>
    <col min="1047" max="1047" width="8.85546875" customWidth="1"/>
    <col min="1048" max="1048" width="7" bestFit="1" customWidth="1"/>
    <col min="1049" max="1049" width="9.140625" bestFit="1" customWidth="1"/>
    <col min="1281" max="1281" width="2.42578125" customWidth="1"/>
    <col min="1282" max="1282" width="5" customWidth="1"/>
    <col min="1283" max="1283" width="28.28515625" customWidth="1"/>
    <col min="1284" max="1284" width="10.28515625" bestFit="1" customWidth="1"/>
    <col min="1285" max="1285" width="11.140625" bestFit="1" customWidth="1"/>
    <col min="1286" max="1286" width="13.28515625" bestFit="1" customWidth="1"/>
    <col min="1287" max="1287" width="10.28515625" bestFit="1" customWidth="1"/>
    <col min="1288" max="1288" width="8" customWidth="1"/>
    <col min="1289" max="1289" width="13.28515625" bestFit="1" customWidth="1"/>
    <col min="1290" max="1290" width="6.5703125" customWidth="1"/>
    <col min="1291" max="1291" width="2.85546875" customWidth="1"/>
    <col min="1292" max="1292" width="6.28515625" customWidth="1"/>
    <col min="1293" max="1293" width="2.140625" customWidth="1"/>
    <col min="1294" max="1294" width="8.28515625" customWidth="1"/>
    <col min="1295" max="1295" width="2.140625" customWidth="1"/>
    <col min="1296" max="1296" width="21.5703125" bestFit="1" customWidth="1"/>
    <col min="1297" max="1297" width="9.140625" bestFit="1" customWidth="1"/>
    <col min="1298" max="1298" width="9.5703125" bestFit="1" customWidth="1"/>
    <col min="1299" max="1299" width="9.140625" customWidth="1"/>
    <col min="1300" max="1300" width="9.140625" bestFit="1" customWidth="1"/>
    <col min="1301" max="1301" width="7" customWidth="1"/>
    <col min="1302" max="1302" width="8.28515625" bestFit="1" customWidth="1"/>
    <col min="1303" max="1303" width="8.85546875" customWidth="1"/>
    <col min="1304" max="1304" width="7" bestFit="1" customWidth="1"/>
    <col min="1305" max="1305" width="9.140625" bestFit="1" customWidth="1"/>
    <col min="1537" max="1537" width="2.42578125" customWidth="1"/>
    <col min="1538" max="1538" width="5" customWidth="1"/>
    <col min="1539" max="1539" width="28.28515625" customWidth="1"/>
    <col min="1540" max="1540" width="10.28515625" bestFit="1" customWidth="1"/>
    <col min="1541" max="1541" width="11.140625" bestFit="1" customWidth="1"/>
    <col min="1542" max="1542" width="13.28515625" bestFit="1" customWidth="1"/>
    <col min="1543" max="1543" width="10.28515625" bestFit="1" customWidth="1"/>
    <col min="1544" max="1544" width="8" customWidth="1"/>
    <col min="1545" max="1545" width="13.28515625" bestFit="1" customWidth="1"/>
    <col min="1546" max="1546" width="6.5703125" customWidth="1"/>
    <col min="1547" max="1547" width="2.85546875" customWidth="1"/>
    <col min="1548" max="1548" width="6.28515625" customWidth="1"/>
    <col min="1549" max="1549" width="2.140625" customWidth="1"/>
    <col min="1550" max="1550" width="8.28515625" customWidth="1"/>
    <col min="1551" max="1551" width="2.140625" customWidth="1"/>
    <col min="1552" max="1552" width="21.5703125" bestFit="1" customWidth="1"/>
    <col min="1553" max="1553" width="9.140625" bestFit="1" customWidth="1"/>
    <col min="1554" max="1554" width="9.5703125" bestFit="1" customWidth="1"/>
    <col min="1555" max="1555" width="9.140625" customWidth="1"/>
    <col min="1556" max="1556" width="9.140625" bestFit="1" customWidth="1"/>
    <col min="1557" max="1557" width="7" customWidth="1"/>
    <col min="1558" max="1558" width="8.28515625" bestFit="1" customWidth="1"/>
    <col min="1559" max="1559" width="8.85546875" customWidth="1"/>
    <col min="1560" max="1560" width="7" bestFit="1" customWidth="1"/>
    <col min="1561" max="1561" width="9.140625" bestFit="1" customWidth="1"/>
    <col min="1793" max="1793" width="2.42578125" customWidth="1"/>
    <col min="1794" max="1794" width="5" customWidth="1"/>
    <col min="1795" max="1795" width="28.28515625" customWidth="1"/>
    <col min="1796" max="1796" width="10.28515625" bestFit="1" customWidth="1"/>
    <col min="1797" max="1797" width="11.140625" bestFit="1" customWidth="1"/>
    <col min="1798" max="1798" width="13.28515625" bestFit="1" customWidth="1"/>
    <col min="1799" max="1799" width="10.28515625" bestFit="1" customWidth="1"/>
    <col min="1800" max="1800" width="8" customWidth="1"/>
    <col min="1801" max="1801" width="13.28515625" bestFit="1" customWidth="1"/>
    <col min="1802" max="1802" width="6.5703125" customWidth="1"/>
    <col min="1803" max="1803" width="2.85546875" customWidth="1"/>
    <col min="1804" max="1804" width="6.28515625" customWidth="1"/>
    <col min="1805" max="1805" width="2.140625" customWidth="1"/>
    <col min="1806" max="1806" width="8.28515625" customWidth="1"/>
    <col min="1807" max="1807" width="2.140625" customWidth="1"/>
    <col min="1808" max="1808" width="21.5703125" bestFit="1" customWidth="1"/>
    <col min="1809" max="1809" width="9.140625" bestFit="1" customWidth="1"/>
    <col min="1810" max="1810" width="9.5703125" bestFit="1" customWidth="1"/>
    <col min="1811" max="1811" width="9.140625" customWidth="1"/>
    <col min="1812" max="1812" width="9.140625" bestFit="1" customWidth="1"/>
    <col min="1813" max="1813" width="7" customWidth="1"/>
    <col min="1814" max="1814" width="8.28515625" bestFit="1" customWidth="1"/>
    <col min="1815" max="1815" width="8.85546875" customWidth="1"/>
    <col min="1816" max="1816" width="7" bestFit="1" customWidth="1"/>
    <col min="1817" max="1817" width="9.140625" bestFit="1" customWidth="1"/>
    <col min="2049" max="2049" width="2.42578125" customWidth="1"/>
    <col min="2050" max="2050" width="5" customWidth="1"/>
    <col min="2051" max="2051" width="28.28515625" customWidth="1"/>
    <col min="2052" max="2052" width="10.28515625" bestFit="1" customWidth="1"/>
    <col min="2053" max="2053" width="11.140625" bestFit="1" customWidth="1"/>
    <col min="2054" max="2054" width="13.28515625" bestFit="1" customWidth="1"/>
    <col min="2055" max="2055" width="10.28515625" bestFit="1" customWidth="1"/>
    <col min="2056" max="2056" width="8" customWidth="1"/>
    <col min="2057" max="2057" width="13.28515625" bestFit="1" customWidth="1"/>
    <col min="2058" max="2058" width="6.5703125" customWidth="1"/>
    <col min="2059" max="2059" width="2.85546875" customWidth="1"/>
    <col min="2060" max="2060" width="6.28515625" customWidth="1"/>
    <col min="2061" max="2061" width="2.140625" customWidth="1"/>
    <col min="2062" max="2062" width="8.28515625" customWidth="1"/>
    <col min="2063" max="2063" width="2.140625" customWidth="1"/>
    <col min="2064" max="2064" width="21.5703125" bestFit="1" customWidth="1"/>
    <col min="2065" max="2065" width="9.140625" bestFit="1" customWidth="1"/>
    <col min="2066" max="2066" width="9.5703125" bestFit="1" customWidth="1"/>
    <col min="2067" max="2067" width="9.140625" customWidth="1"/>
    <col min="2068" max="2068" width="9.140625" bestFit="1" customWidth="1"/>
    <col min="2069" max="2069" width="7" customWidth="1"/>
    <col min="2070" max="2070" width="8.28515625" bestFit="1" customWidth="1"/>
    <col min="2071" max="2071" width="8.85546875" customWidth="1"/>
    <col min="2072" max="2072" width="7" bestFit="1" customWidth="1"/>
    <col min="2073" max="2073" width="9.140625" bestFit="1" customWidth="1"/>
    <col min="2305" max="2305" width="2.42578125" customWidth="1"/>
    <col min="2306" max="2306" width="5" customWidth="1"/>
    <col min="2307" max="2307" width="28.28515625" customWidth="1"/>
    <col min="2308" max="2308" width="10.28515625" bestFit="1" customWidth="1"/>
    <col min="2309" max="2309" width="11.140625" bestFit="1" customWidth="1"/>
    <col min="2310" max="2310" width="13.28515625" bestFit="1" customWidth="1"/>
    <col min="2311" max="2311" width="10.28515625" bestFit="1" customWidth="1"/>
    <col min="2312" max="2312" width="8" customWidth="1"/>
    <col min="2313" max="2313" width="13.28515625" bestFit="1" customWidth="1"/>
    <col min="2314" max="2314" width="6.5703125" customWidth="1"/>
    <col min="2315" max="2315" width="2.85546875" customWidth="1"/>
    <col min="2316" max="2316" width="6.28515625" customWidth="1"/>
    <col min="2317" max="2317" width="2.140625" customWidth="1"/>
    <col min="2318" max="2318" width="8.28515625" customWidth="1"/>
    <col min="2319" max="2319" width="2.140625" customWidth="1"/>
    <col min="2320" max="2320" width="21.5703125" bestFit="1" customWidth="1"/>
    <col min="2321" max="2321" width="9.140625" bestFit="1" customWidth="1"/>
    <col min="2322" max="2322" width="9.5703125" bestFit="1" customWidth="1"/>
    <col min="2323" max="2323" width="9.140625" customWidth="1"/>
    <col min="2324" max="2324" width="9.140625" bestFit="1" customWidth="1"/>
    <col min="2325" max="2325" width="7" customWidth="1"/>
    <col min="2326" max="2326" width="8.28515625" bestFit="1" customWidth="1"/>
    <col min="2327" max="2327" width="8.85546875" customWidth="1"/>
    <col min="2328" max="2328" width="7" bestFit="1" customWidth="1"/>
    <col min="2329" max="2329" width="9.140625" bestFit="1" customWidth="1"/>
    <col min="2561" max="2561" width="2.42578125" customWidth="1"/>
    <col min="2562" max="2562" width="5" customWidth="1"/>
    <col min="2563" max="2563" width="28.28515625" customWidth="1"/>
    <col min="2564" max="2564" width="10.28515625" bestFit="1" customWidth="1"/>
    <col min="2565" max="2565" width="11.140625" bestFit="1" customWidth="1"/>
    <col min="2566" max="2566" width="13.28515625" bestFit="1" customWidth="1"/>
    <col min="2567" max="2567" width="10.28515625" bestFit="1" customWidth="1"/>
    <col min="2568" max="2568" width="8" customWidth="1"/>
    <col min="2569" max="2569" width="13.28515625" bestFit="1" customWidth="1"/>
    <col min="2570" max="2570" width="6.5703125" customWidth="1"/>
    <col min="2571" max="2571" width="2.85546875" customWidth="1"/>
    <col min="2572" max="2572" width="6.28515625" customWidth="1"/>
    <col min="2573" max="2573" width="2.140625" customWidth="1"/>
    <col min="2574" max="2574" width="8.28515625" customWidth="1"/>
    <col min="2575" max="2575" width="2.140625" customWidth="1"/>
    <col min="2576" max="2576" width="21.5703125" bestFit="1" customWidth="1"/>
    <col min="2577" max="2577" width="9.140625" bestFit="1" customWidth="1"/>
    <col min="2578" max="2578" width="9.5703125" bestFit="1" customWidth="1"/>
    <col min="2579" max="2579" width="9.140625" customWidth="1"/>
    <col min="2580" max="2580" width="9.140625" bestFit="1" customWidth="1"/>
    <col min="2581" max="2581" width="7" customWidth="1"/>
    <col min="2582" max="2582" width="8.28515625" bestFit="1" customWidth="1"/>
    <col min="2583" max="2583" width="8.85546875" customWidth="1"/>
    <col min="2584" max="2584" width="7" bestFit="1" customWidth="1"/>
    <col min="2585" max="2585" width="9.140625" bestFit="1" customWidth="1"/>
    <col min="2817" max="2817" width="2.42578125" customWidth="1"/>
    <col min="2818" max="2818" width="5" customWidth="1"/>
    <col min="2819" max="2819" width="28.28515625" customWidth="1"/>
    <col min="2820" max="2820" width="10.28515625" bestFit="1" customWidth="1"/>
    <col min="2821" max="2821" width="11.140625" bestFit="1" customWidth="1"/>
    <col min="2822" max="2822" width="13.28515625" bestFit="1" customWidth="1"/>
    <col min="2823" max="2823" width="10.28515625" bestFit="1" customWidth="1"/>
    <col min="2824" max="2824" width="8" customWidth="1"/>
    <col min="2825" max="2825" width="13.28515625" bestFit="1" customWidth="1"/>
    <col min="2826" max="2826" width="6.5703125" customWidth="1"/>
    <col min="2827" max="2827" width="2.85546875" customWidth="1"/>
    <col min="2828" max="2828" width="6.28515625" customWidth="1"/>
    <col min="2829" max="2829" width="2.140625" customWidth="1"/>
    <col min="2830" max="2830" width="8.28515625" customWidth="1"/>
    <col min="2831" max="2831" width="2.140625" customWidth="1"/>
    <col min="2832" max="2832" width="21.5703125" bestFit="1" customWidth="1"/>
    <col min="2833" max="2833" width="9.140625" bestFit="1" customWidth="1"/>
    <col min="2834" max="2834" width="9.5703125" bestFit="1" customWidth="1"/>
    <col min="2835" max="2835" width="9.140625" customWidth="1"/>
    <col min="2836" max="2836" width="9.140625" bestFit="1" customWidth="1"/>
    <col min="2837" max="2837" width="7" customWidth="1"/>
    <col min="2838" max="2838" width="8.28515625" bestFit="1" customWidth="1"/>
    <col min="2839" max="2839" width="8.85546875" customWidth="1"/>
    <col min="2840" max="2840" width="7" bestFit="1" customWidth="1"/>
    <col min="2841" max="2841" width="9.140625" bestFit="1" customWidth="1"/>
    <col min="3073" max="3073" width="2.42578125" customWidth="1"/>
    <col min="3074" max="3074" width="5" customWidth="1"/>
    <col min="3075" max="3075" width="28.28515625" customWidth="1"/>
    <col min="3076" max="3076" width="10.28515625" bestFit="1" customWidth="1"/>
    <col min="3077" max="3077" width="11.140625" bestFit="1" customWidth="1"/>
    <col min="3078" max="3078" width="13.28515625" bestFit="1" customWidth="1"/>
    <col min="3079" max="3079" width="10.28515625" bestFit="1" customWidth="1"/>
    <col min="3080" max="3080" width="8" customWidth="1"/>
    <col min="3081" max="3081" width="13.28515625" bestFit="1" customWidth="1"/>
    <col min="3082" max="3082" width="6.5703125" customWidth="1"/>
    <col min="3083" max="3083" width="2.85546875" customWidth="1"/>
    <col min="3084" max="3084" width="6.28515625" customWidth="1"/>
    <col min="3085" max="3085" width="2.140625" customWidth="1"/>
    <col min="3086" max="3086" width="8.28515625" customWidth="1"/>
    <col min="3087" max="3087" width="2.140625" customWidth="1"/>
    <col min="3088" max="3088" width="21.5703125" bestFit="1" customWidth="1"/>
    <col min="3089" max="3089" width="9.140625" bestFit="1" customWidth="1"/>
    <col min="3090" max="3090" width="9.5703125" bestFit="1" customWidth="1"/>
    <col min="3091" max="3091" width="9.140625" customWidth="1"/>
    <col min="3092" max="3092" width="9.140625" bestFit="1" customWidth="1"/>
    <col min="3093" max="3093" width="7" customWidth="1"/>
    <col min="3094" max="3094" width="8.28515625" bestFit="1" customWidth="1"/>
    <col min="3095" max="3095" width="8.85546875" customWidth="1"/>
    <col min="3096" max="3096" width="7" bestFit="1" customWidth="1"/>
    <col min="3097" max="3097" width="9.140625" bestFit="1" customWidth="1"/>
    <col min="3329" max="3329" width="2.42578125" customWidth="1"/>
    <col min="3330" max="3330" width="5" customWidth="1"/>
    <col min="3331" max="3331" width="28.28515625" customWidth="1"/>
    <col min="3332" max="3332" width="10.28515625" bestFit="1" customWidth="1"/>
    <col min="3333" max="3333" width="11.140625" bestFit="1" customWidth="1"/>
    <col min="3334" max="3334" width="13.28515625" bestFit="1" customWidth="1"/>
    <col min="3335" max="3335" width="10.28515625" bestFit="1" customWidth="1"/>
    <col min="3336" max="3336" width="8" customWidth="1"/>
    <col min="3337" max="3337" width="13.28515625" bestFit="1" customWidth="1"/>
    <col min="3338" max="3338" width="6.5703125" customWidth="1"/>
    <col min="3339" max="3339" width="2.85546875" customWidth="1"/>
    <col min="3340" max="3340" width="6.28515625" customWidth="1"/>
    <col min="3341" max="3341" width="2.140625" customWidth="1"/>
    <col min="3342" max="3342" width="8.28515625" customWidth="1"/>
    <col min="3343" max="3343" width="2.140625" customWidth="1"/>
    <col min="3344" max="3344" width="21.5703125" bestFit="1" customWidth="1"/>
    <col min="3345" max="3345" width="9.140625" bestFit="1" customWidth="1"/>
    <col min="3346" max="3346" width="9.5703125" bestFit="1" customWidth="1"/>
    <col min="3347" max="3347" width="9.140625" customWidth="1"/>
    <col min="3348" max="3348" width="9.140625" bestFit="1" customWidth="1"/>
    <col min="3349" max="3349" width="7" customWidth="1"/>
    <col min="3350" max="3350" width="8.28515625" bestFit="1" customWidth="1"/>
    <col min="3351" max="3351" width="8.85546875" customWidth="1"/>
    <col min="3352" max="3352" width="7" bestFit="1" customWidth="1"/>
    <col min="3353" max="3353" width="9.140625" bestFit="1" customWidth="1"/>
    <col min="3585" max="3585" width="2.42578125" customWidth="1"/>
    <col min="3586" max="3586" width="5" customWidth="1"/>
    <col min="3587" max="3587" width="28.28515625" customWidth="1"/>
    <col min="3588" max="3588" width="10.28515625" bestFit="1" customWidth="1"/>
    <col min="3589" max="3589" width="11.140625" bestFit="1" customWidth="1"/>
    <col min="3590" max="3590" width="13.28515625" bestFit="1" customWidth="1"/>
    <col min="3591" max="3591" width="10.28515625" bestFit="1" customWidth="1"/>
    <col min="3592" max="3592" width="8" customWidth="1"/>
    <col min="3593" max="3593" width="13.28515625" bestFit="1" customWidth="1"/>
    <col min="3594" max="3594" width="6.5703125" customWidth="1"/>
    <col min="3595" max="3595" width="2.85546875" customWidth="1"/>
    <col min="3596" max="3596" width="6.28515625" customWidth="1"/>
    <col min="3597" max="3597" width="2.140625" customWidth="1"/>
    <col min="3598" max="3598" width="8.28515625" customWidth="1"/>
    <col min="3599" max="3599" width="2.140625" customWidth="1"/>
    <col min="3600" max="3600" width="21.5703125" bestFit="1" customWidth="1"/>
    <col min="3601" max="3601" width="9.140625" bestFit="1" customWidth="1"/>
    <col min="3602" max="3602" width="9.5703125" bestFit="1" customWidth="1"/>
    <col min="3603" max="3603" width="9.140625" customWidth="1"/>
    <col min="3604" max="3604" width="9.140625" bestFit="1" customWidth="1"/>
    <col min="3605" max="3605" width="7" customWidth="1"/>
    <col min="3606" max="3606" width="8.28515625" bestFit="1" customWidth="1"/>
    <col min="3607" max="3607" width="8.85546875" customWidth="1"/>
    <col min="3608" max="3608" width="7" bestFit="1" customWidth="1"/>
    <col min="3609" max="3609" width="9.140625" bestFit="1" customWidth="1"/>
    <col min="3841" max="3841" width="2.42578125" customWidth="1"/>
    <col min="3842" max="3842" width="5" customWidth="1"/>
    <col min="3843" max="3843" width="28.28515625" customWidth="1"/>
    <col min="3844" max="3844" width="10.28515625" bestFit="1" customWidth="1"/>
    <col min="3845" max="3845" width="11.140625" bestFit="1" customWidth="1"/>
    <col min="3846" max="3846" width="13.28515625" bestFit="1" customWidth="1"/>
    <col min="3847" max="3847" width="10.28515625" bestFit="1" customWidth="1"/>
    <col min="3848" max="3848" width="8" customWidth="1"/>
    <col min="3849" max="3849" width="13.28515625" bestFit="1" customWidth="1"/>
    <col min="3850" max="3850" width="6.5703125" customWidth="1"/>
    <col min="3851" max="3851" width="2.85546875" customWidth="1"/>
    <col min="3852" max="3852" width="6.28515625" customWidth="1"/>
    <col min="3853" max="3853" width="2.140625" customWidth="1"/>
    <col min="3854" max="3854" width="8.28515625" customWidth="1"/>
    <col min="3855" max="3855" width="2.140625" customWidth="1"/>
    <col min="3856" max="3856" width="21.5703125" bestFit="1" customWidth="1"/>
    <col min="3857" max="3857" width="9.140625" bestFit="1" customWidth="1"/>
    <col min="3858" max="3858" width="9.5703125" bestFit="1" customWidth="1"/>
    <col min="3859" max="3859" width="9.140625" customWidth="1"/>
    <col min="3860" max="3860" width="9.140625" bestFit="1" customWidth="1"/>
    <col min="3861" max="3861" width="7" customWidth="1"/>
    <col min="3862" max="3862" width="8.28515625" bestFit="1" customWidth="1"/>
    <col min="3863" max="3863" width="8.85546875" customWidth="1"/>
    <col min="3864" max="3864" width="7" bestFit="1" customWidth="1"/>
    <col min="3865" max="3865" width="9.140625" bestFit="1" customWidth="1"/>
    <col min="4097" max="4097" width="2.42578125" customWidth="1"/>
    <col min="4098" max="4098" width="5" customWidth="1"/>
    <col min="4099" max="4099" width="28.28515625" customWidth="1"/>
    <col min="4100" max="4100" width="10.28515625" bestFit="1" customWidth="1"/>
    <col min="4101" max="4101" width="11.140625" bestFit="1" customWidth="1"/>
    <col min="4102" max="4102" width="13.28515625" bestFit="1" customWidth="1"/>
    <col min="4103" max="4103" width="10.28515625" bestFit="1" customWidth="1"/>
    <col min="4104" max="4104" width="8" customWidth="1"/>
    <col min="4105" max="4105" width="13.28515625" bestFit="1" customWidth="1"/>
    <col min="4106" max="4106" width="6.5703125" customWidth="1"/>
    <col min="4107" max="4107" width="2.85546875" customWidth="1"/>
    <col min="4108" max="4108" width="6.28515625" customWidth="1"/>
    <col min="4109" max="4109" width="2.140625" customWidth="1"/>
    <col min="4110" max="4110" width="8.28515625" customWidth="1"/>
    <col min="4111" max="4111" width="2.140625" customWidth="1"/>
    <col min="4112" max="4112" width="21.5703125" bestFit="1" customWidth="1"/>
    <col min="4113" max="4113" width="9.140625" bestFit="1" customWidth="1"/>
    <col min="4114" max="4114" width="9.5703125" bestFit="1" customWidth="1"/>
    <col min="4115" max="4115" width="9.140625" customWidth="1"/>
    <col min="4116" max="4116" width="9.140625" bestFit="1" customWidth="1"/>
    <col min="4117" max="4117" width="7" customWidth="1"/>
    <col min="4118" max="4118" width="8.28515625" bestFit="1" customWidth="1"/>
    <col min="4119" max="4119" width="8.85546875" customWidth="1"/>
    <col min="4120" max="4120" width="7" bestFit="1" customWidth="1"/>
    <col min="4121" max="4121" width="9.140625" bestFit="1" customWidth="1"/>
    <col min="4353" max="4353" width="2.42578125" customWidth="1"/>
    <col min="4354" max="4354" width="5" customWidth="1"/>
    <col min="4355" max="4355" width="28.28515625" customWidth="1"/>
    <col min="4356" max="4356" width="10.28515625" bestFit="1" customWidth="1"/>
    <col min="4357" max="4357" width="11.140625" bestFit="1" customWidth="1"/>
    <col min="4358" max="4358" width="13.28515625" bestFit="1" customWidth="1"/>
    <col min="4359" max="4359" width="10.28515625" bestFit="1" customWidth="1"/>
    <col min="4360" max="4360" width="8" customWidth="1"/>
    <col min="4361" max="4361" width="13.28515625" bestFit="1" customWidth="1"/>
    <col min="4362" max="4362" width="6.5703125" customWidth="1"/>
    <col min="4363" max="4363" width="2.85546875" customWidth="1"/>
    <col min="4364" max="4364" width="6.28515625" customWidth="1"/>
    <col min="4365" max="4365" width="2.140625" customWidth="1"/>
    <col min="4366" max="4366" width="8.28515625" customWidth="1"/>
    <col min="4367" max="4367" width="2.140625" customWidth="1"/>
    <col min="4368" max="4368" width="21.5703125" bestFit="1" customWidth="1"/>
    <col min="4369" max="4369" width="9.140625" bestFit="1" customWidth="1"/>
    <col min="4370" max="4370" width="9.5703125" bestFit="1" customWidth="1"/>
    <col min="4371" max="4371" width="9.140625" customWidth="1"/>
    <col min="4372" max="4372" width="9.140625" bestFit="1" customWidth="1"/>
    <col min="4373" max="4373" width="7" customWidth="1"/>
    <col min="4374" max="4374" width="8.28515625" bestFit="1" customWidth="1"/>
    <col min="4375" max="4375" width="8.85546875" customWidth="1"/>
    <col min="4376" max="4376" width="7" bestFit="1" customWidth="1"/>
    <col min="4377" max="4377" width="9.140625" bestFit="1" customWidth="1"/>
    <col min="4609" max="4609" width="2.42578125" customWidth="1"/>
    <col min="4610" max="4610" width="5" customWidth="1"/>
    <col min="4611" max="4611" width="28.28515625" customWidth="1"/>
    <col min="4612" max="4612" width="10.28515625" bestFit="1" customWidth="1"/>
    <col min="4613" max="4613" width="11.140625" bestFit="1" customWidth="1"/>
    <col min="4614" max="4614" width="13.28515625" bestFit="1" customWidth="1"/>
    <col min="4615" max="4615" width="10.28515625" bestFit="1" customWidth="1"/>
    <col min="4616" max="4616" width="8" customWidth="1"/>
    <col min="4617" max="4617" width="13.28515625" bestFit="1" customWidth="1"/>
    <col min="4618" max="4618" width="6.5703125" customWidth="1"/>
    <col min="4619" max="4619" width="2.85546875" customWidth="1"/>
    <col min="4620" max="4620" width="6.28515625" customWidth="1"/>
    <col min="4621" max="4621" width="2.140625" customWidth="1"/>
    <col min="4622" max="4622" width="8.28515625" customWidth="1"/>
    <col min="4623" max="4623" width="2.140625" customWidth="1"/>
    <col min="4624" max="4624" width="21.5703125" bestFit="1" customWidth="1"/>
    <col min="4625" max="4625" width="9.140625" bestFit="1" customWidth="1"/>
    <col min="4626" max="4626" width="9.5703125" bestFit="1" customWidth="1"/>
    <col min="4627" max="4627" width="9.140625" customWidth="1"/>
    <col min="4628" max="4628" width="9.140625" bestFit="1" customWidth="1"/>
    <col min="4629" max="4629" width="7" customWidth="1"/>
    <col min="4630" max="4630" width="8.28515625" bestFit="1" customWidth="1"/>
    <col min="4631" max="4631" width="8.85546875" customWidth="1"/>
    <col min="4632" max="4632" width="7" bestFit="1" customWidth="1"/>
    <col min="4633" max="4633" width="9.140625" bestFit="1" customWidth="1"/>
    <col min="4865" max="4865" width="2.42578125" customWidth="1"/>
    <col min="4866" max="4866" width="5" customWidth="1"/>
    <col min="4867" max="4867" width="28.28515625" customWidth="1"/>
    <col min="4868" max="4868" width="10.28515625" bestFit="1" customWidth="1"/>
    <col min="4869" max="4869" width="11.140625" bestFit="1" customWidth="1"/>
    <col min="4870" max="4870" width="13.28515625" bestFit="1" customWidth="1"/>
    <col min="4871" max="4871" width="10.28515625" bestFit="1" customWidth="1"/>
    <col min="4872" max="4872" width="8" customWidth="1"/>
    <col min="4873" max="4873" width="13.28515625" bestFit="1" customWidth="1"/>
    <col min="4874" max="4874" width="6.5703125" customWidth="1"/>
    <col min="4875" max="4875" width="2.85546875" customWidth="1"/>
    <col min="4876" max="4876" width="6.28515625" customWidth="1"/>
    <col min="4877" max="4877" width="2.140625" customWidth="1"/>
    <col min="4878" max="4878" width="8.28515625" customWidth="1"/>
    <col min="4879" max="4879" width="2.140625" customWidth="1"/>
    <col min="4880" max="4880" width="21.5703125" bestFit="1" customWidth="1"/>
    <col min="4881" max="4881" width="9.140625" bestFit="1" customWidth="1"/>
    <col min="4882" max="4882" width="9.5703125" bestFit="1" customWidth="1"/>
    <col min="4883" max="4883" width="9.140625" customWidth="1"/>
    <col min="4884" max="4884" width="9.140625" bestFit="1" customWidth="1"/>
    <col min="4885" max="4885" width="7" customWidth="1"/>
    <col min="4886" max="4886" width="8.28515625" bestFit="1" customWidth="1"/>
    <col min="4887" max="4887" width="8.85546875" customWidth="1"/>
    <col min="4888" max="4888" width="7" bestFit="1" customWidth="1"/>
    <col min="4889" max="4889" width="9.140625" bestFit="1" customWidth="1"/>
    <col min="5121" max="5121" width="2.42578125" customWidth="1"/>
    <col min="5122" max="5122" width="5" customWidth="1"/>
    <col min="5123" max="5123" width="28.28515625" customWidth="1"/>
    <col min="5124" max="5124" width="10.28515625" bestFit="1" customWidth="1"/>
    <col min="5125" max="5125" width="11.140625" bestFit="1" customWidth="1"/>
    <col min="5126" max="5126" width="13.28515625" bestFit="1" customWidth="1"/>
    <col min="5127" max="5127" width="10.28515625" bestFit="1" customWidth="1"/>
    <col min="5128" max="5128" width="8" customWidth="1"/>
    <col min="5129" max="5129" width="13.28515625" bestFit="1" customWidth="1"/>
    <col min="5130" max="5130" width="6.5703125" customWidth="1"/>
    <col min="5131" max="5131" width="2.85546875" customWidth="1"/>
    <col min="5132" max="5132" width="6.28515625" customWidth="1"/>
    <col min="5133" max="5133" width="2.140625" customWidth="1"/>
    <col min="5134" max="5134" width="8.28515625" customWidth="1"/>
    <col min="5135" max="5135" width="2.140625" customWidth="1"/>
    <col min="5136" max="5136" width="21.5703125" bestFit="1" customWidth="1"/>
    <col min="5137" max="5137" width="9.140625" bestFit="1" customWidth="1"/>
    <col min="5138" max="5138" width="9.5703125" bestFit="1" customWidth="1"/>
    <col min="5139" max="5139" width="9.140625" customWidth="1"/>
    <col min="5140" max="5140" width="9.140625" bestFit="1" customWidth="1"/>
    <col min="5141" max="5141" width="7" customWidth="1"/>
    <col min="5142" max="5142" width="8.28515625" bestFit="1" customWidth="1"/>
    <col min="5143" max="5143" width="8.85546875" customWidth="1"/>
    <col min="5144" max="5144" width="7" bestFit="1" customWidth="1"/>
    <col min="5145" max="5145" width="9.140625" bestFit="1" customWidth="1"/>
    <col min="5377" max="5377" width="2.42578125" customWidth="1"/>
    <col min="5378" max="5378" width="5" customWidth="1"/>
    <col min="5379" max="5379" width="28.28515625" customWidth="1"/>
    <col min="5380" max="5380" width="10.28515625" bestFit="1" customWidth="1"/>
    <col min="5381" max="5381" width="11.140625" bestFit="1" customWidth="1"/>
    <col min="5382" max="5382" width="13.28515625" bestFit="1" customWidth="1"/>
    <col min="5383" max="5383" width="10.28515625" bestFit="1" customWidth="1"/>
    <col min="5384" max="5384" width="8" customWidth="1"/>
    <col min="5385" max="5385" width="13.28515625" bestFit="1" customWidth="1"/>
    <col min="5386" max="5386" width="6.5703125" customWidth="1"/>
    <col min="5387" max="5387" width="2.85546875" customWidth="1"/>
    <col min="5388" max="5388" width="6.28515625" customWidth="1"/>
    <col min="5389" max="5389" width="2.140625" customWidth="1"/>
    <col min="5390" max="5390" width="8.28515625" customWidth="1"/>
    <col min="5391" max="5391" width="2.140625" customWidth="1"/>
    <col min="5392" max="5392" width="21.5703125" bestFit="1" customWidth="1"/>
    <col min="5393" max="5393" width="9.140625" bestFit="1" customWidth="1"/>
    <col min="5394" max="5394" width="9.5703125" bestFit="1" customWidth="1"/>
    <col min="5395" max="5395" width="9.140625" customWidth="1"/>
    <col min="5396" max="5396" width="9.140625" bestFit="1" customWidth="1"/>
    <col min="5397" max="5397" width="7" customWidth="1"/>
    <col min="5398" max="5398" width="8.28515625" bestFit="1" customWidth="1"/>
    <col min="5399" max="5399" width="8.85546875" customWidth="1"/>
    <col min="5400" max="5400" width="7" bestFit="1" customWidth="1"/>
    <col min="5401" max="5401" width="9.140625" bestFit="1" customWidth="1"/>
    <col min="5633" max="5633" width="2.42578125" customWidth="1"/>
    <col min="5634" max="5634" width="5" customWidth="1"/>
    <col min="5635" max="5635" width="28.28515625" customWidth="1"/>
    <col min="5636" max="5636" width="10.28515625" bestFit="1" customWidth="1"/>
    <col min="5637" max="5637" width="11.140625" bestFit="1" customWidth="1"/>
    <col min="5638" max="5638" width="13.28515625" bestFit="1" customWidth="1"/>
    <col min="5639" max="5639" width="10.28515625" bestFit="1" customWidth="1"/>
    <col min="5640" max="5640" width="8" customWidth="1"/>
    <col min="5641" max="5641" width="13.28515625" bestFit="1" customWidth="1"/>
    <col min="5642" max="5642" width="6.5703125" customWidth="1"/>
    <col min="5643" max="5643" width="2.85546875" customWidth="1"/>
    <col min="5644" max="5644" width="6.28515625" customWidth="1"/>
    <col min="5645" max="5645" width="2.140625" customWidth="1"/>
    <col min="5646" max="5646" width="8.28515625" customWidth="1"/>
    <col min="5647" max="5647" width="2.140625" customWidth="1"/>
    <col min="5648" max="5648" width="21.5703125" bestFit="1" customWidth="1"/>
    <col min="5649" max="5649" width="9.140625" bestFit="1" customWidth="1"/>
    <col min="5650" max="5650" width="9.5703125" bestFit="1" customWidth="1"/>
    <col min="5651" max="5651" width="9.140625" customWidth="1"/>
    <col min="5652" max="5652" width="9.140625" bestFit="1" customWidth="1"/>
    <col min="5653" max="5653" width="7" customWidth="1"/>
    <col min="5654" max="5654" width="8.28515625" bestFit="1" customWidth="1"/>
    <col min="5655" max="5655" width="8.85546875" customWidth="1"/>
    <col min="5656" max="5656" width="7" bestFit="1" customWidth="1"/>
    <col min="5657" max="5657" width="9.140625" bestFit="1" customWidth="1"/>
    <col min="5889" max="5889" width="2.42578125" customWidth="1"/>
    <col min="5890" max="5890" width="5" customWidth="1"/>
    <col min="5891" max="5891" width="28.28515625" customWidth="1"/>
    <col min="5892" max="5892" width="10.28515625" bestFit="1" customWidth="1"/>
    <col min="5893" max="5893" width="11.140625" bestFit="1" customWidth="1"/>
    <col min="5894" max="5894" width="13.28515625" bestFit="1" customWidth="1"/>
    <col min="5895" max="5895" width="10.28515625" bestFit="1" customWidth="1"/>
    <col min="5896" max="5896" width="8" customWidth="1"/>
    <col min="5897" max="5897" width="13.28515625" bestFit="1" customWidth="1"/>
    <col min="5898" max="5898" width="6.5703125" customWidth="1"/>
    <col min="5899" max="5899" width="2.85546875" customWidth="1"/>
    <col min="5900" max="5900" width="6.28515625" customWidth="1"/>
    <col min="5901" max="5901" width="2.140625" customWidth="1"/>
    <col min="5902" max="5902" width="8.28515625" customWidth="1"/>
    <col min="5903" max="5903" width="2.140625" customWidth="1"/>
    <col min="5904" max="5904" width="21.5703125" bestFit="1" customWidth="1"/>
    <col min="5905" max="5905" width="9.140625" bestFit="1" customWidth="1"/>
    <col min="5906" max="5906" width="9.5703125" bestFit="1" customWidth="1"/>
    <col min="5907" max="5907" width="9.140625" customWidth="1"/>
    <col min="5908" max="5908" width="9.140625" bestFit="1" customWidth="1"/>
    <col min="5909" max="5909" width="7" customWidth="1"/>
    <col min="5910" max="5910" width="8.28515625" bestFit="1" customWidth="1"/>
    <col min="5911" max="5911" width="8.85546875" customWidth="1"/>
    <col min="5912" max="5912" width="7" bestFit="1" customWidth="1"/>
    <col min="5913" max="5913" width="9.140625" bestFit="1" customWidth="1"/>
    <col min="6145" max="6145" width="2.42578125" customWidth="1"/>
    <col min="6146" max="6146" width="5" customWidth="1"/>
    <col min="6147" max="6147" width="28.28515625" customWidth="1"/>
    <col min="6148" max="6148" width="10.28515625" bestFit="1" customWidth="1"/>
    <col min="6149" max="6149" width="11.140625" bestFit="1" customWidth="1"/>
    <col min="6150" max="6150" width="13.28515625" bestFit="1" customWidth="1"/>
    <col min="6151" max="6151" width="10.28515625" bestFit="1" customWidth="1"/>
    <col min="6152" max="6152" width="8" customWidth="1"/>
    <col min="6153" max="6153" width="13.28515625" bestFit="1" customWidth="1"/>
    <col min="6154" max="6154" width="6.5703125" customWidth="1"/>
    <col min="6155" max="6155" width="2.85546875" customWidth="1"/>
    <col min="6156" max="6156" width="6.28515625" customWidth="1"/>
    <col min="6157" max="6157" width="2.140625" customWidth="1"/>
    <col min="6158" max="6158" width="8.28515625" customWidth="1"/>
    <col min="6159" max="6159" width="2.140625" customWidth="1"/>
    <col min="6160" max="6160" width="21.5703125" bestFit="1" customWidth="1"/>
    <col min="6161" max="6161" width="9.140625" bestFit="1" customWidth="1"/>
    <col min="6162" max="6162" width="9.5703125" bestFit="1" customWidth="1"/>
    <col min="6163" max="6163" width="9.140625" customWidth="1"/>
    <col min="6164" max="6164" width="9.140625" bestFit="1" customWidth="1"/>
    <col min="6165" max="6165" width="7" customWidth="1"/>
    <col min="6166" max="6166" width="8.28515625" bestFit="1" customWidth="1"/>
    <col min="6167" max="6167" width="8.85546875" customWidth="1"/>
    <col min="6168" max="6168" width="7" bestFit="1" customWidth="1"/>
    <col min="6169" max="6169" width="9.140625" bestFit="1" customWidth="1"/>
    <col min="6401" max="6401" width="2.42578125" customWidth="1"/>
    <col min="6402" max="6402" width="5" customWidth="1"/>
    <col min="6403" max="6403" width="28.28515625" customWidth="1"/>
    <col min="6404" max="6404" width="10.28515625" bestFit="1" customWidth="1"/>
    <col min="6405" max="6405" width="11.140625" bestFit="1" customWidth="1"/>
    <col min="6406" max="6406" width="13.28515625" bestFit="1" customWidth="1"/>
    <col min="6407" max="6407" width="10.28515625" bestFit="1" customWidth="1"/>
    <col min="6408" max="6408" width="8" customWidth="1"/>
    <col min="6409" max="6409" width="13.28515625" bestFit="1" customWidth="1"/>
    <col min="6410" max="6410" width="6.5703125" customWidth="1"/>
    <col min="6411" max="6411" width="2.85546875" customWidth="1"/>
    <col min="6412" max="6412" width="6.28515625" customWidth="1"/>
    <col min="6413" max="6413" width="2.140625" customWidth="1"/>
    <col min="6414" max="6414" width="8.28515625" customWidth="1"/>
    <col min="6415" max="6415" width="2.140625" customWidth="1"/>
    <col min="6416" max="6416" width="21.5703125" bestFit="1" customWidth="1"/>
    <col min="6417" max="6417" width="9.140625" bestFit="1" customWidth="1"/>
    <col min="6418" max="6418" width="9.5703125" bestFit="1" customWidth="1"/>
    <col min="6419" max="6419" width="9.140625" customWidth="1"/>
    <col min="6420" max="6420" width="9.140625" bestFit="1" customWidth="1"/>
    <col min="6421" max="6421" width="7" customWidth="1"/>
    <col min="6422" max="6422" width="8.28515625" bestFit="1" customWidth="1"/>
    <col min="6423" max="6423" width="8.85546875" customWidth="1"/>
    <col min="6424" max="6424" width="7" bestFit="1" customWidth="1"/>
    <col min="6425" max="6425" width="9.140625" bestFit="1" customWidth="1"/>
    <col min="6657" max="6657" width="2.42578125" customWidth="1"/>
    <col min="6658" max="6658" width="5" customWidth="1"/>
    <col min="6659" max="6659" width="28.28515625" customWidth="1"/>
    <col min="6660" max="6660" width="10.28515625" bestFit="1" customWidth="1"/>
    <col min="6661" max="6661" width="11.140625" bestFit="1" customWidth="1"/>
    <col min="6662" max="6662" width="13.28515625" bestFit="1" customWidth="1"/>
    <col min="6663" max="6663" width="10.28515625" bestFit="1" customWidth="1"/>
    <col min="6664" max="6664" width="8" customWidth="1"/>
    <col min="6665" max="6665" width="13.28515625" bestFit="1" customWidth="1"/>
    <col min="6666" max="6666" width="6.5703125" customWidth="1"/>
    <col min="6667" max="6667" width="2.85546875" customWidth="1"/>
    <col min="6668" max="6668" width="6.28515625" customWidth="1"/>
    <col min="6669" max="6669" width="2.140625" customWidth="1"/>
    <col min="6670" max="6670" width="8.28515625" customWidth="1"/>
    <col min="6671" max="6671" width="2.140625" customWidth="1"/>
    <col min="6672" max="6672" width="21.5703125" bestFit="1" customWidth="1"/>
    <col min="6673" max="6673" width="9.140625" bestFit="1" customWidth="1"/>
    <col min="6674" max="6674" width="9.5703125" bestFit="1" customWidth="1"/>
    <col min="6675" max="6675" width="9.140625" customWidth="1"/>
    <col min="6676" max="6676" width="9.140625" bestFit="1" customWidth="1"/>
    <col min="6677" max="6677" width="7" customWidth="1"/>
    <col min="6678" max="6678" width="8.28515625" bestFit="1" customWidth="1"/>
    <col min="6679" max="6679" width="8.85546875" customWidth="1"/>
    <col min="6680" max="6680" width="7" bestFit="1" customWidth="1"/>
    <col min="6681" max="6681" width="9.140625" bestFit="1" customWidth="1"/>
    <col min="6913" max="6913" width="2.42578125" customWidth="1"/>
    <col min="6914" max="6914" width="5" customWidth="1"/>
    <col min="6915" max="6915" width="28.28515625" customWidth="1"/>
    <col min="6916" max="6916" width="10.28515625" bestFit="1" customWidth="1"/>
    <col min="6917" max="6917" width="11.140625" bestFit="1" customWidth="1"/>
    <col min="6918" max="6918" width="13.28515625" bestFit="1" customWidth="1"/>
    <col min="6919" max="6919" width="10.28515625" bestFit="1" customWidth="1"/>
    <col min="6920" max="6920" width="8" customWidth="1"/>
    <col min="6921" max="6921" width="13.28515625" bestFit="1" customWidth="1"/>
    <col min="6922" max="6922" width="6.5703125" customWidth="1"/>
    <col min="6923" max="6923" width="2.85546875" customWidth="1"/>
    <col min="6924" max="6924" width="6.28515625" customWidth="1"/>
    <col min="6925" max="6925" width="2.140625" customWidth="1"/>
    <col min="6926" max="6926" width="8.28515625" customWidth="1"/>
    <col min="6927" max="6927" width="2.140625" customWidth="1"/>
    <col min="6928" max="6928" width="21.5703125" bestFit="1" customWidth="1"/>
    <col min="6929" max="6929" width="9.140625" bestFit="1" customWidth="1"/>
    <col min="6930" max="6930" width="9.5703125" bestFit="1" customWidth="1"/>
    <col min="6931" max="6931" width="9.140625" customWidth="1"/>
    <col min="6932" max="6932" width="9.140625" bestFit="1" customWidth="1"/>
    <col min="6933" max="6933" width="7" customWidth="1"/>
    <col min="6934" max="6934" width="8.28515625" bestFit="1" customWidth="1"/>
    <col min="6935" max="6935" width="8.85546875" customWidth="1"/>
    <col min="6936" max="6936" width="7" bestFit="1" customWidth="1"/>
    <col min="6937" max="6937" width="9.140625" bestFit="1" customWidth="1"/>
    <col min="7169" max="7169" width="2.42578125" customWidth="1"/>
    <col min="7170" max="7170" width="5" customWidth="1"/>
    <col min="7171" max="7171" width="28.28515625" customWidth="1"/>
    <col min="7172" max="7172" width="10.28515625" bestFit="1" customWidth="1"/>
    <col min="7173" max="7173" width="11.140625" bestFit="1" customWidth="1"/>
    <col min="7174" max="7174" width="13.28515625" bestFit="1" customWidth="1"/>
    <col min="7175" max="7175" width="10.28515625" bestFit="1" customWidth="1"/>
    <col min="7176" max="7176" width="8" customWidth="1"/>
    <col min="7177" max="7177" width="13.28515625" bestFit="1" customWidth="1"/>
    <col min="7178" max="7178" width="6.5703125" customWidth="1"/>
    <col min="7179" max="7179" width="2.85546875" customWidth="1"/>
    <col min="7180" max="7180" width="6.28515625" customWidth="1"/>
    <col min="7181" max="7181" width="2.140625" customWidth="1"/>
    <col min="7182" max="7182" width="8.28515625" customWidth="1"/>
    <col min="7183" max="7183" width="2.140625" customWidth="1"/>
    <col min="7184" max="7184" width="21.5703125" bestFit="1" customWidth="1"/>
    <col min="7185" max="7185" width="9.140625" bestFit="1" customWidth="1"/>
    <col min="7186" max="7186" width="9.5703125" bestFit="1" customWidth="1"/>
    <col min="7187" max="7187" width="9.140625" customWidth="1"/>
    <col min="7188" max="7188" width="9.140625" bestFit="1" customWidth="1"/>
    <col min="7189" max="7189" width="7" customWidth="1"/>
    <col min="7190" max="7190" width="8.28515625" bestFit="1" customWidth="1"/>
    <col min="7191" max="7191" width="8.85546875" customWidth="1"/>
    <col min="7192" max="7192" width="7" bestFit="1" customWidth="1"/>
    <col min="7193" max="7193" width="9.140625" bestFit="1" customWidth="1"/>
    <col min="7425" max="7425" width="2.42578125" customWidth="1"/>
    <col min="7426" max="7426" width="5" customWidth="1"/>
    <col min="7427" max="7427" width="28.28515625" customWidth="1"/>
    <col min="7428" max="7428" width="10.28515625" bestFit="1" customWidth="1"/>
    <col min="7429" max="7429" width="11.140625" bestFit="1" customWidth="1"/>
    <col min="7430" max="7430" width="13.28515625" bestFit="1" customWidth="1"/>
    <col min="7431" max="7431" width="10.28515625" bestFit="1" customWidth="1"/>
    <col min="7432" max="7432" width="8" customWidth="1"/>
    <col min="7433" max="7433" width="13.28515625" bestFit="1" customWidth="1"/>
    <col min="7434" max="7434" width="6.5703125" customWidth="1"/>
    <col min="7435" max="7435" width="2.85546875" customWidth="1"/>
    <col min="7436" max="7436" width="6.28515625" customWidth="1"/>
    <col min="7437" max="7437" width="2.140625" customWidth="1"/>
    <col min="7438" max="7438" width="8.28515625" customWidth="1"/>
    <col min="7439" max="7439" width="2.140625" customWidth="1"/>
    <col min="7440" max="7440" width="21.5703125" bestFit="1" customWidth="1"/>
    <col min="7441" max="7441" width="9.140625" bestFit="1" customWidth="1"/>
    <col min="7442" max="7442" width="9.5703125" bestFit="1" customWidth="1"/>
    <col min="7443" max="7443" width="9.140625" customWidth="1"/>
    <col min="7444" max="7444" width="9.140625" bestFit="1" customWidth="1"/>
    <col min="7445" max="7445" width="7" customWidth="1"/>
    <col min="7446" max="7446" width="8.28515625" bestFit="1" customWidth="1"/>
    <col min="7447" max="7447" width="8.85546875" customWidth="1"/>
    <col min="7448" max="7448" width="7" bestFit="1" customWidth="1"/>
    <col min="7449" max="7449" width="9.140625" bestFit="1" customWidth="1"/>
    <col min="7681" max="7681" width="2.42578125" customWidth="1"/>
    <col min="7682" max="7682" width="5" customWidth="1"/>
    <col min="7683" max="7683" width="28.28515625" customWidth="1"/>
    <col min="7684" max="7684" width="10.28515625" bestFit="1" customWidth="1"/>
    <col min="7685" max="7685" width="11.140625" bestFit="1" customWidth="1"/>
    <col min="7686" max="7686" width="13.28515625" bestFit="1" customWidth="1"/>
    <col min="7687" max="7687" width="10.28515625" bestFit="1" customWidth="1"/>
    <col min="7688" max="7688" width="8" customWidth="1"/>
    <col min="7689" max="7689" width="13.28515625" bestFit="1" customWidth="1"/>
    <col min="7690" max="7690" width="6.5703125" customWidth="1"/>
    <col min="7691" max="7691" width="2.85546875" customWidth="1"/>
    <col min="7692" max="7692" width="6.28515625" customWidth="1"/>
    <col min="7693" max="7693" width="2.140625" customWidth="1"/>
    <col min="7694" max="7694" width="8.28515625" customWidth="1"/>
    <col min="7695" max="7695" width="2.140625" customWidth="1"/>
    <col min="7696" max="7696" width="21.5703125" bestFit="1" customWidth="1"/>
    <col min="7697" max="7697" width="9.140625" bestFit="1" customWidth="1"/>
    <col min="7698" max="7698" width="9.5703125" bestFit="1" customWidth="1"/>
    <col min="7699" max="7699" width="9.140625" customWidth="1"/>
    <col min="7700" max="7700" width="9.140625" bestFit="1" customWidth="1"/>
    <col min="7701" max="7701" width="7" customWidth="1"/>
    <col min="7702" max="7702" width="8.28515625" bestFit="1" customWidth="1"/>
    <col min="7703" max="7703" width="8.85546875" customWidth="1"/>
    <col min="7704" max="7704" width="7" bestFit="1" customWidth="1"/>
    <col min="7705" max="7705" width="9.140625" bestFit="1" customWidth="1"/>
    <col min="7937" max="7937" width="2.42578125" customWidth="1"/>
    <col min="7938" max="7938" width="5" customWidth="1"/>
    <col min="7939" max="7939" width="28.28515625" customWidth="1"/>
    <col min="7940" max="7940" width="10.28515625" bestFit="1" customWidth="1"/>
    <col min="7941" max="7941" width="11.140625" bestFit="1" customWidth="1"/>
    <col min="7942" max="7942" width="13.28515625" bestFit="1" customWidth="1"/>
    <col min="7943" max="7943" width="10.28515625" bestFit="1" customWidth="1"/>
    <col min="7944" max="7944" width="8" customWidth="1"/>
    <col min="7945" max="7945" width="13.28515625" bestFit="1" customWidth="1"/>
    <col min="7946" max="7946" width="6.5703125" customWidth="1"/>
    <col min="7947" max="7947" width="2.85546875" customWidth="1"/>
    <col min="7948" max="7948" width="6.28515625" customWidth="1"/>
    <col min="7949" max="7949" width="2.140625" customWidth="1"/>
    <col min="7950" max="7950" width="8.28515625" customWidth="1"/>
    <col min="7951" max="7951" width="2.140625" customWidth="1"/>
    <col min="7952" max="7952" width="21.5703125" bestFit="1" customWidth="1"/>
    <col min="7953" max="7953" width="9.140625" bestFit="1" customWidth="1"/>
    <col min="7954" max="7954" width="9.5703125" bestFit="1" customWidth="1"/>
    <col min="7955" max="7955" width="9.140625" customWidth="1"/>
    <col min="7956" max="7956" width="9.140625" bestFit="1" customWidth="1"/>
    <col min="7957" max="7957" width="7" customWidth="1"/>
    <col min="7958" max="7958" width="8.28515625" bestFit="1" customWidth="1"/>
    <col min="7959" max="7959" width="8.85546875" customWidth="1"/>
    <col min="7960" max="7960" width="7" bestFit="1" customWidth="1"/>
    <col min="7961" max="7961" width="9.140625" bestFit="1" customWidth="1"/>
    <col min="8193" max="8193" width="2.42578125" customWidth="1"/>
    <col min="8194" max="8194" width="5" customWidth="1"/>
    <col min="8195" max="8195" width="28.28515625" customWidth="1"/>
    <col min="8196" max="8196" width="10.28515625" bestFit="1" customWidth="1"/>
    <col min="8197" max="8197" width="11.140625" bestFit="1" customWidth="1"/>
    <col min="8198" max="8198" width="13.28515625" bestFit="1" customWidth="1"/>
    <col min="8199" max="8199" width="10.28515625" bestFit="1" customWidth="1"/>
    <col min="8200" max="8200" width="8" customWidth="1"/>
    <col min="8201" max="8201" width="13.28515625" bestFit="1" customWidth="1"/>
    <col min="8202" max="8202" width="6.5703125" customWidth="1"/>
    <col min="8203" max="8203" width="2.85546875" customWidth="1"/>
    <col min="8204" max="8204" width="6.28515625" customWidth="1"/>
    <col min="8205" max="8205" width="2.140625" customWidth="1"/>
    <col min="8206" max="8206" width="8.28515625" customWidth="1"/>
    <col min="8207" max="8207" width="2.140625" customWidth="1"/>
    <col min="8208" max="8208" width="21.5703125" bestFit="1" customWidth="1"/>
    <col min="8209" max="8209" width="9.140625" bestFit="1" customWidth="1"/>
    <col min="8210" max="8210" width="9.5703125" bestFit="1" customWidth="1"/>
    <col min="8211" max="8211" width="9.140625" customWidth="1"/>
    <col min="8212" max="8212" width="9.140625" bestFit="1" customWidth="1"/>
    <col min="8213" max="8213" width="7" customWidth="1"/>
    <col min="8214" max="8214" width="8.28515625" bestFit="1" customWidth="1"/>
    <col min="8215" max="8215" width="8.85546875" customWidth="1"/>
    <col min="8216" max="8216" width="7" bestFit="1" customWidth="1"/>
    <col min="8217" max="8217" width="9.140625" bestFit="1" customWidth="1"/>
    <col min="8449" max="8449" width="2.42578125" customWidth="1"/>
    <col min="8450" max="8450" width="5" customWidth="1"/>
    <col min="8451" max="8451" width="28.28515625" customWidth="1"/>
    <col min="8452" max="8452" width="10.28515625" bestFit="1" customWidth="1"/>
    <col min="8453" max="8453" width="11.140625" bestFit="1" customWidth="1"/>
    <col min="8454" max="8454" width="13.28515625" bestFit="1" customWidth="1"/>
    <col min="8455" max="8455" width="10.28515625" bestFit="1" customWidth="1"/>
    <col min="8456" max="8456" width="8" customWidth="1"/>
    <col min="8457" max="8457" width="13.28515625" bestFit="1" customWidth="1"/>
    <col min="8458" max="8458" width="6.5703125" customWidth="1"/>
    <col min="8459" max="8459" width="2.85546875" customWidth="1"/>
    <col min="8460" max="8460" width="6.28515625" customWidth="1"/>
    <col min="8461" max="8461" width="2.140625" customWidth="1"/>
    <col min="8462" max="8462" width="8.28515625" customWidth="1"/>
    <col min="8463" max="8463" width="2.140625" customWidth="1"/>
    <col min="8464" max="8464" width="21.5703125" bestFit="1" customWidth="1"/>
    <col min="8465" max="8465" width="9.140625" bestFit="1" customWidth="1"/>
    <col min="8466" max="8466" width="9.5703125" bestFit="1" customWidth="1"/>
    <col min="8467" max="8467" width="9.140625" customWidth="1"/>
    <col min="8468" max="8468" width="9.140625" bestFit="1" customWidth="1"/>
    <col min="8469" max="8469" width="7" customWidth="1"/>
    <col min="8470" max="8470" width="8.28515625" bestFit="1" customWidth="1"/>
    <col min="8471" max="8471" width="8.85546875" customWidth="1"/>
    <col min="8472" max="8472" width="7" bestFit="1" customWidth="1"/>
    <col min="8473" max="8473" width="9.140625" bestFit="1" customWidth="1"/>
    <col min="8705" max="8705" width="2.42578125" customWidth="1"/>
    <col min="8706" max="8706" width="5" customWidth="1"/>
    <col min="8707" max="8707" width="28.28515625" customWidth="1"/>
    <col min="8708" max="8708" width="10.28515625" bestFit="1" customWidth="1"/>
    <col min="8709" max="8709" width="11.140625" bestFit="1" customWidth="1"/>
    <col min="8710" max="8710" width="13.28515625" bestFit="1" customWidth="1"/>
    <col min="8711" max="8711" width="10.28515625" bestFit="1" customWidth="1"/>
    <col min="8712" max="8712" width="8" customWidth="1"/>
    <col min="8713" max="8713" width="13.28515625" bestFit="1" customWidth="1"/>
    <col min="8714" max="8714" width="6.5703125" customWidth="1"/>
    <col min="8715" max="8715" width="2.85546875" customWidth="1"/>
    <col min="8716" max="8716" width="6.28515625" customWidth="1"/>
    <col min="8717" max="8717" width="2.140625" customWidth="1"/>
    <col min="8718" max="8718" width="8.28515625" customWidth="1"/>
    <col min="8719" max="8719" width="2.140625" customWidth="1"/>
    <col min="8720" max="8720" width="21.5703125" bestFit="1" customWidth="1"/>
    <col min="8721" max="8721" width="9.140625" bestFit="1" customWidth="1"/>
    <col min="8722" max="8722" width="9.5703125" bestFit="1" customWidth="1"/>
    <col min="8723" max="8723" width="9.140625" customWidth="1"/>
    <col min="8724" max="8724" width="9.140625" bestFit="1" customWidth="1"/>
    <col min="8725" max="8725" width="7" customWidth="1"/>
    <col min="8726" max="8726" width="8.28515625" bestFit="1" customWidth="1"/>
    <col min="8727" max="8727" width="8.85546875" customWidth="1"/>
    <col min="8728" max="8728" width="7" bestFit="1" customWidth="1"/>
    <col min="8729" max="8729" width="9.140625" bestFit="1" customWidth="1"/>
    <col min="8961" max="8961" width="2.42578125" customWidth="1"/>
    <col min="8962" max="8962" width="5" customWidth="1"/>
    <col min="8963" max="8963" width="28.28515625" customWidth="1"/>
    <col min="8964" max="8964" width="10.28515625" bestFit="1" customWidth="1"/>
    <col min="8965" max="8965" width="11.140625" bestFit="1" customWidth="1"/>
    <col min="8966" max="8966" width="13.28515625" bestFit="1" customWidth="1"/>
    <col min="8967" max="8967" width="10.28515625" bestFit="1" customWidth="1"/>
    <col min="8968" max="8968" width="8" customWidth="1"/>
    <col min="8969" max="8969" width="13.28515625" bestFit="1" customWidth="1"/>
    <col min="8970" max="8970" width="6.5703125" customWidth="1"/>
    <col min="8971" max="8971" width="2.85546875" customWidth="1"/>
    <col min="8972" max="8972" width="6.28515625" customWidth="1"/>
    <col min="8973" max="8973" width="2.140625" customWidth="1"/>
    <col min="8974" max="8974" width="8.28515625" customWidth="1"/>
    <col min="8975" max="8975" width="2.140625" customWidth="1"/>
    <col min="8976" max="8976" width="21.5703125" bestFit="1" customWidth="1"/>
    <col min="8977" max="8977" width="9.140625" bestFit="1" customWidth="1"/>
    <col min="8978" max="8978" width="9.5703125" bestFit="1" customWidth="1"/>
    <col min="8979" max="8979" width="9.140625" customWidth="1"/>
    <col min="8980" max="8980" width="9.140625" bestFit="1" customWidth="1"/>
    <col min="8981" max="8981" width="7" customWidth="1"/>
    <col min="8982" max="8982" width="8.28515625" bestFit="1" customWidth="1"/>
    <col min="8983" max="8983" width="8.85546875" customWidth="1"/>
    <col min="8984" max="8984" width="7" bestFit="1" customWidth="1"/>
    <col min="8985" max="8985" width="9.140625" bestFit="1" customWidth="1"/>
    <col min="9217" max="9217" width="2.42578125" customWidth="1"/>
    <col min="9218" max="9218" width="5" customWidth="1"/>
    <col min="9219" max="9219" width="28.28515625" customWidth="1"/>
    <col min="9220" max="9220" width="10.28515625" bestFit="1" customWidth="1"/>
    <col min="9221" max="9221" width="11.140625" bestFit="1" customWidth="1"/>
    <col min="9222" max="9222" width="13.28515625" bestFit="1" customWidth="1"/>
    <col min="9223" max="9223" width="10.28515625" bestFit="1" customWidth="1"/>
    <col min="9224" max="9224" width="8" customWidth="1"/>
    <col min="9225" max="9225" width="13.28515625" bestFit="1" customWidth="1"/>
    <col min="9226" max="9226" width="6.5703125" customWidth="1"/>
    <col min="9227" max="9227" width="2.85546875" customWidth="1"/>
    <col min="9228" max="9228" width="6.28515625" customWidth="1"/>
    <col min="9229" max="9229" width="2.140625" customWidth="1"/>
    <col min="9230" max="9230" width="8.28515625" customWidth="1"/>
    <col min="9231" max="9231" width="2.140625" customWidth="1"/>
    <col min="9232" max="9232" width="21.5703125" bestFit="1" customWidth="1"/>
    <col min="9233" max="9233" width="9.140625" bestFit="1" customWidth="1"/>
    <col min="9234" max="9234" width="9.5703125" bestFit="1" customWidth="1"/>
    <col min="9235" max="9235" width="9.140625" customWidth="1"/>
    <col min="9236" max="9236" width="9.140625" bestFit="1" customWidth="1"/>
    <col min="9237" max="9237" width="7" customWidth="1"/>
    <col min="9238" max="9238" width="8.28515625" bestFit="1" customWidth="1"/>
    <col min="9239" max="9239" width="8.85546875" customWidth="1"/>
    <col min="9240" max="9240" width="7" bestFit="1" customWidth="1"/>
    <col min="9241" max="9241" width="9.140625" bestFit="1" customWidth="1"/>
    <col min="9473" max="9473" width="2.42578125" customWidth="1"/>
    <col min="9474" max="9474" width="5" customWidth="1"/>
    <col min="9475" max="9475" width="28.28515625" customWidth="1"/>
    <col min="9476" max="9476" width="10.28515625" bestFit="1" customWidth="1"/>
    <col min="9477" max="9477" width="11.140625" bestFit="1" customWidth="1"/>
    <col min="9478" max="9478" width="13.28515625" bestFit="1" customWidth="1"/>
    <col min="9479" max="9479" width="10.28515625" bestFit="1" customWidth="1"/>
    <col min="9480" max="9480" width="8" customWidth="1"/>
    <col min="9481" max="9481" width="13.28515625" bestFit="1" customWidth="1"/>
    <col min="9482" max="9482" width="6.5703125" customWidth="1"/>
    <col min="9483" max="9483" width="2.85546875" customWidth="1"/>
    <col min="9484" max="9484" width="6.28515625" customWidth="1"/>
    <col min="9485" max="9485" width="2.140625" customWidth="1"/>
    <col min="9486" max="9486" width="8.28515625" customWidth="1"/>
    <col min="9487" max="9487" width="2.140625" customWidth="1"/>
    <col min="9488" max="9488" width="21.5703125" bestFit="1" customWidth="1"/>
    <col min="9489" max="9489" width="9.140625" bestFit="1" customWidth="1"/>
    <col min="9490" max="9490" width="9.5703125" bestFit="1" customWidth="1"/>
    <col min="9491" max="9491" width="9.140625" customWidth="1"/>
    <col min="9492" max="9492" width="9.140625" bestFit="1" customWidth="1"/>
    <col min="9493" max="9493" width="7" customWidth="1"/>
    <col min="9494" max="9494" width="8.28515625" bestFit="1" customWidth="1"/>
    <col min="9495" max="9495" width="8.85546875" customWidth="1"/>
    <col min="9496" max="9496" width="7" bestFit="1" customWidth="1"/>
    <col min="9497" max="9497" width="9.140625" bestFit="1" customWidth="1"/>
    <col min="9729" max="9729" width="2.42578125" customWidth="1"/>
    <col min="9730" max="9730" width="5" customWidth="1"/>
    <col min="9731" max="9731" width="28.28515625" customWidth="1"/>
    <col min="9732" max="9732" width="10.28515625" bestFit="1" customWidth="1"/>
    <col min="9733" max="9733" width="11.140625" bestFit="1" customWidth="1"/>
    <col min="9734" max="9734" width="13.28515625" bestFit="1" customWidth="1"/>
    <col min="9735" max="9735" width="10.28515625" bestFit="1" customWidth="1"/>
    <col min="9736" max="9736" width="8" customWidth="1"/>
    <col min="9737" max="9737" width="13.28515625" bestFit="1" customWidth="1"/>
    <col min="9738" max="9738" width="6.5703125" customWidth="1"/>
    <col min="9739" max="9739" width="2.85546875" customWidth="1"/>
    <col min="9740" max="9740" width="6.28515625" customWidth="1"/>
    <col min="9741" max="9741" width="2.140625" customWidth="1"/>
    <col min="9742" max="9742" width="8.28515625" customWidth="1"/>
    <col min="9743" max="9743" width="2.140625" customWidth="1"/>
    <col min="9744" max="9744" width="21.5703125" bestFit="1" customWidth="1"/>
    <col min="9745" max="9745" width="9.140625" bestFit="1" customWidth="1"/>
    <col min="9746" max="9746" width="9.5703125" bestFit="1" customWidth="1"/>
    <col min="9747" max="9747" width="9.140625" customWidth="1"/>
    <col min="9748" max="9748" width="9.140625" bestFit="1" customWidth="1"/>
    <col min="9749" max="9749" width="7" customWidth="1"/>
    <col min="9750" max="9750" width="8.28515625" bestFit="1" customWidth="1"/>
    <col min="9751" max="9751" width="8.85546875" customWidth="1"/>
    <col min="9752" max="9752" width="7" bestFit="1" customWidth="1"/>
    <col min="9753" max="9753" width="9.140625" bestFit="1" customWidth="1"/>
    <col min="9985" max="9985" width="2.42578125" customWidth="1"/>
    <col min="9986" max="9986" width="5" customWidth="1"/>
    <col min="9987" max="9987" width="28.28515625" customWidth="1"/>
    <col min="9988" max="9988" width="10.28515625" bestFit="1" customWidth="1"/>
    <col min="9989" max="9989" width="11.140625" bestFit="1" customWidth="1"/>
    <col min="9990" max="9990" width="13.28515625" bestFit="1" customWidth="1"/>
    <col min="9991" max="9991" width="10.28515625" bestFit="1" customWidth="1"/>
    <col min="9992" max="9992" width="8" customWidth="1"/>
    <col min="9993" max="9993" width="13.28515625" bestFit="1" customWidth="1"/>
    <col min="9994" max="9994" width="6.5703125" customWidth="1"/>
    <col min="9995" max="9995" width="2.85546875" customWidth="1"/>
    <col min="9996" max="9996" width="6.28515625" customWidth="1"/>
    <col min="9997" max="9997" width="2.140625" customWidth="1"/>
    <col min="9998" max="9998" width="8.28515625" customWidth="1"/>
    <col min="9999" max="9999" width="2.140625" customWidth="1"/>
    <col min="10000" max="10000" width="21.5703125" bestFit="1" customWidth="1"/>
    <col min="10001" max="10001" width="9.140625" bestFit="1" customWidth="1"/>
    <col min="10002" max="10002" width="9.5703125" bestFit="1" customWidth="1"/>
    <col min="10003" max="10003" width="9.140625" customWidth="1"/>
    <col min="10004" max="10004" width="9.140625" bestFit="1" customWidth="1"/>
    <col min="10005" max="10005" width="7" customWidth="1"/>
    <col min="10006" max="10006" width="8.28515625" bestFit="1" customWidth="1"/>
    <col min="10007" max="10007" width="8.85546875" customWidth="1"/>
    <col min="10008" max="10008" width="7" bestFit="1" customWidth="1"/>
    <col min="10009" max="10009" width="9.140625" bestFit="1" customWidth="1"/>
    <col min="10241" max="10241" width="2.42578125" customWidth="1"/>
    <col min="10242" max="10242" width="5" customWidth="1"/>
    <col min="10243" max="10243" width="28.28515625" customWidth="1"/>
    <col min="10244" max="10244" width="10.28515625" bestFit="1" customWidth="1"/>
    <col min="10245" max="10245" width="11.140625" bestFit="1" customWidth="1"/>
    <col min="10246" max="10246" width="13.28515625" bestFit="1" customWidth="1"/>
    <col min="10247" max="10247" width="10.28515625" bestFit="1" customWidth="1"/>
    <col min="10248" max="10248" width="8" customWidth="1"/>
    <col min="10249" max="10249" width="13.28515625" bestFit="1" customWidth="1"/>
    <col min="10250" max="10250" width="6.5703125" customWidth="1"/>
    <col min="10251" max="10251" width="2.85546875" customWidth="1"/>
    <col min="10252" max="10252" width="6.28515625" customWidth="1"/>
    <col min="10253" max="10253" width="2.140625" customWidth="1"/>
    <col min="10254" max="10254" width="8.28515625" customWidth="1"/>
    <col min="10255" max="10255" width="2.140625" customWidth="1"/>
    <col min="10256" max="10256" width="21.5703125" bestFit="1" customWidth="1"/>
    <col min="10257" max="10257" width="9.140625" bestFit="1" customWidth="1"/>
    <col min="10258" max="10258" width="9.5703125" bestFit="1" customWidth="1"/>
    <col min="10259" max="10259" width="9.140625" customWidth="1"/>
    <col min="10260" max="10260" width="9.140625" bestFit="1" customWidth="1"/>
    <col min="10261" max="10261" width="7" customWidth="1"/>
    <col min="10262" max="10262" width="8.28515625" bestFit="1" customWidth="1"/>
    <col min="10263" max="10263" width="8.85546875" customWidth="1"/>
    <col min="10264" max="10264" width="7" bestFit="1" customWidth="1"/>
    <col min="10265" max="10265" width="9.140625" bestFit="1" customWidth="1"/>
    <col min="10497" max="10497" width="2.42578125" customWidth="1"/>
    <col min="10498" max="10498" width="5" customWidth="1"/>
    <col min="10499" max="10499" width="28.28515625" customWidth="1"/>
    <col min="10500" max="10500" width="10.28515625" bestFit="1" customWidth="1"/>
    <col min="10501" max="10501" width="11.140625" bestFit="1" customWidth="1"/>
    <col min="10502" max="10502" width="13.28515625" bestFit="1" customWidth="1"/>
    <col min="10503" max="10503" width="10.28515625" bestFit="1" customWidth="1"/>
    <col min="10504" max="10504" width="8" customWidth="1"/>
    <col min="10505" max="10505" width="13.28515625" bestFit="1" customWidth="1"/>
    <col min="10506" max="10506" width="6.5703125" customWidth="1"/>
    <col min="10507" max="10507" width="2.85546875" customWidth="1"/>
    <col min="10508" max="10508" width="6.28515625" customWidth="1"/>
    <col min="10509" max="10509" width="2.140625" customWidth="1"/>
    <col min="10510" max="10510" width="8.28515625" customWidth="1"/>
    <col min="10511" max="10511" width="2.140625" customWidth="1"/>
    <col min="10512" max="10512" width="21.5703125" bestFit="1" customWidth="1"/>
    <col min="10513" max="10513" width="9.140625" bestFit="1" customWidth="1"/>
    <col min="10514" max="10514" width="9.5703125" bestFit="1" customWidth="1"/>
    <col min="10515" max="10515" width="9.140625" customWidth="1"/>
    <col min="10516" max="10516" width="9.140625" bestFit="1" customWidth="1"/>
    <col min="10517" max="10517" width="7" customWidth="1"/>
    <col min="10518" max="10518" width="8.28515625" bestFit="1" customWidth="1"/>
    <col min="10519" max="10519" width="8.85546875" customWidth="1"/>
    <col min="10520" max="10520" width="7" bestFit="1" customWidth="1"/>
    <col min="10521" max="10521" width="9.140625" bestFit="1" customWidth="1"/>
    <col min="10753" max="10753" width="2.42578125" customWidth="1"/>
    <col min="10754" max="10754" width="5" customWidth="1"/>
    <col min="10755" max="10755" width="28.28515625" customWidth="1"/>
    <col min="10756" max="10756" width="10.28515625" bestFit="1" customWidth="1"/>
    <col min="10757" max="10757" width="11.140625" bestFit="1" customWidth="1"/>
    <col min="10758" max="10758" width="13.28515625" bestFit="1" customWidth="1"/>
    <col min="10759" max="10759" width="10.28515625" bestFit="1" customWidth="1"/>
    <col min="10760" max="10760" width="8" customWidth="1"/>
    <col min="10761" max="10761" width="13.28515625" bestFit="1" customWidth="1"/>
    <col min="10762" max="10762" width="6.5703125" customWidth="1"/>
    <col min="10763" max="10763" width="2.85546875" customWidth="1"/>
    <col min="10764" max="10764" width="6.28515625" customWidth="1"/>
    <col min="10765" max="10765" width="2.140625" customWidth="1"/>
    <col min="10766" max="10766" width="8.28515625" customWidth="1"/>
    <col min="10767" max="10767" width="2.140625" customWidth="1"/>
    <col min="10768" max="10768" width="21.5703125" bestFit="1" customWidth="1"/>
    <col min="10769" max="10769" width="9.140625" bestFit="1" customWidth="1"/>
    <col min="10770" max="10770" width="9.5703125" bestFit="1" customWidth="1"/>
    <col min="10771" max="10771" width="9.140625" customWidth="1"/>
    <col min="10772" max="10772" width="9.140625" bestFit="1" customWidth="1"/>
    <col min="10773" max="10773" width="7" customWidth="1"/>
    <col min="10774" max="10774" width="8.28515625" bestFit="1" customWidth="1"/>
    <col min="10775" max="10775" width="8.85546875" customWidth="1"/>
    <col min="10776" max="10776" width="7" bestFit="1" customWidth="1"/>
    <col min="10777" max="10777" width="9.140625" bestFit="1" customWidth="1"/>
    <col min="11009" max="11009" width="2.42578125" customWidth="1"/>
    <col min="11010" max="11010" width="5" customWidth="1"/>
    <col min="11011" max="11011" width="28.28515625" customWidth="1"/>
    <col min="11012" max="11012" width="10.28515625" bestFit="1" customWidth="1"/>
    <col min="11013" max="11013" width="11.140625" bestFit="1" customWidth="1"/>
    <col min="11014" max="11014" width="13.28515625" bestFit="1" customWidth="1"/>
    <col min="11015" max="11015" width="10.28515625" bestFit="1" customWidth="1"/>
    <col min="11016" max="11016" width="8" customWidth="1"/>
    <col min="11017" max="11017" width="13.28515625" bestFit="1" customWidth="1"/>
    <col min="11018" max="11018" width="6.5703125" customWidth="1"/>
    <col min="11019" max="11019" width="2.85546875" customWidth="1"/>
    <col min="11020" max="11020" width="6.28515625" customWidth="1"/>
    <col min="11021" max="11021" width="2.140625" customWidth="1"/>
    <col min="11022" max="11022" width="8.28515625" customWidth="1"/>
    <col min="11023" max="11023" width="2.140625" customWidth="1"/>
    <col min="11024" max="11024" width="21.5703125" bestFit="1" customWidth="1"/>
    <col min="11025" max="11025" width="9.140625" bestFit="1" customWidth="1"/>
    <col min="11026" max="11026" width="9.5703125" bestFit="1" customWidth="1"/>
    <col min="11027" max="11027" width="9.140625" customWidth="1"/>
    <col min="11028" max="11028" width="9.140625" bestFit="1" customWidth="1"/>
    <col min="11029" max="11029" width="7" customWidth="1"/>
    <col min="11030" max="11030" width="8.28515625" bestFit="1" customWidth="1"/>
    <col min="11031" max="11031" width="8.85546875" customWidth="1"/>
    <col min="11032" max="11032" width="7" bestFit="1" customWidth="1"/>
    <col min="11033" max="11033" width="9.140625" bestFit="1" customWidth="1"/>
    <col min="11265" max="11265" width="2.42578125" customWidth="1"/>
    <col min="11266" max="11266" width="5" customWidth="1"/>
    <col min="11267" max="11267" width="28.28515625" customWidth="1"/>
    <col min="11268" max="11268" width="10.28515625" bestFit="1" customWidth="1"/>
    <col min="11269" max="11269" width="11.140625" bestFit="1" customWidth="1"/>
    <col min="11270" max="11270" width="13.28515625" bestFit="1" customWidth="1"/>
    <col min="11271" max="11271" width="10.28515625" bestFit="1" customWidth="1"/>
    <col min="11272" max="11272" width="8" customWidth="1"/>
    <col min="11273" max="11273" width="13.28515625" bestFit="1" customWidth="1"/>
    <col min="11274" max="11274" width="6.5703125" customWidth="1"/>
    <col min="11275" max="11275" width="2.85546875" customWidth="1"/>
    <col min="11276" max="11276" width="6.28515625" customWidth="1"/>
    <col min="11277" max="11277" width="2.140625" customWidth="1"/>
    <col min="11278" max="11278" width="8.28515625" customWidth="1"/>
    <col min="11279" max="11279" width="2.140625" customWidth="1"/>
    <col min="11280" max="11280" width="21.5703125" bestFit="1" customWidth="1"/>
    <col min="11281" max="11281" width="9.140625" bestFit="1" customWidth="1"/>
    <col min="11282" max="11282" width="9.5703125" bestFit="1" customWidth="1"/>
    <col min="11283" max="11283" width="9.140625" customWidth="1"/>
    <col min="11284" max="11284" width="9.140625" bestFit="1" customWidth="1"/>
    <col min="11285" max="11285" width="7" customWidth="1"/>
    <col min="11286" max="11286" width="8.28515625" bestFit="1" customWidth="1"/>
    <col min="11287" max="11287" width="8.85546875" customWidth="1"/>
    <col min="11288" max="11288" width="7" bestFit="1" customWidth="1"/>
    <col min="11289" max="11289" width="9.140625" bestFit="1" customWidth="1"/>
    <col min="11521" max="11521" width="2.42578125" customWidth="1"/>
    <col min="11522" max="11522" width="5" customWidth="1"/>
    <col min="11523" max="11523" width="28.28515625" customWidth="1"/>
    <col min="11524" max="11524" width="10.28515625" bestFit="1" customWidth="1"/>
    <col min="11525" max="11525" width="11.140625" bestFit="1" customWidth="1"/>
    <col min="11526" max="11526" width="13.28515625" bestFit="1" customWidth="1"/>
    <col min="11527" max="11527" width="10.28515625" bestFit="1" customWidth="1"/>
    <col min="11528" max="11528" width="8" customWidth="1"/>
    <col min="11529" max="11529" width="13.28515625" bestFit="1" customWidth="1"/>
    <col min="11530" max="11530" width="6.5703125" customWidth="1"/>
    <col min="11531" max="11531" width="2.85546875" customWidth="1"/>
    <col min="11532" max="11532" width="6.28515625" customWidth="1"/>
    <col min="11533" max="11533" width="2.140625" customWidth="1"/>
    <col min="11534" max="11534" width="8.28515625" customWidth="1"/>
    <col min="11535" max="11535" width="2.140625" customWidth="1"/>
    <col min="11536" max="11536" width="21.5703125" bestFit="1" customWidth="1"/>
    <col min="11537" max="11537" width="9.140625" bestFit="1" customWidth="1"/>
    <col min="11538" max="11538" width="9.5703125" bestFit="1" customWidth="1"/>
    <col min="11539" max="11539" width="9.140625" customWidth="1"/>
    <col min="11540" max="11540" width="9.140625" bestFit="1" customWidth="1"/>
    <col min="11541" max="11541" width="7" customWidth="1"/>
    <col min="11542" max="11542" width="8.28515625" bestFit="1" customWidth="1"/>
    <col min="11543" max="11543" width="8.85546875" customWidth="1"/>
    <col min="11544" max="11544" width="7" bestFit="1" customWidth="1"/>
    <col min="11545" max="11545" width="9.140625" bestFit="1" customWidth="1"/>
    <col min="11777" max="11777" width="2.42578125" customWidth="1"/>
    <col min="11778" max="11778" width="5" customWidth="1"/>
    <col min="11779" max="11779" width="28.28515625" customWidth="1"/>
    <col min="11780" max="11780" width="10.28515625" bestFit="1" customWidth="1"/>
    <col min="11781" max="11781" width="11.140625" bestFit="1" customWidth="1"/>
    <col min="11782" max="11782" width="13.28515625" bestFit="1" customWidth="1"/>
    <col min="11783" max="11783" width="10.28515625" bestFit="1" customWidth="1"/>
    <col min="11784" max="11784" width="8" customWidth="1"/>
    <col min="11785" max="11785" width="13.28515625" bestFit="1" customWidth="1"/>
    <col min="11786" max="11786" width="6.5703125" customWidth="1"/>
    <col min="11787" max="11787" width="2.85546875" customWidth="1"/>
    <col min="11788" max="11788" width="6.28515625" customWidth="1"/>
    <col min="11789" max="11789" width="2.140625" customWidth="1"/>
    <col min="11790" max="11790" width="8.28515625" customWidth="1"/>
    <col min="11791" max="11791" width="2.140625" customWidth="1"/>
    <col min="11792" max="11792" width="21.5703125" bestFit="1" customWidth="1"/>
    <col min="11793" max="11793" width="9.140625" bestFit="1" customWidth="1"/>
    <col min="11794" max="11794" width="9.5703125" bestFit="1" customWidth="1"/>
    <col min="11795" max="11795" width="9.140625" customWidth="1"/>
    <col min="11796" max="11796" width="9.140625" bestFit="1" customWidth="1"/>
    <col min="11797" max="11797" width="7" customWidth="1"/>
    <col min="11798" max="11798" width="8.28515625" bestFit="1" customWidth="1"/>
    <col min="11799" max="11799" width="8.85546875" customWidth="1"/>
    <col min="11800" max="11800" width="7" bestFit="1" customWidth="1"/>
    <col min="11801" max="11801" width="9.140625" bestFit="1" customWidth="1"/>
    <col min="12033" max="12033" width="2.42578125" customWidth="1"/>
    <col min="12034" max="12034" width="5" customWidth="1"/>
    <col min="12035" max="12035" width="28.28515625" customWidth="1"/>
    <col min="12036" max="12036" width="10.28515625" bestFit="1" customWidth="1"/>
    <col min="12037" max="12037" width="11.140625" bestFit="1" customWidth="1"/>
    <col min="12038" max="12038" width="13.28515625" bestFit="1" customWidth="1"/>
    <col min="12039" max="12039" width="10.28515625" bestFit="1" customWidth="1"/>
    <col min="12040" max="12040" width="8" customWidth="1"/>
    <col min="12041" max="12041" width="13.28515625" bestFit="1" customWidth="1"/>
    <col min="12042" max="12042" width="6.5703125" customWidth="1"/>
    <col min="12043" max="12043" width="2.85546875" customWidth="1"/>
    <col min="12044" max="12044" width="6.28515625" customWidth="1"/>
    <col min="12045" max="12045" width="2.140625" customWidth="1"/>
    <col min="12046" max="12046" width="8.28515625" customWidth="1"/>
    <col min="12047" max="12047" width="2.140625" customWidth="1"/>
    <col min="12048" max="12048" width="21.5703125" bestFit="1" customWidth="1"/>
    <col min="12049" max="12049" width="9.140625" bestFit="1" customWidth="1"/>
    <col min="12050" max="12050" width="9.5703125" bestFit="1" customWidth="1"/>
    <col min="12051" max="12051" width="9.140625" customWidth="1"/>
    <col min="12052" max="12052" width="9.140625" bestFit="1" customWidth="1"/>
    <col min="12053" max="12053" width="7" customWidth="1"/>
    <col min="12054" max="12054" width="8.28515625" bestFit="1" customWidth="1"/>
    <col min="12055" max="12055" width="8.85546875" customWidth="1"/>
    <col min="12056" max="12056" width="7" bestFit="1" customWidth="1"/>
    <col min="12057" max="12057" width="9.140625" bestFit="1" customWidth="1"/>
    <col min="12289" max="12289" width="2.42578125" customWidth="1"/>
    <col min="12290" max="12290" width="5" customWidth="1"/>
    <col min="12291" max="12291" width="28.28515625" customWidth="1"/>
    <col min="12292" max="12292" width="10.28515625" bestFit="1" customWidth="1"/>
    <col min="12293" max="12293" width="11.140625" bestFit="1" customWidth="1"/>
    <col min="12294" max="12294" width="13.28515625" bestFit="1" customWidth="1"/>
    <col min="12295" max="12295" width="10.28515625" bestFit="1" customWidth="1"/>
    <col min="12296" max="12296" width="8" customWidth="1"/>
    <col min="12297" max="12297" width="13.28515625" bestFit="1" customWidth="1"/>
    <col min="12298" max="12298" width="6.5703125" customWidth="1"/>
    <col min="12299" max="12299" width="2.85546875" customWidth="1"/>
    <col min="12300" max="12300" width="6.28515625" customWidth="1"/>
    <col min="12301" max="12301" width="2.140625" customWidth="1"/>
    <col min="12302" max="12302" width="8.28515625" customWidth="1"/>
    <col min="12303" max="12303" width="2.140625" customWidth="1"/>
    <col min="12304" max="12304" width="21.5703125" bestFit="1" customWidth="1"/>
    <col min="12305" max="12305" width="9.140625" bestFit="1" customWidth="1"/>
    <col min="12306" max="12306" width="9.5703125" bestFit="1" customWidth="1"/>
    <col min="12307" max="12307" width="9.140625" customWidth="1"/>
    <col min="12308" max="12308" width="9.140625" bestFit="1" customWidth="1"/>
    <col min="12309" max="12309" width="7" customWidth="1"/>
    <col min="12310" max="12310" width="8.28515625" bestFit="1" customWidth="1"/>
    <col min="12311" max="12311" width="8.85546875" customWidth="1"/>
    <col min="12312" max="12312" width="7" bestFit="1" customWidth="1"/>
    <col min="12313" max="12313" width="9.140625" bestFit="1" customWidth="1"/>
    <col min="12545" max="12545" width="2.42578125" customWidth="1"/>
    <col min="12546" max="12546" width="5" customWidth="1"/>
    <col min="12547" max="12547" width="28.28515625" customWidth="1"/>
    <col min="12548" max="12548" width="10.28515625" bestFit="1" customWidth="1"/>
    <col min="12549" max="12549" width="11.140625" bestFit="1" customWidth="1"/>
    <col min="12550" max="12550" width="13.28515625" bestFit="1" customWidth="1"/>
    <col min="12551" max="12551" width="10.28515625" bestFit="1" customWidth="1"/>
    <col min="12552" max="12552" width="8" customWidth="1"/>
    <col min="12553" max="12553" width="13.28515625" bestFit="1" customWidth="1"/>
    <col min="12554" max="12554" width="6.5703125" customWidth="1"/>
    <col min="12555" max="12555" width="2.85546875" customWidth="1"/>
    <col min="12556" max="12556" width="6.28515625" customWidth="1"/>
    <col min="12557" max="12557" width="2.140625" customWidth="1"/>
    <col min="12558" max="12558" width="8.28515625" customWidth="1"/>
    <col min="12559" max="12559" width="2.140625" customWidth="1"/>
    <col min="12560" max="12560" width="21.5703125" bestFit="1" customWidth="1"/>
    <col min="12561" max="12561" width="9.140625" bestFit="1" customWidth="1"/>
    <col min="12562" max="12562" width="9.5703125" bestFit="1" customWidth="1"/>
    <col min="12563" max="12563" width="9.140625" customWidth="1"/>
    <col min="12564" max="12564" width="9.140625" bestFit="1" customWidth="1"/>
    <col min="12565" max="12565" width="7" customWidth="1"/>
    <col min="12566" max="12566" width="8.28515625" bestFit="1" customWidth="1"/>
    <col min="12567" max="12567" width="8.85546875" customWidth="1"/>
    <col min="12568" max="12568" width="7" bestFit="1" customWidth="1"/>
    <col min="12569" max="12569" width="9.140625" bestFit="1" customWidth="1"/>
    <col min="12801" max="12801" width="2.42578125" customWidth="1"/>
    <col min="12802" max="12802" width="5" customWidth="1"/>
    <col min="12803" max="12803" width="28.28515625" customWidth="1"/>
    <col min="12804" max="12804" width="10.28515625" bestFit="1" customWidth="1"/>
    <col min="12805" max="12805" width="11.140625" bestFit="1" customWidth="1"/>
    <col min="12806" max="12806" width="13.28515625" bestFit="1" customWidth="1"/>
    <col min="12807" max="12807" width="10.28515625" bestFit="1" customWidth="1"/>
    <col min="12808" max="12808" width="8" customWidth="1"/>
    <col min="12809" max="12809" width="13.28515625" bestFit="1" customWidth="1"/>
    <col min="12810" max="12810" width="6.5703125" customWidth="1"/>
    <col min="12811" max="12811" width="2.85546875" customWidth="1"/>
    <col min="12812" max="12812" width="6.28515625" customWidth="1"/>
    <col min="12813" max="12813" width="2.140625" customWidth="1"/>
    <col min="12814" max="12814" width="8.28515625" customWidth="1"/>
    <col min="12815" max="12815" width="2.140625" customWidth="1"/>
    <col min="12816" max="12816" width="21.5703125" bestFit="1" customWidth="1"/>
    <col min="12817" max="12817" width="9.140625" bestFit="1" customWidth="1"/>
    <col min="12818" max="12818" width="9.5703125" bestFit="1" customWidth="1"/>
    <col min="12819" max="12819" width="9.140625" customWidth="1"/>
    <col min="12820" max="12820" width="9.140625" bestFit="1" customWidth="1"/>
    <col min="12821" max="12821" width="7" customWidth="1"/>
    <col min="12822" max="12822" width="8.28515625" bestFit="1" customWidth="1"/>
    <col min="12823" max="12823" width="8.85546875" customWidth="1"/>
    <col min="12824" max="12824" width="7" bestFit="1" customWidth="1"/>
    <col min="12825" max="12825" width="9.140625" bestFit="1" customWidth="1"/>
    <col min="13057" max="13057" width="2.42578125" customWidth="1"/>
    <col min="13058" max="13058" width="5" customWidth="1"/>
    <col min="13059" max="13059" width="28.28515625" customWidth="1"/>
    <col min="13060" max="13060" width="10.28515625" bestFit="1" customWidth="1"/>
    <col min="13061" max="13061" width="11.140625" bestFit="1" customWidth="1"/>
    <col min="13062" max="13062" width="13.28515625" bestFit="1" customWidth="1"/>
    <col min="13063" max="13063" width="10.28515625" bestFit="1" customWidth="1"/>
    <col min="13064" max="13064" width="8" customWidth="1"/>
    <col min="13065" max="13065" width="13.28515625" bestFit="1" customWidth="1"/>
    <col min="13066" max="13066" width="6.5703125" customWidth="1"/>
    <col min="13067" max="13067" width="2.85546875" customWidth="1"/>
    <col min="13068" max="13068" width="6.28515625" customWidth="1"/>
    <col min="13069" max="13069" width="2.140625" customWidth="1"/>
    <col min="13070" max="13070" width="8.28515625" customWidth="1"/>
    <col min="13071" max="13071" width="2.140625" customWidth="1"/>
    <col min="13072" max="13072" width="21.5703125" bestFit="1" customWidth="1"/>
    <col min="13073" max="13073" width="9.140625" bestFit="1" customWidth="1"/>
    <col min="13074" max="13074" width="9.5703125" bestFit="1" customWidth="1"/>
    <col min="13075" max="13075" width="9.140625" customWidth="1"/>
    <col min="13076" max="13076" width="9.140625" bestFit="1" customWidth="1"/>
    <col min="13077" max="13077" width="7" customWidth="1"/>
    <col min="13078" max="13078" width="8.28515625" bestFit="1" customWidth="1"/>
    <col min="13079" max="13079" width="8.85546875" customWidth="1"/>
    <col min="13080" max="13080" width="7" bestFit="1" customWidth="1"/>
    <col min="13081" max="13081" width="9.140625" bestFit="1" customWidth="1"/>
    <col min="13313" max="13313" width="2.42578125" customWidth="1"/>
    <col min="13314" max="13314" width="5" customWidth="1"/>
    <col min="13315" max="13315" width="28.28515625" customWidth="1"/>
    <col min="13316" max="13316" width="10.28515625" bestFit="1" customWidth="1"/>
    <col min="13317" max="13317" width="11.140625" bestFit="1" customWidth="1"/>
    <col min="13318" max="13318" width="13.28515625" bestFit="1" customWidth="1"/>
    <col min="13319" max="13319" width="10.28515625" bestFit="1" customWidth="1"/>
    <col min="13320" max="13320" width="8" customWidth="1"/>
    <col min="13321" max="13321" width="13.28515625" bestFit="1" customWidth="1"/>
    <col min="13322" max="13322" width="6.5703125" customWidth="1"/>
    <col min="13323" max="13323" width="2.85546875" customWidth="1"/>
    <col min="13324" max="13324" width="6.28515625" customWidth="1"/>
    <col min="13325" max="13325" width="2.140625" customWidth="1"/>
    <col min="13326" max="13326" width="8.28515625" customWidth="1"/>
    <col min="13327" max="13327" width="2.140625" customWidth="1"/>
    <col min="13328" max="13328" width="21.5703125" bestFit="1" customWidth="1"/>
    <col min="13329" max="13329" width="9.140625" bestFit="1" customWidth="1"/>
    <col min="13330" max="13330" width="9.5703125" bestFit="1" customWidth="1"/>
    <col min="13331" max="13331" width="9.140625" customWidth="1"/>
    <col min="13332" max="13332" width="9.140625" bestFit="1" customWidth="1"/>
    <col min="13333" max="13333" width="7" customWidth="1"/>
    <col min="13334" max="13334" width="8.28515625" bestFit="1" customWidth="1"/>
    <col min="13335" max="13335" width="8.85546875" customWidth="1"/>
    <col min="13336" max="13336" width="7" bestFit="1" customWidth="1"/>
    <col min="13337" max="13337" width="9.140625" bestFit="1" customWidth="1"/>
    <col min="13569" max="13569" width="2.42578125" customWidth="1"/>
    <col min="13570" max="13570" width="5" customWidth="1"/>
    <col min="13571" max="13571" width="28.28515625" customWidth="1"/>
    <col min="13572" max="13572" width="10.28515625" bestFit="1" customWidth="1"/>
    <col min="13573" max="13573" width="11.140625" bestFit="1" customWidth="1"/>
    <col min="13574" max="13574" width="13.28515625" bestFit="1" customWidth="1"/>
    <col min="13575" max="13575" width="10.28515625" bestFit="1" customWidth="1"/>
    <col min="13576" max="13576" width="8" customWidth="1"/>
    <col min="13577" max="13577" width="13.28515625" bestFit="1" customWidth="1"/>
    <col min="13578" max="13578" width="6.5703125" customWidth="1"/>
    <col min="13579" max="13579" width="2.85546875" customWidth="1"/>
    <col min="13580" max="13580" width="6.28515625" customWidth="1"/>
    <col min="13581" max="13581" width="2.140625" customWidth="1"/>
    <col min="13582" max="13582" width="8.28515625" customWidth="1"/>
    <col min="13583" max="13583" width="2.140625" customWidth="1"/>
    <col min="13584" max="13584" width="21.5703125" bestFit="1" customWidth="1"/>
    <col min="13585" max="13585" width="9.140625" bestFit="1" customWidth="1"/>
    <col min="13586" max="13586" width="9.5703125" bestFit="1" customWidth="1"/>
    <col min="13587" max="13587" width="9.140625" customWidth="1"/>
    <col min="13588" max="13588" width="9.140625" bestFit="1" customWidth="1"/>
    <col min="13589" max="13589" width="7" customWidth="1"/>
    <col min="13590" max="13590" width="8.28515625" bestFit="1" customWidth="1"/>
    <col min="13591" max="13591" width="8.85546875" customWidth="1"/>
    <col min="13592" max="13592" width="7" bestFit="1" customWidth="1"/>
    <col min="13593" max="13593" width="9.140625" bestFit="1" customWidth="1"/>
    <col min="13825" max="13825" width="2.42578125" customWidth="1"/>
    <col min="13826" max="13826" width="5" customWidth="1"/>
    <col min="13827" max="13827" width="28.28515625" customWidth="1"/>
    <col min="13828" max="13828" width="10.28515625" bestFit="1" customWidth="1"/>
    <col min="13829" max="13829" width="11.140625" bestFit="1" customWidth="1"/>
    <col min="13830" max="13830" width="13.28515625" bestFit="1" customWidth="1"/>
    <col min="13831" max="13831" width="10.28515625" bestFit="1" customWidth="1"/>
    <col min="13832" max="13832" width="8" customWidth="1"/>
    <col min="13833" max="13833" width="13.28515625" bestFit="1" customWidth="1"/>
    <col min="13834" max="13834" width="6.5703125" customWidth="1"/>
    <col min="13835" max="13835" width="2.85546875" customWidth="1"/>
    <col min="13836" max="13836" width="6.28515625" customWidth="1"/>
    <col min="13837" max="13837" width="2.140625" customWidth="1"/>
    <col min="13838" max="13838" width="8.28515625" customWidth="1"/>
    <col min="13839" max="13839" width="2.140625" customWidth="1"/>
    <col min="13840" max="13840" width="21.5703125" bestFit="1" customWidth="1"/>
    <col min="13841" max="13841" width="9.140625" bestFit="1" customWidth="1"/>
    <col min="13842" max="13842" width="9.5703125" bestFit="1" customWidth="1"/>
    <col min="13843" max="13843" width="9.140625" customWidth="1"/>
    <col min="13844" max="13844" width="9.140625" bestFit="1" customWidth="1"/>
    <col min="13845" max="13845" width="7" customWidth="1"/>
    <col min="13846" max="13846" width="8.28515625" bestFit="1" customWidth="1"/>
    <col min="13847" max="13847" width="8.85546875" customWidth="1"/>
    <col min="13848" max="13848" width="7" bestFit="1" customWidth="1"/>
    <col min="13849" max="13849" width="9.140625" bestFit="1" customWidth="1"/>
    <col min="14081" max="14081" width="2.42578125" customWidth="1"/>
    <col min="14082" max="14082" width="5" customWidth="1"/>
    <col min="14083" max="14083" width="28.28515625" customWidth="1"/>
    <col min="14084" max="14084" width="10.28515625" bestFit="1" customWidth="1"/>
    <col min="14085" max="14085" width="11.140625" bestFit="1" customWidth="1"/>
    <col min="14086" max="14086" width="13.28515625" bestFit="1" customWidth="1"/>
    <col min="14087" max="14087" width="10.28515625" bestFit="1" customWidth="1"/>
    <col min="14088" max="14088" width="8" customWidth="1"/>
    <col min="14089" max="14089" width="13.28515625" bestFit="1" customWidth="1"/>
    <col min="14090" max="14090" width="6.5703125" customWidth="1"/>
    <col min="14091" max="14091" width="2.85546875" customWidth="1"/>
    <col min="14092" max="14092" width="6.28515625" customWidth="1"/>
    <col min="14093" max="14093" width="2.140625" customWidth="1"/>
    <col min="14094" max="14094" width="8.28515625" customWidth="1"/>
    <col min="14095" max="14095" width="2.140625" customWidth="1"/>
    <col min="14096" max="14096" width="21.5703125" bestFit="1" customWidth="1"/>
    <col min="14097" max="14097" width="9.140625" bestFit="1" customWidth="1"/>
    <col min="14098" max="14098" width="9.5703125" bestFit="1" customWidth="1"/>
    <col min="14099" max="14099" width="9.140625" customWidth="1"/>
    <col min="14100" max="14100" width="9.140625" bestFit="1" customWidth="1"/>
    <col min="14101" max="14101" width="7" customWidth="1"/>
    <col min="14102" max="14102" width="8.28515625" bestFit="1" customWidth="1"/>
    <col min="14103" max="14103" width="8.85546875" customWidth="1"/>
    <col min="14104" max="14104" width="7" bestFit="1" customWidth="1"/>
    <col min="14105" max="14105" width="9.140625" bestFit="1" customWidth="1"/>
    <col min="14337" max="14337" width="2.42578125" customWidth="1"/>
    <col min="14338" max="14338" width="5" customWidth="1"/>
    <col min="14339" max="14339" width="28.28515625" customWidth="1"/>
    <col min="14340" max="14340" width="10.28515625" bestFit="1" customWidth="1"/>
    <col min="14341" max="14341" width="11.140625" bestFit="1" customWidth="1"/>
    <col min="14342" max="14342" width="13.28515625" bestFit="1" customWidth="1"/>
    <col min="14343" max="14343" width="10.28515625" bestFit="1" customWidth="1"/>
    <col min="14344" max="14344" width="8" customWidth="1"/>
    <col min="14345" max="14345" width="13.28515625" bestFit="1" customWidth="1"/>
    <col min="14346" max="14346" width="6.5703125" customWidth="1"/>
    <col min="14347" max="14347" width="2.85546875" customWidth="1"/>
    <col min="14348" max="14348" width="6.28515625" customWidth="1"/>
    <col min="14349" max="14349" width="2.140625" customWidth="1"/>
    <col min="14350" max="14350" width="8.28515625" customWidth="1"/>
    <col min="14351" max="14351" width="2.140625" customWidth="1"/>
    <col min="14352" max="14352" width="21.5703125" bestFit="1" customWidth="1"/>
    <col min="14353" max="14353" width="9.140625" bestFit="1" customWidth="1"/>
    <col min="14354" max="14354" width="9.5703125" bestFit="1" customWidth="1"/>
    <col min="14355" max="14355" width="9.140625" customWidth="1"/>
    <col min="14356" max="14356" width="9.140625" bestFit="1" customWidth="1"/>
    <col min="14357" max="14357" width="7" customWidth="1"/>
    <col min="14358" max="14358" width="8.28515625" bestFit="1" customWidth="1"/>
    <col min="14359" max="14359" width="8.85546875" customWidth="1"/>
    <col min="14360" max="14360" width="7" bestFit="1" customWidth="1"/>
    <col min="14361" max="14361" width="9.140625" bestFit="1" customWidth="1"/>
    <col min="14593" max="14593" width="2.42578125" customWidth="1"/>
    <col min="14594" max="14594" width="5" customWidth="1"/>
    <col min="14595" max="14595" width="28.28515625" customWidth="1"/>
    <col min="14596" max="14596" width="10.28515625" bestFit="1" customWidth="1"/>
    <col min="14597" max="14597" width="11.140625" bestFit="1" customWidth="1"/>
    <col min="14598" max="14598" width="13.28515625" bestFit="1" customWidth="1"/>
    <col min="14599" max="14599" width="10.28515625" bestFit="1" customWidth="1"/>
    <col min="14600" max="14600" width="8" customWidth="1"/>
    <col min="14601" max="14601" width="13.28515625" bestFit="1" customWidth="1"/>
    <col min="14602" max="14602" width="6.5703125" customWidth="1"/>
    <col min="14603" max="14603" width="2.85546875" customWidth="1"/>
    <col min="14604" max="14604" width="6.28515625" customWidth="1"/>
    <col min="14605" max="14605" width="2.140625" customWidth="1"/>
    <col min="14606" max="14606" width="8.28515625" customWidth="1"/>
    <col min="14607" max="14607" width="2.140625" customWidth="1"/>
    <col min="14608" max="14608" width="21.5703125" bestFit="1" customWidth="1"/>
    <col min="14609" max="14609" width="9.140625" bestFit="1" customWidth="1"/>
    <col min="14610" max="14610" width="9.5703125" bestFit="1" customWidth="1"/>
    <col min="14611" max="14611" width="9.140625" customWidth="1"/>
    <col min="14612" max="14612" width="9.140625" bestFit="1" customWidth="1"/>
    <col min="14613" max="14613" width="7" customWidth="1"/>
    <col min="14614" max="14614" width="8.28515625" bestFit="1" customWidth="1"/>
    <col min="14615" max="14615" width="8.85546875" customWidth="1"/>
    <col min="14616" max="14616" width="7" bestFit="1" customWidth="1"/>
    <col min="14617" max="14617" width="9.140625" bestFit="1" customWidth="1"/>
    <col min="14849" max="14849" width="2.42578125" customWidth="1"/>
    <col min="14850" max="14850" width="5" customWidth="1"/>
    <col min="14851" max="14851" width="28.28515625" customWidth="1"/>
    <col min="14852" max="14852" width="10.28515625" bestFit="1" customWidth="1"/>
    <col min="14853" max="14853" width="11.140625" bestFit="1" customWidth="1"/>
    <col min="14854" max="14854" width="13.28515625" bestFit="1" customWidth="1"/>
    <col min="14855" max="14855" width="10.28515625" bestFit="1" customWidth="1"/>
    <col min="14856" max="14856" width="8" customWidth="1"/>
    <col min="14857" max="14857" width="13.28515625" bestFit="1" customWidth="1"/>
    <col min="14858" max="14858" width="6.5703125" customWidth="1"/>
    <col min="14859" max="14859" width="2.85546875" customWidth="1"/>
    <col min="14860" max="14860" width="6.28515625" customWidth="1"/>
    <col min="14861" max="14861" width="2.140625" customWidth="1"/>
    <col min="14862" max="14862" width="8.28515625" customWidth="1"/>
    <col min="14863" max="14863" width="2.140625" customWidth="1"/>
    <col min="14864" max="14864" width="21.5703125" bestFit="1" customWidth="1"/>
    <col min="14865" max="14865" width="9.140625" bestFit="1" customWidth="1"/>
    <col min="14866" max="14866" width="9.5703125" bestFit="1" customWidth="1"/>
    <col min="14867" max="14867" width="9.140625" customWidth="1"/>
    <col min="14868" max="14868" width="9.140625" bestFit="1" customWidth="1"/>
    <col min="14869" max="14869" width="7" customWidth="1"/>
    <col min="14870" max="14870" width="8.28515625" bestFit="1" customWidth="1"/>
    <col min="14871" max="14871" width="8.85546875" customWidth="1"/>
    <col min="14872" max="14872" width="7" bestFit="1" customWidth="1"/>
    <col min="14873" max="14873" width="9.140625" bestFit="1" customWidth="1"/>
    <col min="15105" max="15105" width="2.42578125" customWidth="1"/>
    <col min="15106" max="15106" width="5" customWidth="1"/>
    <col min="15107" max="15107" width="28.28515625" customWidth="1"/>
    <col min="15108" max="15108" width="10.28515625" bestFit="1" customWidth="1"/>
    <col min="15109" max="15109" width="11.140625" bestFit="1" customWidth="1"/>
    <col min="15110" max="15110" width="13.28515625" bestFit="1" customWidth="1"/>
    <col min="15111" max="15111" width="10.28515625" bestFit="1" customWidth="1"/>
    <col min="15112" max="15112" width="8" customWidth="1"/>
    <col min="15113" max="15113" width="13.28515625" bestFit="1" customWidth="1"/>
    <col min="15114" max="15114" width="6.5703125" customWidth="1"/>
    <col min="15115" max="15115" width="2.85546875" customWidth="1"/>
    <col min="15116" max="15116" width="6.28515625" customWidth="1"/>
    <col min="15117" max="15117" width="2.140625" customWidth="1"/>
    <col min="15118" max="15118" width="8.28515625" customWidth="1"/>
    <col min="15119" max="15119" width="2.140625" customWidth="1"/>
    <col min="15120" max="15120" width="21.5703125" bestFit="1" customWidth="1"/>
    <col min="15121" max="15121" width="9.140625" bestFit="1" customWidth="1"/>
    <col min="15122" max="15122" width="9.5703125" bestFit="1" customWidth="1"/>
    <col min="15123" max="15123" width="9.140625" customWidth="1"/>
    <col min="15124" max="15124" width="9.140625" bestFit="1" customWidth="1"/>
    <col min="15125" max="15125" width="7" customWidth="1"/>
    <col min="15126" max="15126" width="8.28515625" bestFit="1" customWidth="1"/>
    <col min="15127" max="15127" width="8.85546875" customWidth="1"/>
    <col min="15128" max="15128" width="7" bestFit="1" customWidth="1"/>
    <col min="15129" max="15129" width="9.140625" bestFit="1" customWidth="1"/>
    <col min="15361" max="15361" width="2.42578125" customWidth="1"/>
    <col min="15362" max="15362" width="5" customWidth="1"/>
    <col min="15363" max="15363" width="28.28515625" customWidth="1"/>
    <col min="15364" max="15364" width="10.28515625" bestFit="1" customWidth="1"/>
    <col min="15365" max="15365" width="11.140625" bestFit="1" customWidth="1"/>
    <col min="15366" max="15366" width="13.28515625" bestFit="1" customWidth="1"/>
    <col min="15367" max="15367" width="10.28515625" bestFit="1" customWidth="1"/>
    <col min="15368" max="15368" width="8" customWidth="1"/>
    <col min="15369" max="15369" width="13.28515625" bestFit="1" customWidth="1"/>
    <col min="15370" max="15370" width="6.5703125" customWidth="1"/>
    <col min="15371" max="15371" width="2.85546875" customWidth="1"/>
    <col min="15372" max="15372" width="6.28515625" customWidth="1"/>
    <col min="15373" max="15373" width="2.140625" customWidth="1"/>
    <col min="15374" max="15374" width="8.28515625" customWidth="1"/>
    <col min="15375" max="15375" width="2.140625" customWidth="1"/>
    <col min="15376" max="15376" width="21.5703125" bestFit="1" customWidth="1"/>
    <col min="15377" max="15377" width="9.140625" bestFit="1" customWidth="1"/>
    <col min="15378" max="15378" width="9.5703125" bestFit="1" customWidth="1"/>
    <col min="15379" max="15379" width="9.140625" customWidth="1"/>
    <col min="15380" max="15380" width="9.140625" bestFit="1" customWidth="1"/>
    <col min="15381" max="15381" width="7" customWidth="1"/>
    <col min="15382" max="15382" width="8.28515625" bestFit="1" customWidth="1"/>
    <col min="15383" max="15383" width="8.85546875" customWidth="1"/>
    <col min="15384" max="15384" width="7" bestFit="1" customWidth="1"/>
    <col min="15385" max="15385" width="9.140625" bestFit="1" customWidth="1"/>
    <col min="15617" max="15617" width="2.42578125" customWidth="1"/>
    <col min="15618" max="15618" width="5" customWidth="1"/>
    <col min="15619" max="15619" width="28.28515625" customWidth="1"/>
    <col min="15620" max="15620" width="10.28515625" bestFit="1" customWidth="1"/>
    <col min="15621" max="15621" width="11.140625" bestFit="1" customWidth="1"/>
    <col min="15622" max="15622" width="13.28515625" bestFit="1" customWidth="1"/>
    <col min="15623" max="15623" width="10.28515625" bestFit="1" customWidth="1"/>
    <col min="15624" max="15624" width="8" customWidth="1"/>
    <col min="15625" max="15625" width="13.28515625" bestFit="1" customWidth="1"/>
    <col min="15626" max="15626" width="6.5703125" customWidth="1"/>
    <col min="15627" max="15627" width="2.85546875" customWidth="1"/>
    <col min="15628" max="15628" width="6.28515625" customWidth="1"/>
    <col min="15629" max="15629" width="2.140625" customWidth="1"/>
    <col min="15630" max="15630" width="8.28515625" customWidth="1"/>
    <col min="15631" max="15631" width="2.140625" customWidth="1"/>
    <col min="15632" max="15632" width="21.5703125" bestFit="1" customWidth="1"/>
    <col min="15633" max="15633" width="9.140625" bestFit="1" customWidth="1"/>
    <col min="15634" max="15634" width="9.5703125" bestFit="1" customWidth="1"/>
    <col min="15635" max="15635" width="9.140625" customWidth="1"/>
    <col min="15636" max="15636" width="9.140625" bestFit="1" customWidth="1"/>
    <col min="15637" max="15637" width="7" customWidth="1"/>
    <col min="15638" max="15638" width="8.28515625" bestFit="1" customWidth="1"/>
    <col min="15639" max="15639" width="8.85546875" customWidth="1"/>
    <col min="15640" max="15640" width="7" bestFit="1" customWidth="1"/>
    <col min="15641" max="15641" width="9.140625" bestFit="1" customWidth="1"/>
    <col min="15873" max="15873" width="2.42578125" customWidth="1"/>
    <col min="15874" max="15874" width="5" customWidth="1"/>
    <col min="15875" max="15875" width="28.28515625" customWidth="1"/>
    <col min="15876" max="15876" width="10.28515625" bestFit="1" customWidth="1"/>
    <col min="15877" max="15877" width="11.140625" bestFit="1" customWidth="1"/>
    <col min="15878" max="15878" width="13.28515625" bestFit="1" customWidth="1"/>
    <col min="15879" max="15879" width="10.28515625" bestFit="1" customWidth="1"/>
    <col min="15880" max="15880" width="8" customWidth="1"/>
    <col min="15881" max="15881" width="13.28515625" bestFit="1" customWidth="1"/>
    <col min="15882" max="15882" width="6.5703125" customWidth="1"/>
    <col min="15883" max="15883" width="2.85546875" customWidth="1"/>
    <col min="15884" max="15884" width="6.28515625" customWidth="1"/>
    <col min="15885" max="15885" width="2.140625" customWidth="1"/>
    <col min="15886" max="15886" width="8.28515625" customWidth="1"/>
    <col min="15887" max="15887" width="2.140625" customWidth="1"/>
    <col min="15888" max="15888" width="21.5703125" bestFit="1" customWidth="1"/>
    <col min="15889" max="15889" width="9.140625" bestFit="1" customWidth="1"/>
    <col min="15890" max="15890" width="9.5703125" bestFit="1" customWidth="1"/>
    <col min="15891" max="15891" width="9.140625" customWidth="1"/>
    <col min="15892" max="15892" width="9.140625" bestFit="1" customWidth="1"/>
    <col min="15893" max="15893" width="7" customWidth="1"/>
    <col min="15894" max="15894" width="8.28515625" bestFit="1" customWidth="1"/>
    <col min="15895" max="15895" width="8.85546875" customWidth="1"/>
    <col min="15896" max="15896" width="7" bestFit="1" customWidth="1"/>
    <col min="15897" max="15897" width="9.140625" bestFit="1" customWidth="1"/>
    <col min="16129" max="16129" width="2.42578125" customWidth="1"/>
    <col min="16130" max="16130" width="5" customWidth="1"/>
    <col min="16131" max="16131" width="28.28515625" customWidth="1"/>
    <col min="16132" max="16132" width="10.28515625" bestFit="1" customWidth="1"/>
    <col min="16133" max="16133" width="11.140625" bestFit="1" customWidth="1"/>
    <col min="16134" max="16134" width="13.28515625" bestFit="1" customWidth="1"/>
    <col min="16135" max="16135" width="10.28515625" bestFit="1" customWidth="1"/>
    <col min="16136" max="16136" width="8" customWidth="1"/>
    <col min="16137" max="16137" width="13.28515625" bestFit="1" customWidth="1"/>
    <col min="16138" max="16138" width="6.5703125" customWidth="1"/>
    <col min="16139" max="16139" width="2.85546875" customWidth="1"/>
    <col min="16140" max="16140" width="6.28515625" customWidth="1"/>
    <col min="16141" max="16141" width="2.140625" customWidth="1"/>
    <col min="16142" max="16142" width="8.28515625" customWidth="1"/>
    <col min="16143" max="16143" width="2.140625" customWidth="1"/>
    <col min="16144" max="16144" width="21.5703125" bestFit="1" customWidth="1"/>
    <col min="16145" max="16145" width="9.140625" bestFit="1" customWidth="1"/>
    <col min="16146" max="16146" width="9.5703125" bestFit="1" customWidth="1"/>
    <col min="16147" max="16147" width="9.140625" customWidth="1"/>
    <col min="16148" max="16148" width="9.140625" bestFit="1" customWidth="1"/>
    <col min="16149" max="16149" width="7" customWidth="1"/>
    <col min="16150" max="16150" width="8.28515625" bestFit="1" customWidth="1"/>
    <col min="16151" max="16151" width="8.85546875" customWidth="1"/>
    <col min="16152" max="16152" width="7" bestFit="1" customWidth="1"/>
    <col min="16153" max="16153" width="9.140625" bestFit="1" customWidth="1"/>
  </cols>
  <sheetData>
    <row r="1" spans="2:27" ht="20.25" customHeight="1">
      <c r="B1" s="283" t="s">
        <v>413</v>
      </c>
      <c r="D1" s="284"/>
      <c r="E1" s="284"/>
      <c r="F1" s="285"/>
      <c r="G1" s="284"/>
      <c r="H1" s="284"/>
      <c r="I1" s="286"/>
      <c r="J1" s="286"/>
      <c r="K1" s="286"/>
      <c r="L1" s="286"/>
      <c r="M1" s="286"/>
      <c r="N1" s="286"/>
      <c r="O1" s="286"/>
      <c r="P1" s="182"/>
    </row>
    <row r="2" spans="2:27" ht="16.5">
      <c r="B2" s="287" t="s">
        <v>447</v>
      </c>
      <c r="D2" s="284"/>
      <c r="E2" s="284"/>
      <c r="F2" s="285"/>
      <c r="G2" s="284"/>
      <c r="H2" s="284"/>
      <c r="I2" s="286"/>
      <c r="J2" s="286"/>
      <c r="K2" s="286"/>
      <c r="L2" s="286"/>
      <c r="M2" s="286"/>
      <c r="N2" s="286"/>
      <c r="O2" s="286"/>
      <c r="P2" s="182"/>
    </row>
    <row r="3" spans="2:27" ht="16.5">
      <c r="B3" s="287"/>
      <c r="D3" s="284"/>
      <c r="E3" s="284"/>
      <c r="F3" s="285"/>
      <c r="G3" s="284"/>
      <c r="H3" s="284"/>
      <c r="I3" s="286"/>
      <c r="J3" s="286"/>
      <c r="K3" s="286"/>
      <c r="L3" s="286"/>
      <c r="M3" s="286"/>
      <c r="N3" s="286"/>
      <c r="O3" s="286"/>
      <c r="P3" s="182"/>
    </row>
    <row r="4" spans="2:27" ht="16.5">
      <c r="B4" s="287"/>
      <c r="D4" s="284"/>
      <c r="E4" s="284"/>
      <c r="F4" s="285"/>
      <c r="G4" s="284"/>
      <c r="H4" s="284"/>
      <c r="I4" s="286"/>
      <c r="J4" s="286"/>
      <c r="K4" s="286"/>
      <c r="L4" s="286"/>
      <c r="M4" s="286"/>
      <c r="N4" s="286"/>
      <c r="O4" s="286"/>
      <c r="P4" s="182"/>
    </row>
    <row r="5" spans="2:27" ht="16.5">
      <c r="B5" s="353"/>
      <c r="D5" s="284"/>
      <c r="E5" s="284"/>
      <c r="F5" s="285"/>
      <c r="G5" s="284"/>
      <c r="H5" s="284"/>
      <c r="I5" s="286"/>
      <c r="J5" s="286"/>
      <c r="K5" s="286"/>
      <c r="L5" s="286"/>
      <c r="M5" s="286"/>
      <c r="N5" s="286"/>
      <c r="O5" s="286"/>
      <c r="P5" s="182"/>
    </row>
    <row r="6" spans="2:27" ht="14.25" customHeight="1">
      <c r="B6" s="1129" t="s">
        <v>359</v>
      </c>
      <c r="C6" s="1131" t="s">
        <v>448</v>
      </c>
      <c r="D6" s="288" t="s">
        <v>449</v>
      </c>
      <c r="E6" s="289"/>
      <c r="F6" s="290"/>
      <c r="G6" s="288" t="s">
        <v>417</v>
      </c>
      <c r="H6" s="291"/>
      <c r="I6" s="292"/>
      <c r="J6" s="1133" t="s">
        <v>368</v>
      </c>
      <c r="K6" s="1134"/>
      <c r="L6" s="1134"/>
      <c r="M6" s="1134"/>
      <c r="N6" s="1134"/>
      <c r="O6" s="1134"/>
    </row>
    <row r="7" spans="2:27" ht="22.5">
      <c r="B7" s="1130"/>
      <c r="C7" s="1136"/>
      <c r="D7" s="293" t="s">
        <v>418</v>
      </c>
      <c r="E7" s="294" t="s">
        <v>450</v>
      </c>
      <c r="F7" s="295" t="s">
        <v>420</v>
      </c>
      <c r="G7" s="293" t="s">
        <v>418</v>
      </c>
      <c r="H7" s="354" t="s">
        <v>450</v>
      </c>
      <c r="I7" s="296" t="s">
        <v>420</v>
      </c>
      <c r="J7" s="1135" t="s">
        <v>418</v>
      </c>
      <c r="K7" s="1136"/>
      <c r="L7" s="1135" t="s">
        <v>450</v>
      </c>
      <c r="M7" s="1136"/>
      <c r="N7" s="1135" t="s">
        <v>420</v>
      </c>
      <c r="O7" s="1136"/>
    </row>
    <row r="8" spans="2:27" ht="14.25" customHeight="1">
      <c r="B8" s="297" t="s">
        <v>374</v>
      </c>
      <c r="C8" s="298" t="s">
        <v>218</v>
      </c>
      <c r="D8" s="355">
        <v>98</v>
      </c>
      <c r="E8" s="356">
        <v>2999</v>
      </c>
      <c r="F8" s="357">
        <v>88822.510000000009</v>
      </c>
      <c r="G8" s="355">
        <v>274</v>
      </c>
      <c r="H8" s="356">
        <v>8484</v>
      </c>
      <c r="I8" s="357">
        <v>422233.9</v>
      </c>
      <c r="J8" s="358">
        <f t="shared" ref="J8:J34" si="0">D8+G8</f>
        <v>372</v>
      </c>
      <c r="K8" s="305">
        <v>2.21</v>
      </c>
      <c r="L8" s="358">
        <f t="shared" ref="L8:L34" si="1">E8+H8</f>
        <v>11483</v>
      </c>
      <c r="M8" s="305">
        <v>2.52</v>
      </c>
      <c r="N8" s="358">
        <f t="shared" ref="N8:N34" si="2">F8+I8</f>
        <v>511056.41000000003</v>
      </c>
      <c r="O8" s="305">
        <v>2.85</v>
      </c>
      <c r="U8" s="232"/>
      <c r="V8" s="359"/>
      <c r="Y8" s="232"/>
      <c r="Z8" s="232"/>
      <c r="AA8" s="232"/>
    </row>
    <row r="9" spans="2:27" ht="14.25" customHeight="1">
      <c r="B9" s="297" t="s">
        <v>375</v>
      </c>
      <c r="C9" s="298" t="s">
        <v>262</v>
      </c>
      <c r="D9" s="355">
        <v>90</v>
      </c>
      <c r="E9" s="356">
        <v>3113</v>
      </c>
      <c r="F9" s="357">
        <v>88516.37</v>
      </c>
      <c r="G9" s="355">
        <v>144</v>
      </c>
      <c r="H9" s="356">
        <v>4355</v>
      </c>
      <c r="I9" s="357">
        <v>227277.72</v>
      </c>
      <c r="J9" s="358">
        <f t="shared" si="0"/>
        <v>234</v>
      </c>
      <c r="K9" s="305">
        <v>1.57</v>
      </c>
      <c r="L9" s="358">
        <f t="shared" si="1"/>
        <v>7468</v>
      </c>
      <c r="M9" s="305">
        <v>1.62</v>
      </c>
      <c r="N9" s="358">
        <f t="shared" si="2"/>
        <v>315794.08999999997</v>
      </c>
      <c r="O9" s="305">
        <v>1.4</v>
      </c>
      <c r="U9" s="232"/>
      <c r="V9" s="359"/>
      <c r="Y9" s="232"/>
      <c r="Z9" s="232"/>
      <c r="AA9" s="232"/>
    </row>
    <row r="10" spans="2:27" ht="14.25" customHeight="1">
      <c r="B10" s="297" t="s">
        <v>376</v>
      </c>
      <c r="C10" s="298" t="s">
        <v>157</v>
      </c>
      <c r="D10" s="355">
        <v>146</v>
      </c>
      <c r="E10" s="356">
        <v>5243</v>
      </c>
      <c r="F10" s="357">
        <v>203197.87</v>
      </c>
      <c r="G10" s="355">
        <v>19</v>
      </c>
      <c r="H10" s="356">
        <v>830</v>
      </c>
      <c r="I10" s="357">
        <v>40280.35</v>
      </c>
      <c r="J10" s="358">
        <f t="shared" si="0"/>
        <v>165</v>
      </c>
      <c r="K10" s="305">
        <v>1.32</v>
      </c>
      <c r="L10" s="358">
        <f t="shared" si="1"/>
        <v>6073</v>
      </c>
      <c r="M10" s="305">
        <v>1.19</v>
      </c>
      <c r="N10" s="358">
        <f t="shared" si="2"/>
        <v>243478.22</v>
      </c>
      <c r="O10" s="305">
        <v>1.02</v>
      </c>
      <c r="U10" s="232"/>
      <c r="V10" s="359"/>
      <c r="Y10" s="232"/>
      <c r="Z10" s="232"/>
      <c r="AA10" s="232"/>
    </row>
    <row r="11" spans="2:27" ht="14.25" customHeight="1">
      <c r="B11" s="297" t="s">
        <v>377</v>
      </c>
      <c r="C11" s="298" t="s">
        <v>257</v>
      </c>
      <c r="D11" s="355">
        <v>48</v>
      </c>
      <c r="E11" s="356">
        <v>1576</v>
      </c>
      <c r="F11" s="357">
        <v>46170.539999999994</v>
      </c>
      <c r="G11" s="355">
        <v>77</v>
      </c>
      <c r="H11" s="356">
        <v>2447</v>
      </c>
      <c r="I11" s="357">
        <v>137116.69</v>
      </c>
      <c r="J11" s="358">
        <f t="shared" si="0"/>
        <v>125</v>
      </c>
      <c r="K11" s="305">
        <v>0.25</v>
      </c>
      <c r="L11" s="358">
        <f t="shared" si="1"/>
        <v>4023</v>
      </c>
      <c r="M11" s="305">
        <v>0.46</v>
      </c>
      <c r="N11" s="358">
        <f t="shared" si="2"/>
        <v>183287.22999999998</v>
      </c>
      <c r="O11" s="305">
        <v>0.37</v>
      </c>
      <c r="U11" s="232"/>
      <c r="V11" s="359"/>
      <c r="Y11" s="232"/>
      <c r="Z11" s="232"/>
      <c r="AA11" s="232"/>
    </row>
    <row r="12" spans="2:27" ht="14.25" customHeight="1">
      <c r="B12" s="297" t="s">
        <v>378</v>
      </c>
      <c r="C12" s="298" t="s">
        <v>123</v>
      </c>
      <c r="D12" s="355">
        <v>14</v>
      </c>
      <c r="E12" s="356">
        <v>396</v>
      </c>
      <c r="F12" s="357">
        <v>12221</v>
      </c>
      <c r="G12" s="355">
        <v>39</v>
      </c>
      <c r="H12" s="356">
        <v>1295</v>
      </c>
      <c r="I12" s="357">
        <v>73100.600000000006</v>
      </c>
      <c r="J12" s="358">
        <f t="shared" si="0"/>
        <v>53</v>
      </c>
      <c r="K12" s="305">
        <v>0.66</v>
      </c>
      <c r="L12" s="358">
        <f t="shared" si="1"/>
        <v>1691</v>
      </c>
      <c r="M12" s="305">
        <v>0.95</v>
      </c>
      <c r="N12" s="358">
        <f t="shared" si="2"/>
        <v>85321.600000000006</v>
      </c>
      <c r="O12" s="305">
        <v>1.26</v>
      </c>
      <c r="U12" s="232"/>
      <c r="V12" s="359"/>
      <c r="Y12" s="232"/>
      <c r="Z12" s="232"/>
      <c r="AA12" s="232"/>
    </row>
    <row r="13" spans="2:27">
      <c r="B13" s="260">
        <v>6</v>
      </c>
      <c r="C13" s="298" t="s">
        <v>248</v>
      </c>
      <c r="D13" s="355">
        <v>19</v>
      </c>
      <c r="E13" s="356">
        <v>792</v>
      </c>
      <c r="F13" s="357">
        <v>25546.080000000002</v>
      </c>
      <c r="G13" s="355">
        <v>6</v>
      </c>
      <c r="H13" s="356">
        <v>146</v>
      </c>
      <c r="I13" s="357">
        <v>8867.9</v>
      </c>
      <c r="J13" s="358">
        <f t="shared" si="0"/>
        <v>25</v>
      </c>
      <c r="K13" s="305">
        <v>0.04</v>
      </c>
      <c r="L13" s="358">
        <f t="shared" si="1"/>
        <v>938</v>
      </c>
      <c r="M13" s="305">
        <v>0.38</v>
      </c>
      <c r="N13" s="358">
        <f t="shared" si="2"/>
        <v>34413.980000000003</v>
      </c>
      <c r="O13" s="305">
        <v>0.31</v>
      </c>
      <c r="U13" s="232"/>
      <c r="V13" s="359"/>
      <c r="Y13" s="232"/>
      <c r="Z13" s="232"/>
      <c r="AA13" s="232"/>
    </row>
    <row r="14" spans="2:27" ht="14.25" customHeight="1">
      <c r="B14" s="260">
        <v>7</v>
      </c>
      <c r="C14" s="298" t="s">
        <v>253</v>
      </c>
      <c r="D14" s="355">
        <v>17</v>
      </c>
      <c r="E14" s="356">
        <v>610</v>
      </c>
      <c r="F14" s="357">
        <v>19050.3</v>
      </c>
      <c r="G14" s="355">
        <v>7</v>
      </c>
      <c r="H14" s="356">
        <v>240</v>
      </c>
      <c r="I14" s="357">
        <v>13292.01</v>
      </c>
      <c r="J14" s="358">
        <f t="shared" si="0"/>
        <v>24</v>
      </c>
      <c r="K14" s="305">
        <v>1.67</v>
      </c>
      <c r="L14" s="358">
        <f t="shared" si="1"/>
        <v>850</v>
      </c>
      <c r="M14" s="305">
        <v>4.25</v>
      </c>
      <c r="N14" s="358">
        <f t="shared" si="2"/>
        <v>32342.309999999998</v>
      </c>
      <c r="O14" s="305">
        <v>4.92</v>
      </c>
      <c r="U14" s="232"/>
      <c r="V14" s="359"/>
      <c r="Y14" s="232"/>
      <c r="Z14" s="232"/>
      <c r="AA14" s="232"/>
    </row>
    <row r="15" spans="2:27" ht="14.25" customHeight="1">
      <c r="B15" s="260">
        <v>8</v>
      </c>
      <c r="C15" s="298" t="s">
        <v>175</v>
      </c>
      <c r="D15" s="355">
        <v>14</v>
      </c>
      <c r="E15" s="356">
        <v>416</v>
      </c>
      <c r="F15" s="357">
        <v>11697.07</v>
      </c>
      <c r="G15" s="355">
        <v>8</v>
      </c>
      <c r="H15" s="356">
        <v>178</v>
      </c>
      <c r="I15" s="357">
        <v>6927.54</v>
      </c>
      <c r="J15" s="358">
        <f t="shared" si="0"/>
        <v>22</v>
      </c>
      <c r="K15" s="305">
        <v>2.14</v>
      </c>
      <c r="L15" s="358">
        <f t="shared" si="1"/>
        <v>594</v>
      </c>
      <c r="M15" s="305">
        <v>2.4500000000000002</v>
      </c>
      <c r="N15" s="358">
        <f t="shared" si="2"/>
        <v>18624.61</v>
      </c>
      <c r="O15" s="305">
        <v>1.7</v>
      </c>
      <c r="P15" s="314"/>
      <c r="Q15" s="315"/>
      <c r="R15" s="315"/>
      <c r="S15" s="315"/>
      <c r="T15" s="315"/>
      <c r="U15" s="232"/>
      <c r="V15" s="359"/>
      <c r="W15" s="315"/>
      <c r="X15" s="315"/>
      <c r="Y15" s="315"/>
      <c r="Z15" s="232"/>
      <c r="AA15" s="232"/>
    </row>
    <row r="16" spans="2:27" ht="14.25" customHeight="1">
      <c r="B16" s="260">
        <v>9</v>
      </c>
      <c r="C16" s="298" t="s">
        <v>212</v>
      </c>
      <c r="D16" s="355">
        <v>9</v>
      </c>
      <c r="E16" s="356">
        <v>494</v>
      </c>
      <c r="F16" s="357">
        <v>13462.16</v>
      </c>
      <c r="G16" s="355">
        <v>12</v>
      </c>
      <c r="H16" s="356">
        <v>738</v>
      </c>
      <c r="I16" s="357">
        <v>37697.629999999997</v>
      </c>
      <c r="J16" s="360">
        <f t="shared" si="0"/>
        <v>21</v>
      </c>
      <c r="K16" s="305">
        <v>2</v>
      </c>
      <c r="L16" s="360">
        <f t="shared" si="1"/>
        <v>1232</v>
      </c>
      <c r="M16" s="305">
        <v>2.02</v>
      </c>
      <c r="N16" s="360">
        <f t="shared" si="2"/>
        <v>51159.789999999994</v>
      </c>
      <c r="O16" s="305">
        <v>1.58</v>
      </c>
      <c r="Q16" s="316"/>
      <c r="R16" s="316"/>
      <c r="T16" s="317"/>
      <c r="U16" s="232"/>
      <c r="V16" s="359"/>
      <c r="Y16" s="232"/>
      <c r="Z16" s="232"/>
      <c r="AA16" s="232"/>
    </row>
    <row r="17" spans="2:27" ht="14.25" customHeight="1">
      <c r="B17" s="260">
        <v>10</v>
      </c>
      <c r="C17" s="298" t="s">
        <v>242</v>
      </c>
      <c r="D17" s="355">
        <v>17</v>
      </c>
      <c r="E17" s="356">
        <v>458</v>
      </c>
      <c r="F17" s="357">
        <v>15596.96</v>
      </c>
      <c r="G17" s="355">
        <v>4</v>
      </c>
      <c r="H17" s="356">
        <v>152</v>
      </c>
      <c r="I17" s="357">
        <v>7476</v>
      </c>
      <c r="J17" s="360">
        <f t="shared" si="0"/>
        <v>21</v>
      </c>
      <c r="K17" s="305">
        <v>0.5</v>
      </c>
      <c r="L17" s="360">
        <f t="shared" si="1"/>
        <v>610</v>
      </c>
      <c r="M17" s="305">
        <v>1.65</v>
      </c>
      <c r="N17" s="360">
        <f t="shared" si="2"/>
        <v>23072.959999999999</v>
      </c>
      <c r="O17" s="305">
        <v>1.58</v>
      </c>
      <c r="T17" s="317"/>
      <c r="U17" s="232"/>
      <c r="V17" s="359"/>
      <c r="Y17" s="232"/>
      <c r="Z17" s="232"/>
      <c r="AA17" s="232"/>
    </row>
    <row r="18" spans="2:27" ht="14.25" customHeight="1">
      <c r="B18" s="260">
        <v>11</v>
      </c>
      <c r="C18" s="298" t="s">
        <v>451</v>
      </c>
      <c r="D18" s="355">
        <v>11</v>
      </c>
      <c r="E18" s="356">
        <v>205</v>
      </c>
      <c r="F18" s="357">
        <v>6342</v>
      </c>
      <c r="G18" s="355">
        <v>5</v>
      </c>
      <c r="H18" s="356">
        <v>90</v>
      </c>
      <c r="I18" s="357">
        <v>4819</v>
      </c>
      <c r="J18" s="360">
        <f t="shared" si="0"/>
        <v>16</v>
      </c>
      <c r="K18" s="313">
        <v>1.67</v>
      </c>
      <c r="L18" s="360">
        <f t="shared" si="1"/>
        <v>295</v>
      </c>
      <c r="M18" s="313">
        <v>0.83</v>
      </c>
      <c r="N18" s="360">
        <f t="shared" si="2"/>
        <v>11161</v>
      </c>
      <c r="O18" s="313">
        <v>0.7</v>
      </c>
      <c r="U18" s="232"/>
      <c r="V18" s="359"/>
      <c r="Y18" s="232"/>
      <c r="Z18" s="232"/>
      <c r="AA18" s="232"/>
    </row>
    <row r="19" spans="2:27" ht="14.25" customHeight="1">
      <c r="B19" s="260">
        <v>12</v>
      </c>
      <c r="C19" s="298" t="s">
        <v>180</v>
      </c>
      <c r="D19" s="355">
        <v>8</v>
      </c>
      <c r="E19" s="356">
        <v>194</v>
      </c>
      <c r="F19" s="357">
        <v>5506.76</v>
      </c>
      <c r="G19" s="355">
        <v>5</v>
      </c>
      <c r="H19" s="356">
        <v>79</v>
      </c>
      <c r="I19" s="357">
        <v>4868</v>
      </c>
      <c r="J19" s="360">
        <f t="shared" si="0"/>
        <v>13</v>
      </c>
      <c r="K19" s="305">
        <v>3.33</v>
      </c>
      <c r="L19" s="360">
        <f t="shared" si="1"/>
        <v>273</v>
      </c>
      <c r="M19" s="305">
        <v>0.12</v>
      </c>
      <c r="N19" s="360">
        <f t="shared" si="2"/>
        <v>10374.76</v>
      </c>
      <c r="O19" s="305">
        <v>0.94</v>
      </c>
      <c r="U19" s="232"/>
      <c r="V19" s="359"/>
      <c r="Y19" s="232"/>
      <c r="Z19" s="232"/>
      <c r="AA19" s="232"/>
    </row>
    <row r="20" spans="2:27" ht="14.25" customHeight="1">
      <c r="B20" s="260">
        <v>13</v>
      </c>
      <c r="C20" s="298" t="s">
        <v>203</v>
      </c>
      <c r="D20" s="355">
        <v>4</v>
      </c>
      <c r="E20" s="356">
        <v>87</v>
      </c>
      <c r="F20" s="357">
        <v>2780.84</v>
      </c>
      <c r="G20" s="355">
        <v>9</v>
      </c>
      <c r="H20" s="356">
        <v>215</v>
      </c>
      <c r="I20" s="357">
        <v>13346</v>
      </c>
      <c r="J20" s="360">
        <f t="shared" si="0"/>
        <v>13</v>
      </c>
      <c r="K20" s="305">
        <v>1.17</v>
      </c>
      <c r="L20" s="360">
        <f t="shared" si="1"/>
        <v>302</v>
      </c>
      <c r="M20" s="305">
        <v>1.42</v>
      </c>
      <c r="N20" s="360">
        <f t="shared" si="2"/>
        <v>16126.84</v>
      </c>
      <c r="O20" s="305">
        <v>1</v>
      </c>
      <c r="U20" s="232"/>
      <c r="V20" s="359"/>
      <c r="Y20" s="232"/>
      <c r="Z20" s="232"/>
      <c r="AA20" s="232"/>
    </row>
    <row r="21" spans="2:27" ht="14.25" customHeight="1">
      <c r="B21" s="260">
        <v>14</v>
      </c>
      <c r="C21" s="298" t="s">
        <v>127</v>
      </c>
      <c r="D21" s="355">
        <v>7</v>
      </c>
      <c r="E21" s="356">
        <v>398</v>
      </c>
      <c r="F21" s="357">
        <v>14380</v>
      </c>
      <c r="G21" s="355">
        <v>1</v>
      </c>
      <c r="H21" s="356">
        <v>8</v>
      </c>
      <c r="I21" s="357">
        <v>401</v>
      </c>
      <c r="J21" s="360">
        <f t="shared" si="0"/>
        <v>8</v>
      </c>
      <c r="K21" s="313">
        <v>-0.11</v>
      </c>
      <c r="L21" s="360">
        <f t="shared" si="1"/>
        <v>406</v>
      </c>
      <c r="M21" s="313">
        <v>-0.49</v>
      </c>
      <c r="N21" s="360">
        <f t="shared" si="2"/>
        <v>14781</v>
      </c>
      <c r="O21" s="313">
        <v>-0.52</v>
      </c>
      <c r="U21" s="232"/>
      <c r="V21" s="359"/>
      <c r="Y21" s="232"/>
      <c r="Z21" s="232"/>
      <c r="AA21" s="232"/>
    </row>
    <row r="22" spans="2:27" ht="14.25" customHeight="1">
      <c r="B22" s="260">
        <v>15</v>
      </c>
      <c r="C22" s="298" t="s">
        <v>272</v>
      </c>
      <c r="D22" s="355">
        <v>6</v>
      </c>
      <c r="E22" s="356">
        <v>238</v>
      </c>
      <c r="F22" s="357">
        <v>7991</v>
      </c>
      <c r="G22" s="355">
        <v>1</v>
      </c>
      <c r="H22" s="356">
        <v>88</v>
      </c>
      <c r="I22" s="357">
        <v>3282</v>
      </c>
      <c r="J22" s="360">
        <f t="shared" si="0"/>
        <v>7</v>
      </c>
      <c r="K22" s="305">
        <v>2.5</v>
      </c>
      <c r="L22" s="360">
        <f t="shared" si="1"/>
        <v>326</v>
      </c>
      <c r="M22" s="305">
        <v>2.88</v>
      </c>
      <c r="N22" s="360">
        <f t="shared" si="2"/>
        <v>11273</v>
      </c>
      <c r="O22" s="305">
        <v>4.3600000000000003</v>
      </c>
      <c r="U22" s="232"/>
      <c r="V22" s="359"/>
      <c r="Y22" s="232"/>
      <c r="Z22" s="232"/>
      <c r="AA22" s="232"/>
    </row>
    <row r="23" spans="2:27" ht="14.25" customHeight="1">
      <c r="B23" s="260">
        <v>16</v>
      </c>
      <c r="C23" s="298" t="s">
        <v>153</v>
      </c>
      <c r="D23" s="355">
        <v>1</v>
      </c>
      <c r="E23" s="356">
        <v>19</v>
      </c>
      <c r="F23" s="357">
        <v>521</v>
      </c>
      <c r="G23" s="355">
        <v>4</v>
      </c>
      <c r="H23" s="356">
        <v>125</v>
      </c>
      <c r="I23" s="357">
        <v>5971.44</v>
      </c>
      <c r="J23" s="360">
        <f t="shared" si="0"/>
        <v>5</v>
      </c>
      <c r="K23" s="305">
        <v>0.67</v>
      </c>
      <c r="L23" s="360">
        <f t="shared" si="1"/>
        <v>144</v>
      </c>
      <c r="M23" s="305">
        <v>-0.35</v>
      </c>
      <c r="N23" s="360">
        <f t="shared" si="2"/>
        <v>6492.44</v>
      </c>
      <c r="O23" s="305">
        <v>0.81</v>
      </c>
      <c r="Q23" s="233"/>
      <c r="R23" s="233"/>
      <c r="S23" s="317"/>
      <c r="U23" s="232"/>
      <c r="V23" s="359"/>
      <c r="Y23" s="232"/>
      <c r="Z23" s="232"/>
      <c r="AA23" s="232"/>
    </row>
    <row r="24" spans="2:27" ht="14.25" customHeight="1">
      <c r="B24" s="260">
        <v>17</v>
      </c>
      <c r="C24" s="298" t="s">
        <v>226</v>
      </c>
      <c r="D24" s="355">
        <v>5</v>
      </c>
      <c r="E24" s="356">
        <v>117</v>
      </c>
      <c r="F24" s="357">
        <v>13247</v>
      </c>
      <c r="G24" s="355">
        <v>0</v>
      </c>
      <c r="H24" s="356">
        <v>0</v>
      </c>
      <c r="I24" s="357">
        <v>0</v>
      </c>
      <c r="J24" s="361">
        <f t="shared" si="0"/>
        <v>5</v>
      </c>
      <c r="K24" s="305">
        <v>0.25</v>
      </c>
      <c r="L24" s="361">
        <f t="shared" si="1"/>
        <v>117</v>
      </c>
      <c r="M24" s="305">
        <v>1.22</v>
      </c>
      <c r="N24" s="361">
        <f t="shared" si="2"/>
        <v>13247</v>
      </c>
      <c r="O24" s="305">
        <v>-0.04</v>
      </c>
      <c r="Q24" s="316"/>
      <c r="R24" s="316"/>
      <c r="S24" s="317"/>
      <c r="U24" s="232"/>
      <c r="V24" s="359"/>
      <c r="Y24" s="232"/>
      <c r="Z24" s="232"/>
      <c r="AA24" s="232"/>
    </row>
    <row r="25" spans="2:27" ht="14.25" customHeight="1">
      <c r="B25" s="260">
        <v>18</v>
      </c>
      <c r="C25" s="298" t="s">
        <v>205</v>
      </c>
      <c r="D25" s="355">
        <v>3</v>
      </c>
      <c r="E25" s="356">
        <v>57</v>
      </c>
      <c r="F25" s="357">
        <v>1217</v>
      </c>
      <c r="G25" s="355">
        <v>2</v>
      </c>
      <c r="H25" s="356">
        <v>71</v>
      </c>
      <c r="I25" s="357">
        <v>4608</v>
      </c>
      <c r="J25" s="362">
        <f t="shared" si="0"/>
        <v>5</v>
      </c>
      <c r="K25" s="305">
        <v>4</v>
      </c>
      <c r="L25" s="362">
        <f t="shared" si="1"/>
        <v>128</v>
      </c>
      <c r="M25" s="305">
        <v>5.4</v>
      </c>
      <c r="N25" s="362">
        <f t="shared" si="2"/>
        <v>5825</v>
      </c>
      <c r="O25" s="305">
        <v>4.54</v>
      </c>
      <c r="P25" s="233"/>
      <c r="U25" s="232"/>
      <c r="V25" s="359"/>
      <c r="Y25" s="232"/>
      <c r="Z25" s="232"/>
      <c r="AA25" s="232"/>
    </row>
    <row r="26" spans="2:27" ht="14.25" customHeight="1">
      <c r="B26" s="260">
        <v>19</v>
      </c>
      <c r="C26" s="298" t="s">
        <v>149</v>
      </c>
      <c r="D26" s="355">
        <v>4</v>
      </c>
      <c r="E26" s="356">
        <v>198</v>
      </c>
      <c r="F26" s="357">
        <v>7888.27</v>
      </c>
      <c r="G26" s="355">
        <v>0</v>
      </c>
      <c r="H26" s="356">
        <v>0</v>
      </c>
      <c r="I26" s="357">
        <v>0</v>
      </c>
      <c r="J26" s="362">
        <f t="shared" si="0"/>
        <v>4</v>
      </c>
      <c r="K26" s="305">
        <v>-0.2</v>
      </c>
      <c r="L26" s="362">
        <f t="shared" si="1"/>
        <v>198</v>
      </c>
      <c r="M26" s="305">
        <v>-0.11</v>
      </c>
      <c r="N26" s="362">
        <f t="shared" si="2"/>
        <v>7888.27</v>
      </c>
      <c r="O26" s="305">
        <v>-0.17</v>
      </c>
      <c r="P26" s="233"/>
      <c r="U26" s="232"/>
      <c r="V26" s="359"/>
      <c r="Y26" s="232"/>
      <c r="Z26" s="232"/>
      <c r="AA26" s="232"/>
    </row>
    <row r="27" spans="2:27" ht="14.25" customHeight="1">
      <c r="B27" s="260">
        <v>20</v>
      </c>
      <c r="C27" s="298" t="s">
        <v>452</v>
      </c>
      <c r="D27" s="355">
        <v>3</v>
      </c>
      <c r="E27" s="356">
        <v>100</v>
      </c>
      <c r="F27" s="357">
        <v>3222</v>
      </c>
      <c r="G27" s="355">
        <v>1</v>
      </c>
      <c r="H27" s="356">
        <v>30</v>
      </c>
      <c r="I27" s="357">
        <v>1034</v>
      </c>
      <c r="J27" s="361">
        <f t="shared" si="0"/>
        <v>4</v>
      </c>
      <c r="K27" s="305">
        <v>0.33</v>
      </c>
      <c r="L27" s="361">
        <f t="shared" si="1"/>
        <v>130</v>
      </c>
      <c r="M27" s="305">
        <v>0.44</v>
      </c>
      <c r="N27" s="361">
        <f t="shared" si="2"/>
        <v>4256</v>
      </c>
      <c r="O27" s="305">
        <v>2.09</v>
      </c>
      <c r="P27" s="317"/>
      <c r="Q27" s="232"/>
      <c r="R27" s="232"/>
      <c r="U27" s="232"/>
      <c r="V27" s="359"/>
      <c r="Y27" s="232"/>
      <c r="Z27" s="232"/>
      <c r="AA27" s="232"/>
    </row>
    <row r="28" spans="2:27" ht="14.25" customHeight="1">
      <c r="B28" s="260">
        <v>21</v>
      </c>
      <c r="C28" s="298" t="s">
        <v>231</v>
      </c>
      <c r="D28" s="355">
        <v>2</v>
      </c>
      <c r="E28" s="356">
        <v>41</v>
      </c>
      <c r="F28" s="357">
        <v>1314</v>
      </c>
      <c r="G28" s="355">
        <v>2</v>
      </c>
      <c r="H28" s="356">
        <v>70</v>
      </c>
      <c r="I28" s="357">
        <v>3602</v>
      </c>
      <c r="J28" s="361">
        <f t="shared" si="0"/>
        <v>4</v>
      </c>
      <c r="K28" s="363" t="s">
        <v>117</v>
      </c>
      <c r="L28" s="361">
        <f t="shared" si="1"/>
        <v>111</v>
      </c>
      <c r="M28" s="363" t="s">
        <v>117</v>
      </c>
      <c r="N28" s="361">
        <f t="shared" si="2"/>
        <v>4916</v>
      </c>
      <c r="O28" s="363" t="s">
        <v>117</v>
      </c>
      <c r="P28" s="232"/>
      <c r="Q28" s="232"/>
      <c r="R28" s="232"/>
      <c r="U28" s="232"/>
      <c r="V28" s="359"/>
      <c r="Y28" s="232"/>
      <c r="Z28" s="232"/>
      <c r="AA28" s="232"/>
    </row>
    <row r="29" spans="2:27" ht="14.25" customHeight="1">
      <c r="B29" s="260">
        <v>22</v>
      </c>
      <c r="C29" s="298" t="s">
        <v>254</v>
      </c>
      <c r="D29" s="355">
        <v>2</v>
      </c>
      <c r="E29" s="356">
        <v>46</v>
      </c>
      <c r="F29" s="357">
        <v>1916</v>
      </c>
      <c r="G29" s="355">
        <v>2</v>
      </c>
      <c r="H29" s="356">
        <v>107</v>
      </c>
      <c r="I29" s="357">
        <v>4351</v>
      </c>
      <c r="J29" s="361">
        <f t="shared" si="0"/>
        <v>4</v>
      </c>
      <c r="K29" s="305">
        <v>0</v>
      </c>
      <c r="L29" s="361">
        <f t="shared" si="1"/>
        <v>153</v>
      </c>
      <c r="M29" s="305">
        <v>1.36</v>
      </c>
      <c r="N29" s="361">
        <f t="shared" si="2"/>
        <v>6267</v>
      </c>
      <c r="O29" s="305">
        <v>0.57999999999999996</v>
      </c>
      <c r="Q29" s="222"/>
      <c r="U29" s="232"/>
      <c r="V29" s="359"/>
      <c r="Y29" s="232"/>
      <c r="Z29" s="232"/>
      <c r="AA29" s="232"/>
    </row>
    <row r="30" spans="2:27" ht="14.25" customHeight="1">
      <c r="B30" s="260">
        <v>23</v>
      </c>
      <c r="C30" s="298" t="s">
        <v>223</v>
      </c>
      <c r="D30" s="355">
        <v>2</v>
      </c>
      <c r="E30" s="356">
        <v>34</v>
      </c>
      <c r="F30" s="357">
        <v>1049</v>
      </c>
      <c r="G30" s="355">
        <v>1</v>
      </c>
      <c r="H30" s="356">
        <v>60</v>
      </c>
      <c r="I30" s="357">
        <v>2253</v>
      </c>
      <c r="J30" s="361">
        <f t="shared" si="0"/>
        <v>3</v>
      </c>
      <c r="K30" s="305">
        <v>2</v>
      </c>
      <c r="L30" s="361">
        <f t="shared" si="1"/>
        <v>94</v>
      </c>
      <c r="M30" s="305">
        <v>0.21</v>
      </c>
      <c r="N30" s="361">
        <f t="shared" si="2"/>
        <v>3302</v>
      </c>
      <c r="O30" s="305">
        <v>0.35</v>
      </c>
      <c r="Q30" s="222"/>
      <c r="T30" s="232"/>
      <c r="U30" s="232"/>
      <c r="V30" s="359"/>
      <c r="Y30" s="232"/>
      <c r="Z30" s="232"/>
      <c r="AA30" s="232"/>
    </row>
    <row r="31" spans="2:27" ht="14.25" customHeight="1">
      <c r="B31" s="260">
        <v>24</v>
      </c>
      <c r="C31" s="298" t="s">
        <v>139</v>
      </c>
      <c r="D31" s="355">
        <v>1</v>
      </c>
      <c r="E31" s="356">
        <v>17</v>
      </c>
      <c r="F31" s="357">
        <v>550</v>
      </c>
      <c r="G31" s="355">
        <v>1</v>
      </c>
      <c r="H31" s="356">
        <v>28</v>
      </c>
      <c r="I31" s="357">
        <v>1041</v>
      </c>
      <c r="J31" s="361">
        <f t="shared" si="0"/>
        <v>2</v>
      </c>
      <c r="K31" s="363" t="s">
        <v>117</v>
      </c>
      <c r="L31" s="361">
        <f t="shared" si="1"/>
        <v>45</v>
      </c>
      <c r="M31" s="363" t="s">
        <v>117</v>
      </c>
      <c r="N31" s="361">
        <f t="shared" si="2"/>
        <v>1591</v>
      </c>
      <c r="O31" s="363" t="s">
        <v>117</v>
      </c>
      <c r="T31" s="232"/>
      <c r="U31" s="232"/>
      <c r="V31" s="359"/>
      <c r="Y31" s="232"/>
      <c r="Z31" s="232"/>
      <c r="AA31" s="232"/>
    </row>
    <row r="32" spans="2:27" ht="14.25" customHeight="1">
      <c r="B32" s="260">
        <v>25</v>
      </c>
      <c r="C32" s="298" t="s">
        <v>165</v>
      </c>
      <c r="D32" s="355">
        <v>2</v>
      </c>
      <c r="E32" s="356">
        <v>321</v>
      </c>
      <c r="F32" s="357">
        <v>6615</v>
      </c>
      <c r="G32" s="355">
        <v>0</v>
      </c>
      <c r="H32" s="356">
        <v>0</v>
      </c>
      <c r="I32" s="357">
        <v>0</v>
      </c>
      <c r="J32" s="361">
        <f t="shared" si="0"/>
        <v>2</v>
      </c>
      <c r="K32" s="363" t="s">
        <v>117</v>
      </c>
      <c r="L32" s="361">
        <f t="shared" si="1"/>
        <v>321</v>
      </c>
      <c r="M32" s="363" t="s">
        <v>117</v>
      </c>
      <c r="N32" s="361">
        <f t="shared" si="2"/>
        <v>6615</v>
      </c>
      <c r="O32" s="363" t="s">
        <v>117</v>
      </c>
      <c r="T32" s="232"/>
      <c r="U32" s="232"/>
      <c r="V32" s="359"/>
      <c r="Y32" s="232"/>
      <c r="Z32" s="232"/>
      <c r="AA32" s="232"/>
    </row>
    <row r="33" spans="2:22" ht="14.25" customHeight="1">
      <c r="B33" s="260"/>
      <c r="C33" s="298" t="s">
        <v>453</v>
      </c>
      <c r="D33" s="355">
        <v>8</v>
      </c>
      <c r="E33" s="356">
        <v>619</v>
      </c>
      <c r="F33" s="357">
        <v>17703.7</v>
      </c>
      <c r="G33" s="355">
        <v>1</v>
      </c>
      <c r="H33" s="356">
        <v>31</v>
      </c>
      <c r="I33" s="357">
        <v>1214</v>
      </c>
      <c r="J33" s="358">
        <f t="shared" si="0"/>
        <v>9</v>
      </c>
      <c r="K33" s="305">
        <v>-0.44</v>
      </c>
      <c r="L33" s="358">
        <f t="shared" si="1"/>
        <v>650</v>
      </c>
      <c r="M33" s="305">
        <v>-0.48</v>
      </c>
      <c r="N33" s="358">
        <f t="shared" si="2"/>
        <v>18917.7</v>
      </c>
      <c r="O33" s="305">
        <v>-0.67</v>
      </c>
      <c r="Q33" s="364"/>
      <c r="T33" s="232"/>
      <c r="U33" s="232"/>
      <c r="V33" s="359"/>
    </row>
    <row r="34" spans="2:22" ht="16.5" customHeight="1">
      <c r="B34" s="318"/>
      <c r="C34" s="365" t="s">
        <v>454</v>
      </c>
      <c r="D34" s="355">
        <v>147</v>
      </c>
      <c r="E34" s="356">
        <v>4531</v>
      </c>
      <c r="F34" s="357">
        <v>175745.14</v>
      </c>
      <c r="G34" s="355">
        <v>20</v>
      </c>
      <c r="H34" s="356">
        <v>305</v>
      </c>
      <c r="I34" s="357">
        <v>26403</v>
      </c>
      <c r="J34" s="358">
        <f t="shared" si="0"/>
        <v>167</v>
      </c>
      <c r="K34" s="305">
        <v>0.36</v>
      </c>
      <c r="L34" s="358">
        <f t="shared" si="1"/>
        <v>4836</v>
      </c>
      <c r="M34" s="305">
        <v>0.15</v>
      </c>
      <c r="N34" s="358">
        <f t="shared" si="2"/>
        <v>202148.14</v>
      </c>
      <c r="O34" s="305">
        <v>-0.08</v>
      </c>
      <c r="U34" s="232"/>
      <c r="V34" s="359"/>
    </row>
    <row r="35" spans="2:22" ht="14.25" customHeight="1">
      <c r="B35" s="1106" t="s">
        <v>348</v>
      </c>
      <c r="C35" s="1124"/>
      <c r="D35" s="366">
        <f t="shared" ref="D35:I35" si="3">SUM(D8:D34)</f>
        <v>688</v>
      </c>
      <c r="E35" s="367">
        <f t="shared" si="3"/>
        <v>23319</v>
      </c>
      <c r="F35" s="368">
        <f t="shared" si="3"/>
        <v>792269.57</v>
      </c>
      <c r="G35" s="366">
        <f t="shared" si="3"/>
        <v>645</v>
      </c>
      <c r="H35" s="367">
        <f t="shared" si="3"/>
        <v>20172</v>
      </c>
      <c r="I35" s="368">
        <f t="shared" si="3"/>
        <v>1051463.7799999998</v>
      </c>
      <c r="J35" s="1127">
        <f>IF(D35+G35=SUM(J8:J34),D35+G35,"faux")</f>
        <v>1333</v>
      </c>
      <c r="K35" s="1126"/>
      <c r="L35" s="1127">
        <f>IF(E35+H35=SUM(L8:L34),E35+H35,"faux")</f>
        <v>43491</v>
      </c>
      <c r="M35" s="1126"/>
      <c r="N35" s="1127">
        <f>IF(F35+I35=SUM(N8:N34),F35+I35,"faux")</f>
        <v>1843733.3499999996</v>
      </c>
      <c r="O35" s="1126"/>
      <c r="Q35" s="232"/>
    </row>
    <row r="36" spans="2:22" ht="14.25" customHeight="1">
      <c r="B36" s="1106" t="s">
        <v>349</v>
      </c>
      <c r="C36" s="1124"/>
      <c r="D36" s="369">
        <v>353</v>
      </c>
      <c r="E36" s="370">
        <v>12220</v>
      </c>
      <c r="F36" s="371">
        <v>436560.09</v>
      </c>
      <c r="G36" s="369">
        <v>304</v>
      </c>
      <c r="H36" s="372">
        <v>9080</v>
      </c>
      <c r="I36" s="373">
        <v>525318.51</v>
      </c>
      <c r="J36" s="1128">
        <f>D36+G36</f>
        <v>657</v>
      </c>
      <c r="K36" s="1126"/>
      <c r="L36" s="1128">
        <f>E36+H36</f>
        <v>21300</v>
      </c>
      <c r="M36" s="1126"/>
      <c r="N36" s="1128">
        <f>F36+I36</f>
        <v>961878.60000000009</v>
      </c>
      <c r="O36" s="1126"/>
      <c r="Q36" s="232"/>
    </row>
    <row r="37" spans="2:22" ht="14.25" customHeight="1">
      <c r="B37" s="1106" t="s">
        <v>406</v>
      </c>
      <c r="C37" s="1124"/>
      <c r="D37" s="345">
        <f t="shared" ref="D37:N37" si="4">(D35-D36)/D36</f>
        <v>0.94900849858356939</v>
      </c>
      <c r="E37" s="346">
        <f t="shared" si="4"/>
        <v>0.90826513911620299</v>
      </c>
      <c r="F37" s="347">
        <f t="shared" si="4"/>
        <v>0.81480072995220409</v>
      </c>
      <c r="G37" s="345">
        <f t="shared" si="4"/>
        <v>1.1217105263157894</v>
      </c>
      <c r="H37" s="346">
        <f t="shared" si="4"/>
        <v>1.2215859030837004</v>
      </c>
      <c r="I37" s="347">
        <f t="shared" si="4"/>
        <v>1.0015738261345479</v>
      </c>
      <c r="J37" s="1125">
        <f t="shared" si="4"/>
        <v>1.0289193302891932</v>
      </c>
      <c r="K37" s="1126"/>
      <c r="L37" s="1125">
        <f t="shared" si="4"/>
        <v>1.0418309859154931</v>
      </c>
      <c r="M37" s="1126"/>
      <c r="N37" s="1125">
        <f t="shared" si="4"/>
        <v>0.91680462586442768</v>
      </c>
      <c r="O37" s="1126"/>
      <c r="Q37" s="232"/>
    </row>
    <row r="38" spans="2:22" ht="14.25" customHeight="1">
      <c r="Q38" s="232"/>
    </row>
    <row r="39" spans="2:22" ht="14.25" customHeight="1">
      <c r="Q39" s="232"/>
    </row>
    <row r="40" spans="2:22" ht="14.25" customHeight="1">
      <c r="B40" s="283" t="s">
        <v>413</v>
      </c>
    </row>
    <row r="41" spans="2:22" ht="14.25" customHeight="1">
      <c r="B41" s="287" t="s">
        <v>447</v>
      </c>
    </row>
    <row r="42" spans="2:22" ht="14.25" customHeight="1"/>
    <row r="43" spans="2:22" ht="14.25" customHeight="1">
      <c r="B43" s="349" t="s">
        <v>455</v>
      </c>
    </row>
    <row r="44" spans="2:22" ht="14.25" customHeight="1">
      <c r="B44" s="349" t="s">
        <v>446</v>
      </c>
    </row>
    <row r="45" spans="2:22" ht="14.25" customHeight="1"/>
    <row r="46" spans="2:22" ht="14.25" customHeight="1">
      <c r="R46" s="232"/>
    </row>
    <row r="47" spans="2:22" ht="14.25" customHeight="1"/>
    <row r="48" spans="2:22" ht="14.25" customHeight="1"/>
    <row r="49" spans="2:13" ht="14.25" customHeight="1"/>
    <row r="50" spans="2:13" ht="14.25" customHeight="1"/>
    <row r="51" spans="2:13" ht="14.25" customHeight="1"/>
    <row r="52" spans="2:13" ht="14.25" customHeight="1">
      <c r="F52" s="222"/>
      <c r="G52" s="222"/>
      <c r="H52" s="222"/>
    </row>
    <row r="53" spans="2:13" ht="14.25" customHeight="1"/>
    <row r="54" spans="2:13" ht="14.25" customHeight="1"/>
    <row r="55" spans="2:13" ht="14.25" customHeight="1"/>
    <row r="56" spans="2:13" ht="14.25" customHeight="1">
      <c r="I56" s="233"/>
      <c r="J56" s="350"/>
      <c r="K56" s="350"/>
    </row>
    <row r="57" spans="2:13" ht="14.25" customHeight="1">
      <c r="B57" s="374" t="s">
        <v>355</v>
      </c>
      <c r="D57" s="350"/>
      <c r="E57" s="350"/>
      <c r="I57" s="352"/>
      <c r="J57" s="352"/>
      <c r="K57" s="352"/>
      <c r="L57" s="350"/>
      <c r="M57" s="350"/>
    </row>
    <row r="58" spans="2:13">
      <c r="D58" s="352"/>
      <c r="E58" s="352"/>
      <c r="F58" s="222"/>
      <c r="I58" s="351"/>
      <c r="J58" s="351"/>
      <c r="K58" s="351"/>
    </row>
    <row r="59" spans="2:13">
      <c r="D59" s="351"/>
      <c r="E59" s="351"/>
    </row>
  </sheetData>
  <mergeCells count="18">
    <mergeCell ref="B6:B7"/>
    <mergeCell ref="C6:C7"/>
    <mergeCell ref="J6:O6"/>
    <mergeCell ref="J7:K7"/>
    <mergeCell ref="L7:M7"/>
    <mergeCell ref="N7:O7"/>
    <mergeCell ref="B37:C37"/>
    <mergeCell ref="J37:K37"/>
    <mergeCell ref="L37:M37"/>
    <mergeCell ref="N37:O37"/>
    <mergeCell ref="B35:C35"/>
    <mergeCell ref="J35:K35"/>
    <mergeCell ref="L35:M35"/>
    <mergeCell ref="N35:O35"/>
    <mergeCell ref="B36:C36"/>
    <mergeCell ref="J36:K36"/>
    <mergeCell ref="L36:M36"/>
    <mergeCell ref="N36:O36"/>
  </mergeCells>
  <conditionalFormatting sqref="K8:K34">
    <cfRule type="iconSet" priority="8">
      <iconSet iconSet="3Arrows" showValue="0">
        <cfvo type="percent" val="0"/>
        <cfvo type="num" val="0"/>
        <cfvo type="num" val="0" gte="0"/>
      </iconSet>
    </cfRule>
  </conditionalFormatting>
  <conditionalFormatting sqref="M8:M34">
    <cfRule type="iconSet" priority="7">
      <iconSet iconSet="3Arrows" showValue="0">
        <cfvo type="percent" val="0"/>
        <cfvo type="num" val="0"/>
        <cfvo type="num" val="0" gte="0"/>
      </iconSet>
    </cfRule>
  </conditionalFormatting>
  <conditionalFormatting sqref="O8:O34">
    <cfRule type="iconSet" priority="6">
      <iconSet iconSet="3Arrows" showValue="0">
        <cfvo type="percent" val="0"/>
        <cfvo type="num" val="0"/>
        <cfvo type="num" val="0" gte="0"/>
      </iconSet>
    </cfRule>
  </conditionalFormatting>
  <conditionalFormatting sqref="K8:K32">
    <cfRule type="iconSet" priority="5">
      <iconSet iconSet="3Arrows" showValue="0">
        <cfvo type="percent" val="0"/>
        <cfvo type="num" val="0"/>
        <cfvo type="num" val="0" gte="0"/>
      </iconSet>
    </cfRule>
  </conditionalFormatting>
  <conditionalFormatting sqref="M28">
    <cfRule type="iconSet" priority="4">
      <iconSet iconSet="3Arrows" showValue="0">
        <cfvo type="percent" val="0"/>
        <cfvo type="num" val="0"/>
        <cfvo type="num" val="0" gte="0"/>
      </iconSet>
    </cfRule>
  </conditionalFormatting>
  <conditionalFormatting sqref="M31:M32">
    <cfRule type="iconSet" priority="3">
      <iconSet iconSet="3Arrows" showValue="0">
        <cfvo type="percent" val="0"/>
        <cfvo type="num" val="0"/>
        <cfvo type="num" val="0" gte="0"/>
      </iconSet>
    </cfRule>
  </conditionalFormatting>
  <conditionalFormatting sqref="O28">
    <cfRule type="iconSet" priority="2">
      <iconSet iconSet="3Arrows" showValue="0">
        <cfvo type="percent" val="0"/>
        <cfvo type="num" val="0"/>
        <cfvo type="num" val="0" gte="0"/>
      </iconSet>
    </cfRule>
  </conditionalFormatting>
  <conditionalFormatting sqref="O31:O32">
    <cfRule type="iconSet" priority="1">
      <iconSet iconSet="3Arrows" showValue="0">
        <cfvo type="percent" val="0"/>
        <cfvo type="num" val="0"/>
        <cfvo type="num" val="0" gte="0"/>
      </iconSet>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49</vt:i4>
      </vt:variant>
      <vt:variant>
        <vt:lpstr>Plages nommées</vt:lpstr>
      </vt:variant>
      <vt:variant>
        <vt:i4>2</vt:i4>
      </vt:variant>
    </vt:vector>
  </HeadingPairs>
  <TitlesOfParts>
    <vt:vector size="51" baseType="lpstr">
      <vt:lpstr>Accords</vt:lpstr>
      <vt:lpstr>Etat 3112</vt:lpstr>
      <vt:lpstr>Info</vt:lpstr>
      <vt:lpstr>Synthèse 2021</vt:lpstr>
      <vt:lpstr>Historique sur 10 ans</vt:lpstr>
      <vt:lpstr>Remb par pays</vt:lpstr>
      <vt:lpstr>Remb Histo</vt:lpstr>
      <vt:lpstr>IJ EEE</vt:lpstr>
      <vt:lpstr>IJ Bil</vt:lpstr>
      <vt:lpstr>PF synthèse</vt:lpstr>
      <vt:lpstr>PF EEE-Suisse</vt:lpstr>
      <vt:lpstr>PF Bilatéraux</vt:lpstr>
      <vt:lpstr>Partie 3 Récap</vt:lpstr>
      <vt:lpstr>Carte 2021</vt:lpstr>
      <vt:lpstr>Partie 3 Infographie</vt:lpstr>
      <vt:lpstr>PensionsRentes 2021</vt:lpstr>
      <vt:lpstr>PensionsRentes Histo</vt:lpstr>
      <vt:lpstr>RC 2021</vt:lpstr>
      <vt:lpstr>RC Histo</vt:lpstr>
      <vt:lpstr>Rentes 2021</vt:lpstr>
      <vt:lpstr>Rentes Histo</vt:lpstr>
      <vt:lpstr>Inavidité 2021</vt:lpstr>
      <vt:lpstr>Inval Histo</vt:lpstr>
      <vt:lpstr>DC 2021</vt:lpstr>
      <vt:lpstr>Pensions Entrantes</vt:lpstr>
      <vt:lpstr>Chomage</vt:lpstr>
      <vt:lpstr>Formul Détach</vt:lpstr>
      <vt:lpstr>Détach 2021</vt:lpstr>
      <vt:lpstr>Carte Détach 2021</vt:lpstr>
      <vt:lpstr>Détach EEE sortant</vt:lpstr>
      <vt:lpstr>Détach EEE Histo</vt:lpstr>
      <vt:lpstr>Détach Bil </vt:lpstr>
      <vt:lpstr>Détach Bil Histo</vt:lpstr>
      <vt:lpstr>Détach Sans Conv</vt:lpstr>
      <vt:lpstr>Détach Sans Conv Histo</vt:lpstr>
      <vt:lpstr>Carte Détach IntraEEE </vt:lpstr>
      <vt:lpstr>Soldes Détach</vt:lpstr>
      <vt:lpstr>Détach Répart secteur</vt:lpstr>
      <vt:lpstr>Détach Répart par pays d'envoi</vt:lpstr>
      <vt:lpstr>Détach Répart par pays accueil</vt:lpstr>
      <vt:lpstr>Détach Place de la France</vt:lpstr>
      <vt:lpstr>Détach Histo</vt:lpstr>
      <vt:lpstr>Pluriactivité</vt:lpstr>
      <vt:lpstr>Pluriactivité Histo</vt:lpstr>
      <vt:lpstr>Flux Migs Carte 2021</vt:lpstr>
      <vt:lpstr>Flux Migs 2021</vt:lpstr>
      <vt:lpstr>Flux Migs Histo</vt:lpstr>
      <vt:lpstr>Expats 2021</vt:lpstr>
      <vt:lpstr>Expats Histo</vt:lpstr>
      <vt:lpstr>'Etat 3112'!Impression_des_titres</vt:lpstr>
      <vt:lpstr>'Etat 3112'!Zone_d_impression</vt:lpstr>
    </vt:vector>
  </TitlesOfParts>
  <Company>CLEISS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Antonio Araujo</dc:creator>
  <cp:lastModifiedBy>Antonio Araujo</cp:lastModifiedBy>
  <dcterms:created xsi:type="dcterms:W3CDTF">2022-11-18T12:27:23Z</dcterms:created>
  <dcterms:modified xsi:type="dcterms:W3CDTF">2022-12-01T11:07:53Z</dcterms:modified>
</cp:coreProperties>
</file>