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795" activeTab="0"/>
  </bookViews>
  <sheets>
    <sheet name="Règlements " sheetId="1" r:id="rId1"/>
    <sheet name="Détail par régimes Règlements" sheetId="2" r:id="rId2"/>
    <sheet name="Accords " sheetId="3" r:id="rId3"/>
    <sheet name="Détail par régimes Accords" sheetId="4" r:id="rId4"/>
    <sheet name="Hors conventions" sheetId="5" r:id="rId5"/>
    <sheet name="Détail par régimes hors conv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<sst xmlns="http://schemas.openxmlformats.org/spreadsheetml/2006/main" count="5438" uniqueCount="489">
  <si>
    <t>Pays</t>
  </si>
  <si>
    <t>Allemagne</t>
  </si>
  <si>
    <t>Autriche</t>
  </si>
  <si>
    <t>Belgique</t>
  </si>
  <si>
    <t>Estonie</t>
  </si>
  <si>
    <t>Finlande</t>
  </si>
  <si>
    <t>Grèce</t>
  </si>
  <si>
    <t>Hongrie</t>
  </si>
  <si>
    <t>Islande</t>
  </si>
  <si>
    <t>Italie</t>
  </si>
  <si>
    <t>Lituanie</t>
  </si>
  <si>
    <t>Luxembourg</t>
  </si>
  <si>
    <t>Malte</t>
  </si>
  <si>
    <t>Pays-Bas</t>
  </si>
  <si>
    <t>Pologne</t>
  </si>
  <si>
    <t>Slovaquie</t>
  </si>
  <si>
    <t>Slovénie</t>
  </si>
  <si>
    <t>Suède</t>
  </si>
  <si>
    <t>Suisse</t>
  </si>
  <si>
    <t>Norvège</t>
  </si>
  <si>
    <t>Chypre</t>
  </si>
  <si>
    <t>Danemark</t>
  </si>
  <si>
    <t>Irlande</t>
  </si>
  <si>
    <t>Lettonie</t>
  </si>
  <si>
    <t>Bulgarie</t>
  </si>
  <si>
    <t>Roumanie</t>
  </si>
  <si>
    <t>Conventions bilatérales</t>
  </si>
  <si>
    <t>Liechtenstein</t>
  </si>
  <si>
    <t>TOTAL GENERAL</t>
  </si>
  <si>
    <t>Nombre de bénéficiaires</t>
  </si>
  <si>
    <t>Montant remboursé</t>
  </si>
  <si>
    <t>Croisières</t>
  </si>
  <si>
    <t>SOUS-TOTAL</t>
  </si>
  <si>
    <t xml:space="preserve"> Nouvelle-Calédonie</t>
  </si>
  <si>
    <t xml:space="preserve"> Polynésie francaise</t>
  </si>
  <si>
    <t>FACTURES</t>
  </si>
  <si>
    <t>FORFAITS</t>
  </si>
  <si>
    <t>Afghanistan</t>
  </si>
  <si>
    <t>Albanie</t>
  </si>
  <si>
    <t>Angola</t>
  </si>
  <si>
    <t>Arabie Saoudite</t>
  </si>
  <si>
    <t>Arménie</t>
  </si>
  <si>
    <t>Australie</t>
  </si>
  <si>
    <t>Bangladesh</t>
  </si>
  <si>
    <t>Bélize</t>
  </si>
  <si>
    <t>Birmanie</t>
  </si>
  <si>
    <t>Bolivie</t>
  </si>
  <si>
    <t>Botswana</t>
  </si>
  <si>
    <t>Burundi</t>
  </si>
  <si>
    <t>Cambodge</t>
  </si>
  <si>
    <t>Chine</t>
  </si>
  <si>
    <t>Colombie</t>
  </si>
  <si>
    <t>Comores</t>
  </si>
  <si>
    <t>Costa Rica</t>
  </si>
  <si>
    <t>Cuba</t>
  </si>
  <si>
    <t>Djibouti</t>
  </si>
  <si>
    <t>Egypte</t>
  </si>
  <si>
    <t>El Salvador</t>
  </si>
  <si>
    <t>Equateur</t>
  </si>
  <si>
    <t>Erythrée</t>
  </si>
  <si>
    <t>Ethiopie</t>
  </si>
  <si>
    <t>Gambie</t>
  </si>
  <si>
    <t>Ghana</t>
  </si>
  <si>
    <t>Guinée</t>
  </si>
  <si>
    <t>Guinée-Bissau</t>
  </si>
  <si>
    <t>Guyana</t>
  </si>
  <si>
    <t>Honduras</t>
  </si>
  <si>
    <t>Indonésie</t>
  </si>
  <si>
    <t>Irak</t>
  </si>
  <si>
    <t>Iran</t>
  </si>
  <si>
    <t>Jordanie</t>
  </si>
  <si>
    <t>Kazakhstan</t>
  </si>
  <si>
    <t>Kirghizistan</t>
  </si>
  <si>
    <t>Laos</t>
  </si>
  <si>
    <t>Liban</t>
  </si>
  <si>
    <t>Libye</t>
  </si>
  <si>
    <t>Malaisie</t>
  </si>
  <si>
    <t>Maldives</t>
  </si>
  <si>
    <t>Mexique</t>
  </si>
  <si>
    <t>Moldavie</t>
  </si>
  <si>
    <t>Mongolie</t>
  </si>
  <si>
    <t>Mozambique</t>
  </si>
  <si>
    <t>Namibie</t>
  </si>
  <si>
    <t>Népal</t>
  </si>
  <si>
    <t>Nicaragua</t>
  </si>
  <si>
    <t>Nouvelle-Zélande</t>
  </si>
  <si>
    <t>Oman</t>
  </si>
  <si>
    <t>Ouganda</t>
  </si>
  <si>
    <t>Pakistan</t>
  </si>
  <si>
    <t>Panama</t>
  </si>
  <si>
    <t>Paraguay</t>
  </si>
  <si>
    <t>Pérou</t>
  </si>
  <si>
    <t>Qatar</t>
  </si>
  <si>
    <t>Russie</t>
  </si>
  <si>
    <t>Rwanda</t>
  </si>
  <si>
    <t>Seychelles</t>
  </si>
  <si>
    <t>Singapour</t>
  </si>
  <si>
    <t>Soudan</t>
  </si>
  <si>
    <t>Sri Lanka</t>
  </si>
  <si>
    <t>Surinam</t>
  </si>
  <si>
    <t>Syrie</t>
  </si>
  <si>
    <t>Tanzanie</t>
  </si>
  <si>
    <t>Tchad</t>
  </si>
  <si>
    <t>Turkménistan</t>
  </si>
  <si>
    <t>Ukraine</t>
  </si>
  <si>
    <t>Vietnam</t>
  </si>
  <si>
    <t>Yémen</t>
  </si>
  <si>
    <t>Zambie</t>
  </si>
  <si>
    <t xml:space="preserve">SOINS PROGRAMMES </t>
  </si>
  <si>
    <t>Malawi</t>
  </si>
  <si>
    <t>Palestine</t>
  </si>
  <si>
    <t>Somalie</t>
  </si>
  <si>
    <t>Swaziland</t>
  </si>
  <si>
    <t>Tadjikistan</t>
  </si>
  <si>
    <t>Lésotho</t>
  </si>
  <si>
    <t>Libéria</t>
  </si>
  <si>
    <t>Formulaires E 109 (a)</t>
  </si>
  <si>
    <t>Formulaires E 121 (b)</t>
  </si>
  <si>
    <t xml:space="preserve"> ALLEMAGNE</t>
  </si>
  <si>
    <t>Agricole</t>
  </si>
  <si>
    <t>CAVIMAC</t>
  </si>
  <si>
    <t>Chemins de fer secondaire</t>
  </si>
  <si>
    <t>Clerc de notaire</t>
  </si>
  <si>
    <t>CNSE</t>
  </si>
  <si>
    <t>MGEN</t>
  </si>
  <si>
    <t>RATP</t>
  </si>
  <si>
    <t>RSI</t>
  </si>
  <si>
    <t>SNCF</t>
  </si>
  <si>
    <t xml:space="preserve"> AUTRICHE</t>
  </si>
  <si>
    <t xml:space="preserve"> BELGIQUE</t>
  </si>
  <si>
    <t xml:space="preserve"> BULGARIE</t>
  </si>
  <si>
    <t xml:space="preserve"> CHYPRE</t>
  </si>
  <si>
    <t xml:space="preserve"> DANEMARK</t>
  </si>
  <si>
    <t xml:space="preserve"> ESPAGNE</t>
  </si>
  <si>
    <t xml:space="preserve"> ESTONIE</t>
  </si>
  <si>
    <t xml:space="preserve"> FINLANDE</t>
  </si>
  <si>
    <t xml:space="preserve"> GRECE</t>
  </si>
  <si>
    <t xml:space="preserve"> HONGRIE</t>
  </si>
  <si>
    <t xml:space="preserve"> IRLANDE</t>
  </si>
  <si>
    <t xml:space="preserve"> ISLANDE</t>
  </si>
  <si>
    <t xml:space="preserve"> ITALIE</t>
  </si>
  <si>
    <t xml:space="preserve"> LETTONIE</t>
  </si>
  <si>
    <t xml:space="preserve"> LIECHTENSTEIN</t>
  </si>
  <si>
    <t xml:space="preserve"> LITUANIE</t>
  </si>
  <si>
    <t xml:space="preserve"> LUXEMBOURG</t>
  </si>
  <si>
    <t xml:space="preserve"> MALTE</t>
  </si>
  <si>
    <t xml:space="preserve"> NORVEGE</t>
  </si>
  <si>
    <t xml:space="preserve"> PAYS-BAS</t>
  </si>
  <si>
    <t xml:space="preserve"> POLOGNE</t>
  </si>
  <si>
    <t xml:space="preserve"> PORTUGAL</t>
  </si>
  <si>
    <t xml:space="preserve"> REP. TCHEQUE</t>
  </si>
  <si>
    <t xml:space="preserve"> ROUMANIE</t>
  </si>
  <si>
    <t xml:space="preserve"> ROYAUME-UNI</t>
  </si>
  <si>
    <t xml:space="preserve"> SLOVAQUIE</t>
  </si>
  <si>
    <t xml:space="preserve"> SLOVENIE</t>
  </si>
  <si>
    <t xml:space="preserve"> SUEDE</t>
  </si>
  <si>
    <t>SOINS MEDICALEMENT NECESSAIRES</t>
  </si>
  <si>
    <t>SOINS URGENTS</t>
  </si>
  <si>
    <t>Azerbaïdjan</t>
  </si>
  <si>
    <t>Géorgie</t>
  </si>
  <si>
    <t>Groënland</t>
  </si>
  <si>
    <t>Guatémala</t>
  </si>
  <si>
    <t>Haïti</t>
  </si>
  <si>
    <t>Jamaïque</t>
  </si>
  <si>
    <t>Nigéria</t>
  </si>
  <si>
    <t>Ouzbékistan</t>
  </si>
  <si>
    <t>Hors convention transfrontalière</t>
  </si>
  <si>
    <t>Convention transfrontalière</t>
  </si>
  <si>
    <t xml:space="preserve"> SUISSE</t>
  </si>
  <si>
    <t>CROISIERES</t>
  </si>
  <si>
    <t xml:space="preserve"> ALGERIE</t>
  </si>
  <si>
    <t xml:space="preserve"> ANDORRE</t>
  </si>
  <si>
    <t xml:space="preserve"> BENIN</t>
  </si>
  <si>
    <t xml:space="preserve"> BOSNIE-HERZEGOVINE</t>
  </si>
  <si>
    <t xml:space="preserve"> CAMEROUN</t>
  </si>
  <si>
    <t xml:space="preserve"> CANADA</t>
  </si>
  <si>
    <t xml:space="preserve"> CAP-VERT</t>
  </si>
  <si>
    <t xml:space="preserve"> CHILI</t>
  </si>
  <si>
    <t xml:space="preserve"> CONGO</t>
  </si>
  <si>
    <t xml:space="preserve"> COREE</t>
  </si>
  <si>
    <t xml:space="preserve"> COTE D'IVOIRE</t>
  </si>
  <si>
    <t xml:space="preserve"> ETATS-UNIS</t>
  </si>
  <si>
    <t xml:space="preserve"> GABON</t>
  </si>
  <si>
    <t xml:space="preserve"> GUERNESEY</t>
  </si>
  <si>
    <t xml:space="preserve"> INDE</t>
  </si>
  <si>
    <t xml:space="preserve"> ISRAEL</t>
  </si>
  <si>
    <t xml:space="preserve"> JAPON</t>
  </si>
  <si>
    <t xml:space="preserve"> JERSEY</t>
  </si>
  <si>
    <t xml:space="preserve"> MACEDOINE (Ex R.Y.)</t>
  </si>
  <si>
    <t xml:space="preserve"> MADAGASCAR</t>
  </si>
  <si>
    <t xml:space="preserve"> MALI</t>
  </si>
  <si>
    <t xml:space="preserve"> MAROC</t>
  </si>
  <si>
    <t xml:space="preserve"> MAURITANIE</t>
  </si>
  <si>
    <t xml:space="preserve"> MONACO</t>
  </si>
  <si>
    <t xml:space="preserve"> MONTENEGRO</t>
  </si>
  <si>
    <t xml:space="preserve"> NIGER</t>
  </si>
  <si>
    <t xml:space="preserve"> NOUVELLE CALEDONIE</t>
  </si>
  <si>
    <t xml:space="preserve"> PHILIPPINES</t>
  </si>
  <si>
    <t xml:space="preserve"> POLYNESIE FRANCAISE</t>
  </si>
  <si>
    <t xml:space="preserve"> QUEBEC</t>
  </si>
  <si>
    <t xml:space="preserve"> SAINT PIERRE ET MIQUELON</t>
  </si>
  <si>
    <t xml:space="preserve"> SAINT-MARIN</t>
  </si>
  <si>
    <t xml:space="preserve"> SENEGAL</t>
  </si>
  <si>
    <t xml:space="preserve"> SERBIE</t>
  </si>
  <si>
    <t xml:space="preserve"> TOGO</t>
  </si>
  <si>
    <t xml:space="preserve"> TUNISIE</t>
  </si>
  <si>
    <t xml:space="preserve"> TURQUIE</t>
  </si>
  <si>
    <t>AFGHANISTAN</t>
  </si>
  <si>
    <t>AFRIQUE DU SUD</t>
  </si>
  <si>
    <t>ALBANIE</t>
  </si>
  <si>
    <t>ANGOLA</t>
  </si>
  <si>
    <t>ARABIE SAOUDITE</t>
  </si>
  <si>
    <t>ARMENIE</t>
  </si>
  <si>
    <t>AUSTRALIE</t>
  </si>
  <si>
    <t>AZERBAIDJAN</t>
  </si>
  <si>
    <t>BAHREIN</t>
  </si>
  <si>
    <t>BANGLADESH</t>
  </si>
  <si>
    <t>BELIZE</t>
  </si>
  <si>
    <t>BIELORUSSIE</t>
  </si>
  <si>
    <t>BIRMANIE</t>
  </si>
  <si>
    <t>BOLIVIE</t>
  </si>
  <si>
    <t>BOTSWANA</t>
  </si>
  <si>
    <t>BRESIL</t>
  </si>
  <si>
    <t>BRUNEI</t>
  </si>
  <si>
    <t>BURKINA-FASO</t>
  </si>
  <si>
    <t>BURUNDI</t>
  </si>
  <si>
    <t>CAMBODGE</t>
  </si>
  <si>
    <t>CHINE</t>
  </si>
  <si>
    <t>COLOMBIE</t>
  </si>
  <si>
    <t>COMORES</t>
  </si>
  <si>
    <t>COSTA RICA</t>
  </si>
  <si>
    <t>CUBA</t>
  </si>
  <si>
    <t>DJIBOUTI</t>
  </si>
  <si>
    <t>EGYPTE</t>
  </si>
  <si>
    <t>EL SALVADOR</t>
  </si>
  <si>
    <t>EMIRATS ARABES UNIS</t>
  </si>
  <si>
    <t>EQUATEUR</t>
  </si>
  <si>
    <t>ERYTHREE</t>
  </si>
  <si>
    <t>ETHIOPIE</t>
  </si>
  <si>
    <t>GAMBIE</t>
  </si>
  <si>
    <t>GEORGIE</t>
  </si>
  <si>
    <t>GHANA</t>
  </si>
  <si>
    <t>GROENLAND</t>
  </si>
  <si>
    <t>GUATEMALA</t>
  </si>
  <si>
    <t>GUINEE</t>
  </si>
  <si>
    <t>GUINEE-BISSAU</t>
  </si>
  <si>
    <t>GUINEE-EQUATORIALE</t>
  </si>
  <si>
    <t>GUYANA</t>
  </si>
  <si>
    <t>HAITI</t>
  </si>
  <si>
    <t>HONDURAS</t>
  </si>
  <si>
    <t>INDONESIE</t>
  </si>
  <si>
    <t>IRAK</t>
  </si>
  <si>
    <t>IRAN</t>
  </si>
  <si>
    <t>JAMAIQUE</t>
  </si>
  <si>
    <t>JORDANIE</t>
  </si>
  <si>
    <t>KAZAKHSTAN</t>
  </si>
  <si>
    <t>KENYA</t>
  </si>
  <si>
    <t>KIRGHIZISTAN</t>
  </si>
  <si>
    <t>KOWEIT</t>
  </si>
  <si>
    <t>LAOS</t>
  </si>
  <si>
    <t>LESOTHO</t>
  </si>
  <si>
    <t>LIBAN</t>
  </si>
  <si>
    <t>LIBERIA</t>
  </si>
  <si>
    <t>LIBYE</t>
  </si>
  <si>
    <t>MALAISIE</t>
  </si>
  <si>
    <t>MALAWI</t>
  </si>
  <si>
    <t>MALDIVES</t>
  </si>
  <si>
    <t>MAURICE</t>
  </si>
  <si>
    <t>MEXIQUE</t>
  </si>
  <si>
    <t>MICRONESIE</t>
  </si>
  <si>
    <t>MOLDAVIE</t>
  </si>
  <si>
    <t>MONGOLIE</t>
  </si>
  <si>
    <t>MOZAMBIQUE</t>
  </si>
  <si>
    <t>NAMIBIE</t>
  </si>
  <si>
    <t>NEPAL</t>
  </si>
  <si>
    <t>NICARAGUA</t>
  </si>
  <si>
    <t>NIGERIA</t>
  </si>
  <si>
    <t>NOUVELLE-ZELANDE</t>
  </si>
  <si>
    <t>OMAN</t>
  </si>
  <si>
    <t>OUGANDA</t>
  </si>
  <si>
    <t>OUZBEKISTAN</t>
  </si>
  <si>
    <t>PAKISTAN</t>
  </si>
  <si>
    <t>PALESTINE</t>
  </si>
  <si>
    <t>PANAMA</t>
  </si>
  <si>
    <t>PARAGUAY</t>
  </si>
  <si>
    <t>PEROU</t>
  </si>
  <si>
    <t>QATAR</t>
  </si>
  <si>
    <t>REP. DEM. CONGO</t>
  </si>
  <si>
    <t>REP. DOMINICAINE</t>
  </si>
  <si>
    <t>REP. POP. DE COREE</t>
  </si>
  <si>
    <t>RUSSIE</t>
  </si>
  <si>
    <t>RWANDA</t>
  </si>
  <si>
    <t>SAO TOME ET PRINCIPES</t>
  </si>
  <si>
    <t>SEYCHELLES</t>
  </si>
  <si>
    <t>SIERRA LEONE</t>
  </si>
  <si>
    <t>SINGAPOUR</t>
  </si>
  <si>
    <t>SOMALIE</t>
  </si>
  <si>
    <t>SOUDAN</t>
  </si>
  <si>
    <t>SRI LANKA</t>
  </si>
  <si>
    <t>SURINAM</t>
  </si>
  <si>
    <t>SWAZILAND</t>
  </si>
  <si>
    <t>SYRIE</t>
  </si>
  <si>
    <t>TADJIKISTAN</t>
  </si>
  <si>
    <t>TAIWAN</t>
  </si>
  <si>
    <t>TANZANIE</t>
  </si>
  <si>
    <t>TCHAD</t>
  </si>
  <si>
    <t>THAILANDE</t>
  </si>
  <si>
    <t>TIMOR ORIENTAL</t>
  </si>
  <si>
    <t>TURKMENISTAN</t>
  </si>
  <si>
    <t>UKRAINE</t>
  </si>
  <si>
    <t>URUGUAY</t>
  </si>
  <si>
    <t>VENEZUELA</t>
  </si>
  <si>
    <t>VIETNAM</t>
  </si>
  <si>
    <t>YEMEN</t>
  </si>
  <si>
    <t>ZAMBIE</t>
  </si>
  <si>
    <t>ZIMBABWE</t>
  </si>
  <si>
    <t xml:space="preserve">AUTRES PAYS </t>
  </si>
  <si>
    <t>% Evolution</t>
  </si>
  <si>
    <t xml:space="preserve">Espagne </t>
  </si>
  <si>
    <t>Portugal</t>
  </si>
  <si>
    <t>Royaume-Uni</t>
  </si>
  <si>
    <r>
      <rPr>
        <b/>
        <sz val="16"/>
        <color indexed="12"/>
        <rFont val="Times New Roman"/>
        <family val="1"/>
      </rPr>
      <t>LES REMBOURSEMENTS PAR LA FRANCE /</t>
    </r>
    <r>
      <rPr>
        <b/>
        <sz val="12"/>
        <color indexed="12"/>
        <rFont val="Times New Roman"/>
        <family val="1"/>
      </rPr>
      <t xml:space="preserve"> REGLEMENTS EUROPEENS</t>
    </r>
  </si>
  <si>
    <r>
      <rPr>
        <b/>
        <sz val="16"/>
        <color indexed="12"/>
        <rFont val="Times New Roman"/>
        <family val="1"/>
      </rPr>
      <t>LES REMBOURSEMENTS PAR LA FRANCE /</t>
    </r>
    <r>
      <rPr>
        <b/>
        <sz val="12"/>
        <color indexed="12"/>
        <rFont val="Times New Roman"/>
        <family val="1"/>
      </rPr>
      <t xml:space="preserve"> PAYS HORS CONVENTIONS</t>
    </r>
  </si>
  <si>
    <r>
      <rPr>
        <b/>
        <sz val="16"/>
        <color indexed="12"/>
        <rFont val="Times New Roman"/>
        <family val="1"/>
      </rPr>
      <t>LES REMBOURSEMENTS PAR LA FRANCE /</t>
    </r>
    <r>
      <rPr>
        <b/>
        <sz val="12"/>
        <color indexed="12"/>
        <rFont val="Times New Roman"/>
        <family val="1"/>
      </rPr>
      <t xml:space="preserve"> ACCORDS INTERNATIONAUX</t>
    </r>
  </si>
  <si>
    <t>Croatie</t>
  </si>
  <si>
    <t xml:space="preserve"> ARGENTINE</t>
  </si>
  <si>
    <t>Marins</t>
  </si>
  <si>
    <t>CROATIE</t>
  </si>
  <si>
    <t>REP. CENTRAFRICAINE</t>
  </si>
  <si>
    <t xml:space="preserve">SOINS PROGRAMMÉS </t>
  </si>
  <si>
    <t>SOINS LIÉS À LA RÉSIDENCE</t>
  </si>
  <si>
    <t>TOTAL GÉNÉRAL</t>
  </si>
  <si>
    <t>SOINS PROGRAMMÉS</t>
  </si>
  <si>
    <t>CPAM</t>
  </si>
  <si>
    <t>-</t>
  </si>
  <si>
    <t>KOSOVO</t>
  </si>
  <si>
    <t>Décrets de coordination</t>
  </si>
  <si>
    <t>SOINS MÉDICALEMENT NÉCESSAIRES</t>
  </si>
  <si>
    <t>Total 2015</t>
  </si>
  <si>
    <t>CNSE - coordination</t>
  </si>
  <si>
    <t>CONTROLES MEDICAUX</t>
  </si>
  <si>
    <t>*</t>
  </si>
  <si>
    <t>République tchèque</t>
  </si>
  <si>
    <t xml:space="preserve"> Saint-Pierre-et-Miquelon</t>
  </si>
  <si>
    <t>Total général 2015</t>
  </si>
  <si>
    <t>dont montant remboursé dans le cadre de la coordination (Circuit 2) *</t>
  </si>
  <si>
    <t>(a) Attestation pour l'inscription des membres de la famille du travailleur salarié ou non salarié et la tenue des inventaires</t>
  </si>
  <si>
    <t>(b) Attestation pour l'inscription des titulaires de pension ou de rente ou des membres de leur famille et la tenue des inventaires</t>
  </si>
  <si>
    <t>* Voir schéma des remboursements en début de partie</t>
  </si>
  <si>
    <t>dont montant remboursé dans le cadre de la coordination (Circuit 2) **</t>
  </si>
  <si>
    <t>** Voir schéma des remboursements en début de partie</t>
  </si>
  <si>
    <t xml:space="preserve">  * Il s'agit de forfaits au titre des années où les anciens règlements s'appliquaient encore. En effet, il peut y avoir un décalage de plusieurs années au regard de la publication des coûts moyens.</t>
  </si>
  <si>
    <t>Remboursements des dépenses de santé en 2016 par la France</t>
  </si>
  <si>
    <t>Total 2016</t>
  </si>
  <si>
    <t>Total général 2016</t>
  </si>
  <si>
    <t>ALLEMAGNE</t>
  </si>
  <si>
    <t xml:space="preserve">       TOTAL 2016</t>
  </si>
  <si>
    <t>DONNEES GEOGRAPHIQUES NON PRECISEES</t>
  </si>
  <si>
    <t>BHOUTAN</t>
  </si>
  <si>
    <t>PALAOS (ILES)</t>
  </si>
  <si>
    <t>PITCAIRN (ILE)</t>
  </si>
  <si>
    <t>SAHARA OCCIDENTAL</t>
  </si>
  <si>
    <t>SOUDAN DU SUD</t>
  </si>
  <si>
    <t>ST-CHRISTOPHE-ET-NIEVES</t>
  </si>
  <si>
    <t>VATICAN</t>
  </si>
  <si>
    <t>FRAIS DE GESTION</t>
  </si>
  <si>
    <t>ANTIGUA ET BARBUDA</t>
  </si>
  <si>
    <t>BAHAMAS</t>
  </si>
  <si>
    <t>BARBADE</t>
  </si>
  <si>
    <t>DOMINIQUE</t>
  </si>
  <si>
    <t>FIDJI</t>
  </si>
  <si>
    <t>GRENADE</t>
  </si>
  <si>
    <t>KIRIBATI</t>
  </si>
  <si>
    <t>MARSHALL (ILES)</t>
  </si>
  <si>
    <t>NAURU</t>
  </si>
  <si>
    <t>PAPOUASIE-NOUVELLE GUINEE</t>
  </si>
  <si>
    <t>SAINTE LUCIE</t>
  </si>
  <si>
    <t>SAINT-VINCENT GRENADINES</t>
  </si>
  <si>
    <t>SALOMON (ILES)</t>
  </si>
  <si>
    <t>SAMOA OCCIDENTALES</t>
  </si>
  <si>
    <t>TOM DES ETATS-UNIS (ANTILLES)</t>
  </si>
  <si>
    <t>TOM DES ETATS-UNIS (PACIFIQUE)</t>
  </si>
  <si>
    <t>TOM DES PAYS-BAS (ANTILLES)</t>
  </si>
  <si>
    <t>TOM DU ROYAUME-UNI (ANTILLES)</t>
  </si>
  <si>
    <t>TOM DU ROYAUME-UNI (ATLANTIQUE SUD)</t>
  </si>
  <si>
    <t>TOM DU ROYAUME-UNI (OCEAN INDIEN)</t>
  </si>
  <si>
    <t>TONGA</t>
  </si>
  <si>
    <t>TRINITE ET TABAGO</t>
  </si>
  <si>
    <t>TUVALU</t>
  </si>
  <si>
    <t>VANUATU</t>
  </si>
  <si>
    <t>WALLIS ET FUTUNA</t>
  </si>
  <si>
    <t>Antigua et Barbuda</t>
  </si>
  <si>
    <t>Bahamas</t>
  </si>
  <si>
    <t>Barbade</t>
  </si>
  <si>
    <t>Bhoutan</t>
  </si>
  <si>
    <t>Dominique</t>
  </si>
  <si>
    <t>Fidji</t>
  </si>
  <si>
    <t>Grenade</t>
  </si>
  <si>
    <t>Kiribati</t>
  </si>
  <si>
    <t>Marshall (Iles)</t>
  </si>
  <si>
    <t>Nauru</t>
  </si>
  <si>
    <t>Palaos (Iles)</t>
  </si>
  <si>
    <t>Pitcairn (Ile)</t>
  </si>
  <si>
    <t>Sahara occidental</t>
  </si>
  <si>
    <t>Salomon (Iles)</t>
  </si>
  <si>
    <t>Samoa occidentales</t>
  </si>
  <si>
    <t>TOM des Etats-Unis (Antilles)</t>
  </si>
  <si>
    <t>TOM des Etats-Unis (Pacifique)</t>
  </si>
  <si>
    <t>TOM des Pays-Bas (Antilles)</t>
  </si>
  <si>
    <t>TOM du Royaume-Uni (Antilles)</t>
  </si>
  <si>
    <t>TOM du Royaume-Uni (Océan indien)</t>
  </si>
  <si>
    <t>Tonga</t>
  </si>
  <si>
    <t>Trinité et Tabago</t>
  </si>
  <si>
    <t>Tuvalu</t>
  </si>
  <si>
    <t>Vanuatu</t>
  </si>
  <si>
    <t>Vatican</t>
  </si>
  <si>
    <t>Wallis et Futuna</t>
  </si>
  <si>
    <t>Données géographiques non précisées</t>
  </si>
  <si>
    <t>Afrique du Sud</t>
  </si>
  <si>
    <t>Bahrein</t>
  </si>
  <si>
    <t>Bielorussie</t>
  </si>
  <si>
    <t>Brunei</t>
  </si>
  <si>
    <t>Burkina Faso</t>
  </si>
  <si>
    <t>Congo (République démocratique du)</t>
  </si>
  <si>
    <t>Corée (République populaire de)</t>
  </si>
  <si>
    <t>Emirats arabes unis</t>
  </si>
  <si>
    <t>Guinée équatoriale</t>
  </si>
  <si>
    <t>Kenya</t>
  </si>
  <si>
    <t>Koweit</t>
  </si>
  <si>
    <t>Maurice (Ile)</t>
  </si>
  <si>
    <t>Micronésie (Etats fédérés)</t>
  </si>
  <si>
    <t>Papouasie - Nouvelle-Guinée</t>
  </si>
  <si>
    <t>République centrafricaine</t>
  </si>
  <si>
    <t>République dominicaine</t>
  </si>
  <si>
    <t>Saint-Christophe-et-Niévès</t>
  </si>
  <si>
    <t>Sainte-Lucie</t>
  </si>
  <si>
    <t>Saint-Vincent grenadines</t>
  </si>
  <si>
    <t>Sao Tomé-et-Principes</t>
  </si>
  <si>
    <t>Sierra Leone</t>
  </si>
  <si>
    <t>Soudan du sud</t>
  </si>
  <si>
    <t>Taiwan</t>
  </si>
  <si>
    <t>Thailande</t>
  </si>
  <si>
    <t>Timor oriental</t>
  </si>
  <si>
    <t>TOM du Royaume-Uni (Atlantique sud)</t>
  </si>
  <si>
    <t>Venezuela</t>
  </si>
  <si>
    <t>Zimbabwé</t>
  </si>
  <si>
    <t>Autres pays</t>
  </si>
  <si>
    <t>Algérie</t>
  </si>
  <si>
    <t>Andorre</t>
  </si>
  <si>
    <t>Argentine</t>
  </si>
  <si>
    <t>Bénin</t>
  </si>
  <si>
    <t>Bosnie-Herzégovine</t>
  </si>
  <si>
    <t>Brésil</t>
  </si>
  <si>
    <t>Cameroun</t>
  </si>
  <si>
    <t>Canada</t>
  </si>
  <si>
    <t>Cap-Vert</t>
  </si>
  <si>
    <t>Chili</t>
  </si>
  <si>
    <t>Congo</t>
  </si>
  <si>
    <t>Corée</t>
  </si>
  <si>
    <t>Côte d'Ivoire</t>
  </si>
  <si>
    <t>Etats-Unis</t>
  </si>
  <si>
    <t>Gabon</t>
  </si>
  <si>
    <t>Guernesey</t>
  </si>
  <si>
    <t>Inde</t>
  </si>
  <si>
    <t>Israël</t>
  </si>
  <si>
    <t>Japon</t>
  </si>
  <si>
    <t>Jersey</t>
  </si>
  <si>
    <t>Kosovo</t>
  </si>
  <si>
    <t>Macédoine</t>
  </si>
  <si>
    <t>Madagascar</t>
  </si>
  <si>
    <t>Mali</t>
  </si>
  <si>
    <t>Maroc</t>
  </si>
  <si>
    <t>Mauritanie</t>
  </si>
  <si>
    <t>Monaco</t>
  </si>
  <si>
    <t>Monténégro</t>
  </si>
  <si>
    <t>Niger</t>
  </si>
  <si>
    <t>Philippines</t>
  </si>
  <si>
    <t>Québec</t>
  </si>
  <si>
    <t>Saint-Marin</t>
  </si>
  <si>
    <t>Sénégal</t>
  </si>
  <si>
    <t>Serbie</t>
  </si>
  <si>
    <t>Togo</t>
  </si>
  <si>
    <t>Tunisie</t>
  </si>
  <si>
    <t>Turquie</t>
  </si>
  <si>
    <t>Uruguay</t>
  </si>
  <si>
    <t>Croatie (2)</t>
  </si>
  <si>
    <r>
      <t xml:space="preserve">Allemagne </t>
    </r>
    <r>
      <rPr>
        <b/>
        <vertAlign val="superscript"/>
        <sz val="10"/>
        <rFont val="Times New Roman"/>
        <family val="1"/>
      </rPr>
      <t>(1)</t>
    </r>
  </si>
  <si>
    <t>(1) : Concerne les bateliers rhénans</t>
  </si>
  <si>
    <t>(2) : Concerne des remboursements au titre de l'ancienne convention franco-croate.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</si>
</sst>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&quot; &quot;@"/>
    <numFmt numFmtId="166" formatCode="#,##0.00&quot; &quot;"/>
    <numFmt numFmtId="167" formatCode="#,##0&quot; &quot;"/>
    <numFmt numFmtId="168" formatCode="0.0%"/>
    <numFmt numFmtId="169" formatCode="0.0"/>
    <numFmt numFmtId="170" formatCode="0.00&quot; &quot;"/>
    <numFmt numFmtId="171" formatCode="#,##0.0&quot; &quot;"/>
    <numFmt numFmtId="172" formatCode="_-* #,##0\ _€_-;\-* #,##0\ _€_-;_-* &quot;-&quot;??\ _€_-;_-@_-"/>
    <numFmt numFmtId="173" formatCode="0.0,,&quot; M € &quot;"/>
    <numFmt numFmtId="174" formatCode="#,##0.00&quot;  &quot;"/>
    <numFmt numFmtId="175" formatCode="#,##0.00&quot;    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\ &quot;€&quot;"/>
    <numFmt numFmtId="180" formatCode="#,##0.00,,&quot; M€&quot;"/>
    <numFmt numFmtId="181" formatCode="##############0"/>
    <numFmt numFmtId="182" formatCode="#,##0.000000000000000000000000000000"/>
    <numFmt numFmtId="183" formatCode="#,##0.0"/>
    <numFmt numFmtId="184" formatCode="0.0000%"/>
    <numFmt numFmtId="185" formatCode="_-* #,##0.0\ _€_-;\-* #,##0.0\ _€_-;_-* &quot;-&quot;??\ _€_-;_-@_-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Times New Roman"/>
      <family val="1"/>
    </font>
    <font>
      <sz val="9"/>
      <name val="Arial"/>
      <family val="2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b/>
      <sz val="16"/>
      <color indexed="12"/>
      <name val="Times New Roman"/>
      <family val="1"/>
    </font>
    <font>
      <i/>
      <sz val="8"/>
      <name val="Arial"/>
      <family val="2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Times New Roman"/>
      <family val="1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18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Times New Roman"/>
      <family val="1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 style="thin"/>
      <top style="thin">
        <color indexed="12"/>
      </top>
      <bottom style="medium">
        <color indexed="12"/>
      </bottom>
    </border>
    <border>
      <left style="thin"/>
      <right style="thin"/>
      <top style="thin">
        <color indexed="12"/>
      </top>
      <bottom style="medium">
        <color indexed="12"/>
      </bottom>
    </border>
    <border>
      <left style="thin"/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 style="hair">
        <color indexed="12"/>
      </bottom>
    </border>
    <border>
      <left style="medium">
        <color indexed="12"/>
      </left>
      <right style="thin"/>
      <top style="medium">
        <color indexed="12"/>
      </top>
      <bottom style="hair">
        <color indexed="12"/>
      </bottom>
    </border>
    <border>
      <left style="thin"/>
      <right style="thin"/>
      <top style="medium">
        <color indexed="12"/>
      </top>
      <bottom style="hair">
        <color indexed="12"/>
      </bottom>
    </border>
    <border>
      <left style="thin"/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/>
      <top style="hair">
        <color indexed="12"/>
      </top>
      <bottom style="hair">
        <color indexed="12"/>
      </bottom>
    </border>
    <border>
      <left style="medium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medium">
        <color indexed="12"/>
      </right>
      <top style="hair">
        <color indexed="12"/>
      </top>
      <bottom style="hair">
        <color indexed="12"/>
      </bottom>
    </border>
    <border>
      <left/>
      <right/>
      <top style="dotted"/>
      <bottom style="dotted"/>
    </border>
    <border>
      <left style="medium">
        <color indexed="12"/>
      </left>
      <right style="medium">
        <color indexed="12"/>
      </right>
      <top/>
      <bottom style="hair">
        <color indexed="12"/>
      </bottom>
    </border>
    <border>
      <left style="medium">
        <color indexed="12"/>
      </left>
      <right/>
      <top style="hair">
        <color indexed="12"/>
      </top>
      <bottom/>
    </border>
    <border>
      <left/>
      <right style="thin"/>
      <top style="hair">
        <color indexed="12"/>
      </top>
      <bottom style="hair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>
        <color indexed="12"/>
      </left>
      <right style="thin"/>
      <top>
        <color indexed="63"/>
      </top>
      <bottom style="medium">
        <color indexed="12"/>
      </bottom>
    </border>
    <border>
      <left style="thin"/>
      <right/>
      <top>
        <color indexed="63"/>
      </top>
      <bottom style="medium">
        <color indexed="12"/>
      </bottom>
    </border>
    <border>
      <left/>
      <right/>
      <top>
        <color indexed="63"/>
      </top>
      <bottom style="dotted"/>
    </border>
    <border>
      <left/>
      <right style="medium">
        <color indexed="12"/>
      </right>
      <top/>
      <bottom style="medium">
        <color indexed="12"/>
      </bottom>
    </border>
    <border>
      <left/>
      <right style="medium">
        <color indexed="12"/>
      </right>
      <top style="thin">
        <color indexed="12"/>
      </top>
      <bottom style="medium">
        <color indexed="12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hair">
        <color indexed="12"/>
      </top>
      <bottom/>
    </border>
    <border>
      <left/>
      <right style="thin"/>
      <top style="hair">
        <color indexed="12"/>
      </top>
      <bottom/>
    </border>
    <border>
      <left style="thin"/>
      <right style="thin"/>
      <top style="hair">
        <color indexed="12"/>
      </top>
      <bottom/>
    </border>
    <border>
      <left style="thin"/>
      <right style="medium">
        <color indexed="12"/>
      </right>
      <top style="hair">
        <color indexed="12"/>
      </top>
      <bottom/>
    </border>
    <border>
      <left style="medium">
        <color indexed="12"/>
      </left>
      <right style="thin"/>
      <top/>
      <bottom style="hair">
        <color indexed="12"/>
      </bottom>
    </border>
    <border>
      <left style="thin"/>
      <right style="thin"/>
      <top/>
      <bottom style="hair">
        <color indexed="12"/>
      </bottom>
    </border>
    <border>
      <left style="thin"/>
      <right style="medium">
        <color indexed="12"/>
      </right>
      <top/>
      <bottom style="hair">
        <color indexed="12"/>
      </bottom>
    </border>
    <border>
      <left style="medium">
        <color indexed="12"/>
      </left>
      <right/>
      <top/>
      <bottom/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rgb="FF0000FF"/>
      </left>
      <right style="medium">
        <color indexed="12"/>
      </right>
      <top style="hair">
        <color indexed="12"/>
      </top>
      <bottom style="hair">
        <color rgb="FF0000FF"/>
      </bottom>
    </border>
    <border>
      <left>
        <color indexed="63"/>
      </left>
      <right style="thin"/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/>
      <top/>
      <bottom style="hair">
        <color indexed="12"/>
      </bottom>
    </border>
    <border>
      <left style="thin"/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theme="4" tint="0.799979984760284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theme="4" tint="0.7999799847602844"/>
      </bottom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 style="thin">
        <color theme="4" tint="0.39998000860214233"/>
      </top>
      <bottom style="thin">
        <color theme="4" tint="0.3999800086021423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/>
      <right style="thin"/>
      <top style="medium">
        <color indexed="12"/>
      </top>
      <bottom style="medium">
        <color indexed="12"/>
      </bottom>
    </border>
    <border>
      <left style="thin"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/>
    </border>
    <border>
      <left style="medium">
        <color indexed="12"/>
      </left>
      <right style="medium">
        <color indexed="12"/>
      </right>
      <top style="thin">
        <color theme="4" tint="0.7999799847602844"/>
      </top>
      <bottom style="medium">
        <color indexed="12"/>
      </bottom>
    </border>
    <border>
      <left style="medium">
        <color indexed="12"/>
      </left>
      <right style="thin">
        <color theme="1" tint="0.04998999834060669"/>
      </right>
      <top style="thin">
        <color indexed="12"/>
      </top>
      <bottom style="medium">
        <color indexed="12"/>
      </bottom>
    </border>
    <border>
      <left style="thin">
        <color theme="1" tint="0.04998999834060669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theme="1"/>
      </right>
      <top style="thin">
        <color indexed="12"/>
      </top>
      <bottom style="medium">
        <color indexed="12"/>
      </bottom>
    </border>
    <border>
      <left style="thin">
        <color theme="1"/>
      </left>
      <right style="thin">
        <color theme="1"/>
      </right>
      <top style="thin">
        <color indexed="12"/>
      </top>
      <bottom style="medium">
        <color indexed="12"/>
      </bottom>
    </border>
    <border>
      <left style="thin">
        <color theme="1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12"/>
      </top>
      <bottom>
        <color indexed="63"/>
      </bottom>
    </border>
    <border>
      <left style="medium">
        <color rgb="FF0000FF"/>
      </left>
      <right/>
      <top style="medium">
        <color indexed="12"/>
      </top>
      <bottom style="medium">
        <color indexed="12"/>
      </bottom>
    </border>
    <border>
      <left style="thin"/>
      <right style="medium">
        <color rgb="FF0000FF"/>
      </right>
      <top style="medium">
        <color indexed="12"/>
      </top>
      <bottom style="medium">
        <color indexed="12"/>
      </bottom>
    </border>
    <border>
      <left/>
      <right style="thin"/>
      <top/>
      <bottom style="medium">
        <color indexed="12"/>
      </bottom>
    </border>
    <border>
      <left style="thin"/>
      <right/>
      <top style="medium">
        <color indexed="12"/>
      </top>
      <bottom style="hair">
        <color indexed="12"/>
      </bottom>
    </border>
    <border>
      <left style="thin"/>
      <right/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/>
      <right style="thin"/>
      <top style="thin"/>
      <bottom style="thin">
        <color theme="4" tint="0.39998000860214233"/>
      </bottom>
    </border>
    <border>
      <left style="medium">
        <color indexed="12"/>
      </left>
      <right style="thin"/>
      <top style="thin"/>
      <bottom style="thin">
        <color theme="4" tint="0.39998000860214233"/>
      </bottom>
    </border>
    <border>
      <left/>
      <right style="medium">
        <color indexed="12"/>
      </right>
      <top style="thin"/>
      <bottom style="thin">
        <color theme="4" tint="0.39998000860214233"/>
      </bottom>
    </border>
    <border>
      <left/>
      <right>
        <color indexed="63"/>
      </right>
      <top style="thin"/>
      <bottom style="thin">
        <color theme="4" tint="0.39998000860214233"/>
      </bottom>
    </border>
    <border>
      <left style="medium">
        <color indexed="12"/>
      </left>
      <right style="thin"/>
      <top style="medium">
        <color indexed="12"/>
      </top>
      <bottom style="thin">
        <color theme="4" tint="0.39998000860214233"/>
      </bottom>
    </border>
    <border>
      <left/>
      <right style="medium">
        <color indexed="12"/>
      </right>
      <top style="medium">
        <color indexed="12"/>
      </top>
      <bottom style="thin">
        <color theme="4" tint="0.39998000860214233"/>
      </bottom>
    </border>
    <border>
      <left style="medium">
        <color indexed="12"/>
      </left>
      <right>
        <color indexed="63"/>
      </right>
      <top style="thin"/>
      <bottom style="thin">
        <color theme="4" tint="0.39998000860214233"/>
      </bottom>
    </border>
    <border>
      <left style="medium">
        <color indexed="12"/>
      </left>
      <right style="medium">
        <color indexed="12"/>
      </right>
      <top style="thin"/>
      <bottom style="thin">
        <color theme="4" tint="0.39998000860214233"/>
      </bottom>
    </border>
    <border>
      <left/>
      <right style="thin"/>
      <top/>
      <bottom/>
    </border>
    <border>
      <left style="medium">
        <color indexed="12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medium">
        <color indexed="12"/>
      </left>
      <right style="thin"/>
      <top/>
      <bottom style="thin">
        <color theme="4" tint="0.7999799847602844"/>
      </bottom>
    </border>
    <border>
      <left/>
      <right style="medium">
        <color indexed="12"/>
      </right>
      <top/>
      <bottom style="thin">
        <color theme="4" tint="0.7999799847602844"/>
      </bottom>
    </border>
    <border>
      <left style="medium">
        <color indexed="12"/>
      </left>
      <right>
        <color indexed="63"/>
      </right>
      <top/>
      <bottom style="thin">
        <color theme="4" tint="0.7999799847602844"/>
      </bottom>
    </border>
    <border>
      <left style="medium">
        <color indexed="12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thin">
        <color indexed="12"/>
      </right>
      <top/>
      <bottom style="thin">
        <color theme="4" tint="0.7999799847602844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/>
    </border>
    <border>
      <left style="thin"/>
      <right style="medium">
        <color indexed="12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 style="thin">
        <color theme="4" tint="0.7999799847602844"/>
      </top>
      <bottom>
        <color indexed="63"/>
      </bottom>
    </border>
    <border>
      <left style="thin"/>
      <right style="medium">
        <color indexed="12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 style="medium">
        <color indexed="12"/>
      </left>
      <right style="thin"/>
      <top style="thin">
        <color theme="4" tint="0.7999799847602844"/>
      </top>
      <bottom>
        <color indexed="63"/>
      </bottom>
    </border>
    <border>
      <left/>
      <right style="medium">
        <color indexed="12"/>
      </right>
      <top style="thin">
        <color theme="4" tint="0.7999799847602844"/>
      </top>
      <bottom>
        <color indexed="63"/>
      </bottom>
    </border>
    <border>
      <left style="medium">
        <color indexed="12"/>
      </left>
      <right style="thin"/>
      <top style="thin">
        <color theme="4" tint="0.7999799847602844"/>
      </top>
      <bottom style="medium">
        <color indexed="12"/>
      </bottom>
    </border>
    <border>
      <left/>
      <right style="medium">
        <color indexed="12"/>
      </right>
      <top style="thin">
        <color theme="4" tint="0.7999799847602844"/>
      </top>
      <bottom style="medium">
        <color indexed="12"/>
      </bottom>
    </border>
    <border>
      <left style="thin"/>
      <right style="thin"/>
      <top style="medium">
        <color indexed="12"/>
      </top>
      <bottom style="thin">
        <color theme="4" tint="0.7999799847602844"/>
      </bottom>
    </border>
    <border>
      <left style="medium">
        <color indexed="12"/>
      </left>
      <right style="thin"/>
      <top style="medium">
        <color indexed="12"/>
      </top>
      <bottom style="thin">
        <color theme="4" tint="0.7999799847602844"/>
      </bottom>
    </border>
    <border>
      <left/>
      <right style="medium">
        <color indexed="12"/>
      </right>
      <top style="medium">
        <color indexed="12"/>
      </top>
      <bottom style="thin">
        <color theme="4" tint="0.7999799847602844"/>
      </bottom>
    </border>
    <border>
      <left style="thin"/>
      <right style="thin"/>
      <top/>
      <bottom style="thin">
        <color theme="4" tint="0.7999799847602844"/>
      </bottom>
    </border>
    <border>
      <left style="thin"/>
      <right style="thin"/>
      <top>
        <color indexed="63"/>
      </top>
      <bottom style="medium">
        <color indexed="12"/>
      </bottom>
    </border>
    <border>
      <left style="medium">
        <color indexed="12"/>
      </left>
      <right style="thin">
        <color theme="1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>
        <color theme="1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medium">
        <color indexed="12"/>
      </right>
      <top style="medium">
        <color indexed="12"/>
      </top>
      <bottom style="thin">
        <color theme="4" tint="0.39998000860214233"/>
      </bottom>
    </border>
    <border>
      <left style="medium">
        <color indexed="12"/>
      </left>
      <right style="thin">
        <color theme="1"/>
      </right>
      <top/>
      <bottom style="thin">
        <color theme="4" tint="0.7999799847602844"/>
      </bottom>
    </border>
    <border>
      <left style="thin">
        <color theme="1"/>
      </left>
      <right style="thin">
        <color theme="1"/>
      </right>
      <top/>
      <bottom style="thin">
        <color theme="4" tint="0.7999799847602844"/>
      </bottom>
    </border>
    <border>
      <left style="thin">
        <color theme="1"/>
      </left>
      <right style="medium">
        <color indexed="12"/>
      </right>
      <top/>
      <bottom style="thin">
        <color theme="4" tint="0.7999799847602844"/>
      </bottom>
    </border>
    <border>
      <left style="thin"/>
      <right style="medium">
        <color indexed="12"/>
      </right>
      <top/>
      <bottom style="thin">
        <color theme="4" tint="0.7999799847602844"/>
      </bottom>
    </border>
    <border>
      <left style="medium">
        <color indexed="12"/>
      </left>
      <right style="thin">
        <color theme="1"/>
      </right>
      <top/>
      <bottom>
        <color indexed="63"/>
      </bottom>
    </border>
    <border>
      <left style="thin">
        <color theme="1"/>
      </left>
      <right style="thin">
        <color theme="1"/>
      </right>
      <top/>
      <bottom>
        <color indexed="63"/>
      </bottom>
    </border>
    <border>
      <left style="thin">
        <color theme="1"/>
      </left>
      <right style="medium">
        <color indexed="12"/>
      </right>
      <top/>
      <bottom>
        <color indexed="63"/>
      </bottom>
    </border>
    <border>
      <left style="thin"/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medium">
        <color indexed="12"/>
      </right>
      <top style="thin">
        <color theme="4" tint="0.39998000860214233"/>
      </top>
      <bottom style="thin">
        <color theme="4" tint="0.39998000860214233"/>
      </bottom>
    </border>
    <border>
      <left style="medium">
        <color indexed="12"/>
      </left>
      <right style="thin">
        <color theme="1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1"/>
      </left>
      <right style="thin">
        <color theme="1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1"/>
      </left>
      <right style="medium">
        <color indexed="12"/>
      </right>
      <top style="thin">
        <color theme="4" tint="0.7999799847602844"/>
      </top>
      <bottom style="thin">
        <color theme="4" tint="0.7999799847602844"/>
      </bottom>
    </border>
    <border>
      <left style="medium">
        <color indexed="12"/>
      </left>
      <right style="thin"/>
      <top style="thin">
        <color theme="4" tint="0.7999799847602844"/>
      </top>
      <bottom style="thin">
        <color theme="4" tint="0.7999799847602844"/>
      </bottom>
    </border>
    <border>
      <left style="medium">
        <color indexed="12"/>
      </left>
      <right style="thin">
        <color theme="1"/>
      </right>
      <top/>
      <bottom style="medium">
        <color indexed="12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indexed="12"/>
      </bottom>
    </border>
    <border>
      <left style="thin">
        <color theme="1"/>
      </left>
      <right style="medium">
        <color indexed="12"/>
      </right>
      <top/>
      <bottom style="medium">
        <color indexed="12"/>
      </bottom>
    </border>
    <border>
      <left>
        <color indexed="63"/>
      </left>
      <right style="thin">
        <color theme="1" tint="0.04998999834060669"/>
      </right>
      <top style="medium">
        <color indexed="12"/>
      </top>
      <bottom style="thin">
        <color theme="4" tint="0.7999799847602844"/>
      </bottom>
    </border>
    <border>
      <left style="thin">
        <color theme="1" tint="0.04998999834060669"/>
      </left>
      <right style="medium">
        <color indexed="12"/>
      </right>
      <top style="medium">
        <color indexed="12"/>
      </top>
      <bottom style="thin">
        <color theme="4" tint="0.7999799847602844"/>
      </bottom>
    </border>
    <border>
      <left>
        <color indexed="63"/>
      </left>
      <right style="thin">
        <color theme="1" tint="0.04998999834060669"/>
      </right>
      <top/>
      <bottom style="thin">
        <color theme="4" tint="0.7999799847602844"/>
      </bottom>
    </border>
    <border>
      <left style="thin">
        <color theme="1" tint="0.04998999834060669"/>
      </left>
      <right style="medium">
        <color indexed="12"/>
      </right>
      <top/>
      <bottom style="thin">
        <color theme="4" tint="0.7999799847602844"/>
      </bottom>
    </border>
    <border>
      <left>
        <color indexed="63"/>
      </left>
      <right style="thin">
        <color theme="1" tint="0.04998999834060669"/>
      </right>
      <top style="thin">
        <color theme="4" tint="0.7999799847602844"/>
      </top>
      <bottom style="medium">
        <color indexed="12"/>
      </bottom>
    </border>
    <border>
      <left style="thin">
        <color theme="1" tint="0.04998999834060669"/>
      </left>
      <right style="medium">
        <color indexed="12"/>
      </right>
      <top style="thin">
        <color theme="4" tint="0.7999799847602844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hair">
        <color indexed="12"/>
      </bottom>
    </border>
    <border>
      <left/>
      <right style="medium">
        <color indexed="12"/>
      </right>
      <top style="medium">
        <color indexed="12"/>
      </top>
      <bottom style="hair">
        <color indexed="12"/>
      </bottom>
    </border>
    <border>
      <left/>
      <right/>
      <top style="dotted"/>
      <bottom style="hair">
        <color indexed="12"/>
      </bottom>
    </border>
    <border>
      <left/>
      <right style="medium">
        <color indexed="12"/>
      </right>
      <top style="hair">
        <color indexed="12"/>
      </top>
      <bottom style="hair">
        <color indexed="12"/>
      </bottom>
    </border>
    <border>
      <left/>
      <right/>
      <top style="hair">
        <color indexed="12"/>
      </top>
      <bottom style="hair">
        <color indexed="12"/>
      </bottom>
    </border>
    <border>
      <left/>
      <right style="medium">
        <color indexed="12"/>
      </right>
      <top style="thin">
        <color theme="4" tint="0.7999799847602844"/>
      </top>
      <bottom style="thin">
        <color theme="4" tint="0.7999799847602844"/>
      </bottom>
    </border>
    <border>
      <left/>
      <right style="thin"/>
      <top style="hair">
        <color indexed="12"/>
      </top>
      <bottom style="medium">
        <color indexed="12"/>
      </bottom>
    </border>
    <border>
      <left style="thin"/>
      <right style="thin"/>
      <top style="hair">
        <color indexed="12"/>
      </top>
      <bottom style="medium">
        <color indexed="12"/>
      </bottom>
    </border>
    <border>
      <left style="medium">
        <color indexed="12"/>
      </left>
      <right/>
      <top style="hair">
        <color indexed="12"/>
      </top>
      <bottom style="medium">
        <color indexed="12"/>
      </bottom>
    </border>
    <border>
      <left style="thin"/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thin"/>
      <top style="hair">
        <color indexed="12"/>
      </top>
      <bottom style="medium">
        <color indexed="12"/>
      </bottom>
    </border>
    <border>
      <left style="thin"/>
      <right/>
      <top style="hair">
        <color indexed="12"/>
      </top>
      <bottom style="medium">
        <color indexed="12"/>
      </bottom>
    </border>
    <border>
      <left/>
      <right/>
      <top style="hair">
        <color indexed="12"/>
      </top>
      <bottom style="medium">
        <color indexed="12"/>
      </bottom>
    </border>
    <border>
      <left/>
      <right/>
      <top>
        <color indexed="63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/>
      <top>
        <color indexed="63"/>
      </top>
      <bottom style="hair">
        <color indexed="12"/>
      </bottom>
    </border>
    <border>
      <left/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rgb="FF0000FF"/>
      </right>
      <top style="medium">
        <color indexed="12"/>
      </top>
      <bottom style="medium">
        <color indexed="12"/>
      </bottom>
    </border>
    <border>
      <left style="medium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medium">
        <color indexed="12"/>
      </right>
      <top/>
      <bottom style="thin">
        <color indexed="12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>
        <color indexed="63"/>
      </left>
      <right style="thin"/>
      <top style="medium">
        <color indexed="12"/>
      </top>
      <bottom style="thin">
        <color indexed="12"/>
      </bottom>
    </border>
    <border>
      <left style="thin"/>
      <right style="thin"/>
      <top style="medium">
        <color indexed="12"/>
      </top>
      <bottom style="thin">
        <color indexed="12"/>
      </bottom>
    </border>
    <border>
      <left style="thin"/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/>
      <top style="medium">
        <color indexed="12"/>
      </top>
      <bottom style="thin">
        <color indexed="12"/>
      </bottom>
    </border>
    <border>
      <left/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/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/>
      <top style="medium">
        <color indexed="12"/>
      </top>
      <bottom style="thin">
        <color indexed="12"/>
      </bottom>
    </border>
    <border>
      <left style="medium">
        <color indexed="12"/>
      </left>
      <right/>
      <top/>
      <bottom style="medium">
        <color indexed="12"/>
      </bottom>
    </border>
    <border>
      <left style="medium">
        <color indexed="12"/>
      </left>
      <right style="thin">
        <color theme="1" tint="0.04998999834060669"/>
      </right>
      <top/>
      <bottom style="thin">
        <color indexed="12"/>
      </bottom>
    </border>
    <border>
      <left style="thin">
        <color theme="1" tint="0.04998999834060669"/>
      </left>
      <right style="medium">
        <color indexed="12"/>
      </right>
      <top/>
      <bottom style="thin">
        <color indexed="12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441">
    <xf numFmtId="0" fontId="0" fillId="0" borderId="0" xfId="0" applyAlignment="1">
      <alignment/>
    </xf>
    <xf numFmtId="164" fontId="5" fillId="0" borderId="0" xfId="64" applyNumberFormat="1" applyFont="1" applyFill="1" applyBorder="1" applyAlignment="1">
      <alignment horizontal="left" vertical="center"/>
      <protection/>
    </xf>
    <xf numFmtId="164" fontId="3" fillId="0" borderId="0" xfId="64" applyNumberFormat="1" applyFont="1" applyFill="1" applyBorder="1" applyAlignment="1">
      <alignment horizontal="left" vertical="center"/>
      <protection/>
    </xf>
    <xf numFmtId="0" fontId="0" fillId="0" borderId="0" xfId="57">
      <alignment/>
      <protection/>
    </xf>
    <xf numFmtId="0" fontId="0" fillId="0" borderId="0" xfId="0" applyBorder="1" applyAlignment="1">
      <alignment/>
    </xf>
    <xf numFmtId="0" fontId="12" fillId="0" borderId="0" xfId="57" applyFont="1">
      <alignment/>
      <protection/>
    </xf>
    <xf numFmtId="0" fontId="6" fillId="0" borderId="10" xfId="64" applyNumberFormat="1" applyFont="1" applyBorder="1" applyAlignment="1">
      <alignment horizontal="center" vertical="center" wrapText="1"/>
      <protection/>
    </xf>
    <xf numFmtId="0" fontId="6" fillId="0" borderId="11" xfId="64" applyNumberFormat="1" applyFont="1" applyBorder="1" applyAlignment="1">
      <alignment horizontal="center" vertical="center" wrapText="1"/>
      <protection/>
    </xf>
    <xf numFmtId="0" fontId="6" fillId="0" borderId="12" xfId="64" applyNumberFormat="1" applyFont="1" applyBorder="1" applyAlignment="1">
      <alignment horizontal="center" vertical="center" wrapText="1"/>
      <protection/>
    </xf>
    <xf numFmtId="165" fontId="11" fillId="0" borderId="13" xfId="64" applyNumberFormat="1" applyFont="1" applyBorder="1" applyAlignment="1">
      <alignment horizontal="left" vertical="center"/>
      <protection/>
    </xf>
    <xf numFmtId="3" fontId="77" fillId="33" borderId="14" xfId="0" applyNumberFormat="1" applyFont="1" applyFill="1" applyBorder="1" applyAlignment="1">
      <alignment horizontal="right" vertical="center"/>
    </xf>
    <xf numFmtId="3" fontId="77" fillId="33" borderId="15" xfId="0" applyNumberFormat="1" applyFont="1" applyFill="1" applyBorder="1" applyAlignment="1">
      <alignment horizontal="right" vertical="center"/>
    </xf>
    <xf numFmtId="3" fontId="77" fillId="33" borderId="16" xfId="0" applyNumberFormat="1" applyFont="1" applyFill="1" applyBorder="1" applyAlignment="1">
      <alignment horizontal="right" vertical="center"/>
    </xf>
    <xf numFmtId="165" fontId="11" fillId="0" borderId="17" xfId="64" applyNumberFormat="1" applyFont="1" applyBorder="1" applyAlignment="1">
      <alignment vertical="center"/>
      <protection/>
    </xf>
    <xf numFmtId="3" fontId="77" fillId="33" borderId="18" xfId="0" applyNumberFormat="1" applyFont="1" applyFill="1" applyBorder="1" applyAlignment="1">
      <alignment horizontal="right" vertical="center"/>
    </xf>
    <xf numFmtId="3" fontId="77" fillId="33" borderId="19" xfId="0" applyNumberFormat="1" applyFont="1" applyFill="1" applyBorder="1" applyAlignment="1">
      <alignment horizontal="right" vertical="center"/>
    </xf>
    <xf numFmtId="3" fontId="77" fillId="33" borderId="20" xfId="0" applyNumberFormat="1" applyFont="1" applyFill="1" applyBorder="1" applyAlignment="1">
      <alignment horizontal="right" vertical="center"/>
    </xf>
    <xf numFmtId="165" fontId="11" fillId="0" borderId="17" xfId="64" applyNumberFormat="1" applyFont="1" applyBorder="1" applyAlignment="1">
      <alignment horizontal="left" vertical="center"/>
      <protection/>
    </xf>
    <xf numFmtId="165" fontId="11" fillId="0" borderId="17" xfId="64" applyNumberFormat="1" applyFont="1" applyBorder="1" applyAlignment="1">
      <alignment horizontal="left" vertical="center" wrapText="1"/>
      <protection/>
    </xf>
    <xf numFmtId="167" fontId="10" fillId="34" borderId="21" xfId="64" applyNumberFormat="1" applyFont="1" applyFill="1" applyBorder="1" applyAlignment="1">
      <alignment horizontal="right" vertical="center"/>
      <protection/>
    </xf>
    <xf numFmtId="167" fontId="0" fillId="0" borderId="0" xfId="0" applyNumberFormat="1" applyAlignment="1">
      <alignment/>
    </xf>
    <xf numFmtId="165" fontId="11" fillId="0" borderId="0" xfId="64" applyNumberFormat="1" applyFont="1" applyFill="1" applyBorder="1" applyAlignment="1">
      <alignment vertical="center"/>
      <protection/>
    </xf>
    <xf numFmtId="165" fontId="11" fillId="0" borderId="22" xfId="64" applyNumberFormat="1" applyFont="1" applyBorder="1" applyAlignment="1">
      <alignment horizontal="left" vertical="center"/>
      <protection/>
    </xf>
    <xf numFmtId="165" fontId="11" fillId="0" borderId="23" xfId="64" applyNumberFormat="1" applyFont="1" applyBorder="1" applyAlignment="1">
      <alignment vertical="center"/>
      <protection/>
    </xf>
    <xf numFmtId="3" fontId="77" fillId="33" borderId="24" xfId="0" applyNumberFormat="1" applyFont="1" applyFill="1" applyBorder="1" applyAlignment="1">
      <alignment horizontal="right" vertical="center"/>
    </xf>
    <xf numFmtId="167" fontId="0" fillId="0" borderId="0" xfId="0" applyNumberFormat="1" applyBorder="1" applyAlignment="1">
      <alignment/>
    </xf>
    <xf numFmtId="165" fontId="11" fillId="0" borderId="0" xfId="64" applyNumberFormat="1" applyFont="1" applyBorder="1" applyAlignment="1">
      <alignment vertical="center"/>
      <protection/>
    </xf>
    <xf numFmtId="165" fontId="11" fillId="0" borderId="0" xfId="64" applyNumberFormat="1" applyFont="1" applyBorder="1" applyAlignment="1">
      <alignment horizontal="left" vertical="center" wrapText="1"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14" fillId="0" borderId="26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6" fillId="0" borderId="29" xfId="64" applyNumberFormat="1" applyFont="1" applyBorder="1" applyAlignment="1">
      <alignment horizontal="center" vertical="center" wrapText="1"/>
      <protection/>
    </xf>
    <xf numFmtId="0" fontId="6" fillId="0" borderId="30" xfId="64" applyNumberFormat="1" applyFont="1" applyBorder="1" applyAlignment="1">
      <alignment horizontal="center" vertical="center" wrapText="1"/>
      <protection/>
    </xf>
    <xf numFmtId="0" fontId="7" fillId="35" borderId="31" xfId="64" applyNumberFormat="1" applyFont="1" applyFill="1" applyBorder="1" applyAlignment="1">
      <alignment horizontal="center" vertical="center" wrapText="1"/>
      <protection/>
    </xf>
    <xf numFmtId="0" fontId="7" fillId="18" borderId="32" xfId="64" applyNumberFormat="1" applyFont="1" applyFill="1" applyBorder="1" applyAlignment="1">
      <alignment horizontal="center" vertical="center" wrapText="1"/>
      <protection/>
    </xf>
    <xf numFmtId="0" fontId="6" fillId="36" borderId="10" xfId="64" applyNumberFormat="1" applyFont="1" applyFill="1" applyBorder="1" applyAlignment="1">
      <alignment horizontal="center" vertical="center" wrapText="1"/>
      <protection/>
    </xf>
    <xf numFmtId="0" fontId="6" fillId="36" borderId="33" xfId="64" applyNumberFormat="1" applyFont="1" applyFill="1" applyBorder="1" applyAlignment="1">
      <alignment horizontal="center" vertical="center" wrapText="1"/>
      <protection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3" fontId="4" fillId="36" borderId="14" xfId="57" applyNumberFormat="1" applyFont="1" applyFill="1" applyBorder="1" applyAlignment="1">
      <alignment horizontal="right" vertical="center"/>
      <protection/>
    </xf>
    <xf numFmtId="3" fontId="4" fillId="36" borderId="18" xfId="57" applyNumberFormat="1" applyFont="1" applyFill="1" applyBorder="1" applyAlignment="1">
      <alignment horizontal="right" vertical="center"/>
      <protection/>
    </xf>
    <xf numFmtId="0" fontId="6" fillId="0" borderId="36" xfId="64" applyNumberFormat="1" applyFont="1" applyBorder="1" applyAlignment="1">
      <alignment horizontal="center" vertical="center" wrapText="1"/>
      <protection/>
    </xf>
    <xf numFmtId="3" fontId="77" fillId="33" borderId="37" xfId="0" applyNumberFormat="1" applyFont="1" applyFill="1" applyBorder="1" applyAlignment="1">
      <alignment horizontal="right" vertical="center"/>
    </xf>
    <xf numFmtId="3" fontId="77" fillId="33" borderId="38" xfId="0" applyNumberFormat="1" applyFont="1" applyFill="1" applyBorder="1" applyAlignment="1">
      <alignment horizontal="right" vertical="center"/>
    </xf>
    <xf numFmtId="3" fontId="77" fillId="33" borderId="39" xfId="0" applyNumberFormat="1" applyFont="1" applyFill="1" applyBorder="1" applyAlignment="1">
      <alignment horizontal="right" vertical="center"/>
    </xf>
    <xf numFmtId="3" fontId="77" fillId="33" borderId="40" xfId="0" applyNumberFormat="1" applyFont="1" applyFill="1" applyBorder="1" applyAlignment="1">
      <alignment horizontal="right" vertical="center"/>
    </xf>
    <xf numFmtId="3" fontId="77" fillId="33" borderId="41" xfId="0" applyNumberFormat="1" applyFont="1" applyFill="1" applyBorder="1" applyAlignment="1">
      <alignment horizontal="right" vertical="center"/>
    </xf>
    <xf numFmtId="3" fontId="77" fillId="33" borderId="42" xfId="0" applyNumberFormat="1" applyFont="1" applyFill="1" applyBorder="1" applyAlignment="1">
      <alignment horizontal="right" vertical="center"/>
    </xf>
    <xf numFmtId="3" fontId="77" fillId="33" borderId="43" xfId="0" applyNumberFormat="1" applyFont="1" applyFill="1" applyBorder="1" applyAlignment="1">
      <alignment horizontal="right" vertical="center"/>
    </xf>
    <xf numFmtId="165" fontId="11" fillId="0" borderId="44" xfId="64" applyNumberFormat="1" applyFont="1" applyBorder="1" applyAlignment="1">
      <alignment vertical="center"/>
      <protection/>
    </xf>
    <xf numFmtId="0" fontId="6" fillId="0" borderId="45" xfId="64" applyNumberFormat="1" applyFont="1" applyBorder="1" applyAlignment="1">
      <alignment horizontal="center" vertical="center" wrapText="1"/>
      <protection/>
    </xf>
    <xf numFmtId="3" fontId="4" fillId="36" borderId="16" xfId="57" applyNumberFormat="1" applyFont="1" applyFill="1" applyBorder="1" applyAlignment="1">
      <alignment horizontal="right" vertical="center"/>
      <protection/>
    </xf>
    <xf numFmtId="3" fontId="4" fillId="36" borderId="20" xfId="57" applyNumberFormat="1" applyFont="1" applyFill="1" applyBorder="1" applyAlignment="1">
      <alignment horizontal="right" vertical="center"/>
      <protection/>
    </xf>
    <xf numFmtId="165" fontId="11" fillId="0" borderId="46" xfId="64" applyNumberFormat="1" applyFont="1" applyBorder="1" applyAlignment="1">
      <alignment horizontal="left" vertical="center"/>
      <protection/>
    </xf>
    <xf numFmtId="0" fontId="6" fillId="0" borderId="47" xfId="64" applyNumberFormat="1" applyFont="1" applyBorder="1" applyAlignment="1">
      <alignment horizontal="center" vertical="center" wrapText="1"/>
      <protection/>
    </xf>
    <xf numFmtId="165" fontId="11" fillId="0" borderId="48" xfId="64" applyNumberFormat="1" applyFont="1" applyBorder="1" applyAlignment="1">
      <alignment horizontal="left" vertical="center"/>
      <protection/>
    </xf>
    <xf numFmtId="165" fontId="11" fillId="0" borderId="49" xfId="64" applyNumberFormat="1" applyFont="1" applyBorder="1" applyAlignment="1">
      <alignment vertical="center"/>
      <protection/>
    </xf>
    <xf numFmtId="165" fontId="11" fillId="0" borderId="49" xfId="64" applyNumberFormat="1" applyFont="1" applyBorder="1" applyAlignment="1">
      <alignment horizontal="left" vertical="center" wrapText="1"/>
      <protection/>
    </xf>
    <xf numFmtId="0" fontId="58" fillId="0" borderId="0" xfId="54">
      <alignment/>
      <protection/>
    </xf>
    <xf numFmtId="165" fontId="11" fillId="0" borderId="17" xfId="64" applyNumberFormat="1" applyFont="1" applyBorder="1" applyAlignment="1">
      <alignment vertical="center" wrapText="1"/>
      <protection/>
    </xf>
    <xf numFmtId="165" fontId="11" fillId="0" borderId="50" xfId="64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0" fillId="36" borderId="28" xfId="0" applyFill="1" applyBorder="1" applyAlignment="1">
      <alignment/>
    </xf>
    <xf numFmtId="0" fontId="6" fillId="0" borderId="51" xfId="64" applyNumberFormat="1" applyFont="1" applyBorder="1" applyAlignment="1">
      <alignment horizontal="center" vertical="center" wrapText="1"/>
      <protection/>
    </xf>
    <xf numFmtId="0" fontId="6" fillId="0" borderId="52" xfId="64" applyNumberFormat="1" applyFont="1" applyBorder="1" applyAlignment="1">
      <alignment horizontal="center" vertical="center" wrapText="1"/>
      <protection/>
    </xf>
    <xf numFmtId="0" fontId="16" fillId="0" borderId="0" xfId="57" applyFont="1" applyAlignment="1">
      <alignment vertical="center"/>
      <protection/>
    </xf>
    <xf numFmtId="0" fontId="17" fillId="0" borderId="0" xfId="0" applyFont="1" applyAlignment="1">
      <alignment/>
    </xf>
    <xf numFmtId="0" fontId="78" fillId="37" borderId="53" xfId="0" applyFont="1" applyFill="1" applyBorder="1" applyAlignment="1">
      <alignment horizontal="left" indent="1"/>
    </xf>
    <xf numFmtId="0" fontId="78" fillId="37" borderId="54" xfId="0" applyFont="1" applyFill="1" applyBorder="1" applyAlignment="1">
      <alignment horizontal="left" indent="1"/>
    </xf>
    <xf numFmtId="3" fontId="17" fillId="0" borderId="0" xfId="0" applyNumberFormat="1" applyFont="1" applyAlignment="1">
      <alignment/>
    </xf>
    <xf numFmtId="0" fontId="78" fillId="33" borderId="55" xfId="0" applyFont="1" applyFill="1" applyBorder="1" applyAlignment="1">
      <alignment horizontal="left"/>
    </xf>
    <xf numFmtId="0" fontId="78" fillId="38" borderId="56" xfId="0" applyFont="1" applyFill="1" applyBorder="1" applyAlignment="1">
      <alignment horizontal="left"/>
    </xf>
    <xf numFmtId="0" fontId="14" fillId="0" borderId="26" xfId="0" applyFont="1" applyBorder="1" applyAlignment="1">
      <alignment horizontal="center"/>
    </xf>
    <xf numFmtId="164" fontId="18" fillId="39" borderId="57" xfId="64" applyNumberFormat="1" applyFont="1" applyFill="1" applyBorder="1" applyAlignment="1">
      <alignment horizontal="center"/>
      <protection/>
    </xf>
    <xf numFmtId="167" fontId="19" fillId="39" borderId="58" xfId="64" applyNumberFormat="1" applyFont="1" applyFill="1" applyBorder="1" applyAlignment="1">
      <alignment horizontal="right" vertical="center"/>
      <protection/>
    </xf>
    <xf numFmtId="167" fontId="19" fillId="39" borderId="59" xfId="64" applyNumberFormat="1" applyFont="1" applyFill="1" applyBorder="1" applyAlignment="1">
      <alignment horizontal="right" vertical="center"/>
      <protection/>
    </xf>
    <xf numFmtId="167" fontId="19" fillId="39" borderId="60" xfId="64" applyNumberFormat="1" applyFont="1" applyFill="1" applyBorder="1" applyAlignment="1">
      <alignment horizontal="right" vertical="center"/>
      <protection/>
    </xf>
    <xf numFmtId="164" fontId="20" fillId="39" borderId="57" xfId="64" applyNumberFormat="1" applyFont="1" applyFill="1" applyBorder="1" applyAlignment="1">
      <alignment horizontal="center"/>
      <protection/>
    </xf>
    <xf numFmtId="167" fontId="19" fillId="40" borderId="58" xfId="64" applyNumberFormat="1" applyFont="1" applyFill="1" applyBorder="1" applyAlignment="1">
      <alignment horizontal="right" vertical="center"/>
      <protection/>
    </xf>
    <xf numFmtId="167" fontId="19" fillId="40" borderId="27" xfId="64" applyNumberFormat="1" applyFont="1" applyFill="1" applyBorder="1" applyAlignment="1">
      <alignment horizontal="right" vertical="center"/>
      <protection/>
    </xf>
    <xf numFmtId="164" fontId="13" fillId="41" borderId="57" xfId="64" applyNumberFormat="1" applyFont="1" applyFill="1" applyBorder="1" applyAlignment="1">
      <alignment horizontal="center"/>
      <protection/>
    </xf>
    <xf numFmtId="167" fontId="10" fillId="41" borderId="58" xfId="64" applyNumberFormat="1" applyFont="1" applyFill="1" applyBorder="1" applyAlignment="1">
      <alignment horizontal="right" vertical="center"/>
      <protection/>
    </xf>
    <xf numFmtId="167" fontId="10" fillId="41" borderId="59" xfId="64" applyNumberFormat="1" applyFont="1" applyFill="1" applyBorder="1" applyAlignment="1">
      <alignment horizontal="right" vertical="center"/>
      <protection/>
    </xf>
    <xf numFmtId="167" fontId="10" fillId="41" borderId="27" xfId="64" applyNumberFormat="1" applyFont="1" applyFill="1" applyBorder="1" applyAlignment="1">
      <alignment horizontal="right" vertical="center"/>
      <protection/>
    </xf>
    <xf numFmtId="167" fontId="10" fillId="40" borderId="0" xfId="64" applyNumberFormat="1" applyFont="1" applyFill="1" applyBorder="1" applyAlignment="1">
      <alignment horizontal="right" vertical="center"/>
      <protection/>
    </xf>
    <xf numFmtId="167" fontId="10" fillId="41" borderId="61" xfId="64" applyNumberFormat="1" applyFont="1" applyFill="1" applyBorder="1" applyAlignment="1">
      <alignment horizontal="right" vertical="center"/>
      <protection/>
    </xf>
    <xf numFmtId="167" fontId="10" fillId="41" borderId="62" xfId="64" applyNumberFormat="1" applyFont="1" applyFill="1" applyBorder="1" applyAlignment="1">
      <alignment horizontal="right" vertical="center"/>
      <protection/>
    </xf>
    <xf numFmtId="164" fontId="18" fillId="40" borderId="57" xfId="64" applyNumberFormat="1" applyFont="1" applyFill="1" applyBorder="1" applyAlignment="1">
      <alignment horizontal="center"/>
      <protection/>
    </xf>
    <xf numFmtId="167" fontId="19" fillId="40" borderId="61" xfId="64" applyNumberFormat="1" applyFont="1" applyFill="1" applyBorder="1" applyAlignment="1">
      <alignment horizontal="right" vertical="center"/>
      <protection/>
    </xf>
    <xf numFmtId="167" fontId="19" fillId="40" borderId="59" xfId="64" applyNumberFormat="1" applyFont="1" applyFill="1" applyBorder="1" applyAlignment="1">
      <alignment horizontal="right" vertical="center"/>
      <protection/>
    </xf>
    <xf numFmtId="167" fontId="19" fillId="40" borderId="62" xfId="64" applyNumberFormat="1" applyFont="1" applyFill="1" applyBorder="1" applyAlignment="1">
      <alignment horizontal="right" vertical="center"/>
      <protection/>
    </xf>
    <xf numFmtId="167" fontId="10" fillId="41" borderId="60" xfId="64" applyNumberFormat="1" applyFont="1" applyFill="1" applyBorder="1" applyAlignment="1">
      <alignment horizontal="right" vertical="center"/>
      <protection/>
    </xf>
    <xf numFmtId="3" fontId="9" fillId="42" borderId="0" xfId="57" applyNumberFormat="1" applyFont="1" applyFill="1" applyBorder="1" applyAlignment="1">
      <alignment horizontal="right" vertical="center"/>
      <protection/>
    </xf>
    <xf numFmtId="165" fontId="11" fillId="0" borderId="63" xfId="64" applyNumberFormat="1" applyFont="1" applyBorder="1" applyAlignment="1">
      <alignment vertical="center"/>
      <protection/>
    </xf>
    <xf numFmtId="165" fontId="11" fillId="42" borderId="63" xfId="64" applyNumberFormat="1" applyFont="1" applyFill="1" applyBorder="1" applyAlignment="1">
      <alignment vertical="center"/>
      <protection/>
    </xf>
    <xf numFmtId="0" fontId="79" fillId="42" borderId="64" xfId="0" applyFont="1" applyFill="1" applyBorder="1" applyAlignment="1">
      <alignment horizontal="center" vertical="center" textRotation="90"/>
    </xf>
    <xf numFmtId="165" fontId="11" fillId="42" borderId="64" xfId="64" applyNumberFormat="1" applyFont="1" applyFill="1" applyBorder="1" applyAlignment="1">
      <alignment horizontal="left" vertical="center"/>
      <protection/>
    </xf>
    <xf numFmtId="0" fontId="15" fillId="42" borderId="34" xfId="0" applyFont="1" applyFill="1" applyBorder="1" applyAlignment="1">
      <alignment horizontal="center" vertical="center" textRotation="90" wrapText="1"/>
    </xf>
    <xf numFmtId="165" fontId="11" fillId="42" borderId="34" xfId="64" applyNumberFormat="1" applyFont="1" applyFill="1" applyBorder="1" applyAlignment="1">
      <alignment horizontal="left" vertical="center"/>
      <protection/>
    </xf>
    <xf numFmtId="165" fontId="4" fillId="0" borderId="0" xfId="64" applyNumberFormat="1" applyFont="1" applyFill="1" applyBorder="1" applyAlignment="1">
      <alignment vertical="center"/>
      <protection/>
    </xf>
    <xf numFmtId="165" fontId="11" fillId="16" borderId="65" xfId="64" applyNumberFormat="1" applyFont="1" applyFill="1" applyBorder="1" applyAlignment="1">
      <alignment horizontal="left" vertical="center"/>
      <protection/>
    </xf>
    <xf numFmtId="165" fontId="11" fillId="0" borderId="66" xfId="64" applyNumberFormat="1" applyFont="1" applyBorder="1" applyAlignment="1">
      <alignment vertical="center"/>
      <protection/>
    </xf>
    <xf numFmtId="165" fontId="11" fillId="43" borderId="65" xfId="64" applyNumberFormat="1" applyFont="1" applyFill="1" applyBorder="1" applyAlignment="1">
      <alignment horizontal="left" vertical="center"/>
      <protection/>
    </xf>
    <xf numFmtId="165" fontId="11" fillId="0" borderId="49" xfId="64" applyNumberFormat="1" applyFont="1" applyBorder="1" applyAlignment="1">
      <alignment/>
      <protection/>
    </xf>
    <xf numFmtId="0" fontId="78" fillId="37" borderId="67" xfId="0" applyFont="1" applyFill="1" applyBorder="1" applyAlignment="1">
      <alignment horizontal="left" indent="1"/>
    </xf>
    <xf numFmtId="0" fontId="80" fillId="44" borderId="56" xfId="0" applyFont="1" applyFill="1" applyBorder="1" applyAlignment="1">
      <alignment horizontal="left"/>
    </xf>
    <xf numFmtId="0" fontId="81" fillId="37" borderId="53" xfId="0" applyFont="1" applyFill="1" applyBorder="1" applyAlignment="1">
      <alignment horizontal="left" indent="1"/>
    </xf>
    <xf numFmtId="0" fontId="81" fillId="37" borderId="55" xfId="0" applyFont="1" applyFill="1" applyBorder="1" applyAlignment="1">
      <alignment horizontal="left" indent="1"/>
    </xf>
    <xf numFmtId="0" fontId="81" fillId="37" borderId="65" xfId="0" applyFont="1" applyFill="1" applyBorder="1" applyAlignment="1">
      <alignment horizontal="left" indent="1"/>
    </xf>
    <xf numFmtId="0" fontId="14" fillId="0" borderId="27" xfId="0" applyFont="1" applyBorder="1" applyAlignment="1">
      <alignment horizontal="center"/>
    </xf>
    <xf numFmtId="0" fontId="6" fillId="0" borderId="68" xfId="64" applyNumberFormat="1" applyFont="1" applyBorder="1" applyAlignment="1">
      <alignment horizontal="center" vertical="center" wrapText="1"/>
      <protection/>
    </xf>
    <xf numFmtId="0" fontId="6" fillId="0" borderId="69" xfId="64" applyNumberFormat="1" applyFont="1" applyBorder="1" applyAlignment="1">
      <alignment horizontal="center" vertical="center" wrapText="1"/>
      <protection/>
    </xf>
    <xf numFmtId="0" fontId="0" fillId="42" borderId="28" xfId="0" applyFill="1" applyBorder="1" applyAlignment="1">
      <alignment/>
    </xf>
    <xf numFmtId="0" fontId="0" fillId="42" borderId="35" xfId="0" applyFill="1" applyBorder="1" applyAlignment="1">
      <alignment/>
    </xf>
    <xf numFmtId="0" fontId="82" fillId="45" borderId="57" xfId="0" applyFont="1" applyFill="1" applyBorder="1" applyAlignment="1">
      <alignment horizontal="left"/>
    </xf>
    <xf numFmtId="0" fontId="6" fillId="0" borderId="70" xfId="64" applyNumberFormat="1" applyFont="1" applyBorder="1" applyAlignment="1">
      <alignment horizontal="center" vertical="center" wrapText="1"/>
      <protection/>
    </xf>
    <xf numFmtId="0" fontId="6" fillId="0" borderId="71" xfId="64" applyNumberFormat="1" applyFont="1" applyBorder="1" applyAlignment="1">
      <alignment horizontal="center" vertical="center" wrapText="1"/>
      <protection/>
    </xf>
    <xf numFmtId="0" fontId="6" fillId="0" borderId="72" xfId="64" applyNumberFormat="1" applyFont="1" applyBorder="1" applyAlignment="1">
      <alignment horizontal="center" vertical="center" wrapText="1"/>
      <protection/>
    </xf>
    <xf numFmtId="0" fontId="81" fillId="37" borderId="54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23" fillId="0" borderId="0" xfId="0" applyFont="1" applyAlignment="1" quotePrefix="1">
      <alignment/>
    </xf>
    <xf numFmtId="0" fontId="78" fillId="33" borderId="73" xfId="0" applyFont="1" applyFill="1" applyBorder="1" applyAlignment="1">
      <alignment horizontal="left"/>
    </xf>
    <xf numFmtId="0" fontId="78" fillId="37" borderId="65" xfId="0" applyFont="1" applyFill="1" applyBorder="1" applyAlignment="1">
      <alignment horizontal="left" indent="1"/>
    </xf>
    <xf numFmtId="165" fontId="11" fillId="0" borderId="74" xfId="64" applyNumberFormat="1" applyFont="1" applyBorder="1" applyAlignment="1">
      <alignment vertical="center"/>
      <protection/>
    </xf>
    <xf numFmtId="4" fontId="0" fillId="0" borderId="0" xfId="0" applyNumberFormat="1" applyAlignment="1">
      <alignment/>
    </xf>
    <xf numFmtId="167" fontId="83" fillId="46" borderId="75" xfId="64" applyNumberFormat="1" applyFont="1" applyFill="1" applyBorder="1" applyAlignment="1">
      <alignment horizontal="right" vertical="center"/>
      <protection/>
    </xf>
    <xf numFmtId="167" fontId="83" fillId="46" borderId="59" xfId="64" applyNumberFormat="1" applyFont="1" applyFill="1" applyBorder="1" applyAlignment="1">
      <alignment horizontal="right" vertical="center"/>
      <protection/>
    </xf>
    <xf numFmtId="167" fontId="83" fillId="46" borderId="58" xfId="64" applyNumberFormat="1" applyFont="1" applyFill="1" applyBorder="1" applyAlignment="1">
      <alignment horizontal="right" vertical="center"/>
      <protection/>
    </xf>
    <xf numFmtId="167" fontId="83" fillId="46" borderId="76" xfId="64" applyNumberFormat="1" applyFont="1" applyFill="1" applyBorder="1" applyAlignment="1">
      <alignment horizontal="right" vertical="center"/>
      <protection/>
    </xf>
    <xf numFmtId="167" fontId="83" fillId="46" borderId="60" xfId="64" applyNumberFormat="1" applyFont="1" applyFill="1" applyBorder="1" applyAlignment="1">
      <alignment horizontal="right" vertical="center"/>
      <protection/>
    </xf>
    <xf numFmtId="167" fontId="83" fillId="46" borderId="61" xfId="64" applyNumberFormat="1" applyFont="1" applyFill="1" applyBorder="1" applyAlignment="1">
      <alignment horizontal="right" vertical="center"/>
      <protection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3" fontId="8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23" fillId="0" borderId="0" xfId="0" applyNumberFormat="1" applyFont="1" applyAlignment="1">
      <alignment/>
    </xf>
    <xf numFmtId="0" fontId="0" fillId="0" borderId="34" xfId="0" applyBorder="1" applyAlignment="1">
      <alignment/>
    </xf>
    <xf numFmtId="0" fontId="6" fillId="0" borderId="77" xfId="64" applyNumberFormat="1" applyFont="1" applyBorder="1" applyAlignment="1">
      <alignment horizontal="center" vertical="center" wrapText="1"/>
      <protection/>
    </xf>
    <xf numFmtId="10" fontId="21" fillId="39" borderId="0" xfId="64" applyNumberFormat="1" applyFont="1" applyFill="1" applyBorder="1" applyAlignment="1">
      <alignment horizontal="right" vertical="center"/>
      <protection/>
    </xf>
    <xf numFmtId="167" fontId="19" fillId="40" borderId="0" xfId="64" applyNumberFormat="1" applyFont="1" applyFill="1" applyBorder="1" applyAlignment="1">
      <alignment horizontal="right" vertical="center"/>
      <protection/>
    </xf>
    <xf numFmtId="3" fontId="8" fillId="0" borderId="0" xfId="57" applyNumberFormat="1" applyFont="1" applyFill="1" applyBorder="1" applyAlignment="1">
      <alignment horizontal="right" vertical="center"/>
      <protection/>
    </xf>
    <xf numFmtId="167" fontId="10" fillId="0" borderId="0" xfId="64" applyNumberFormat="1" applyFont="1" applyFill="1" applyBorder="1" applyAlignment="1">
      <alignment horizontal="right" vertical="center"/>
      <protection/>
    </xf>
    <xf numFmtId="167" fontId="6" fillId="42" borderId="13" xfId="0" applyNumberFormat="1" applyFont="1" applyFill="1" applyBorder="1" applyAlignment="1">
      <alignment/>
    </xf>
    <xf numFmtId="167" fontId="6" fillId="42" borderId="78" xfId="0" applyNumberFormat="1" applyFont="1" applyFill="1" applyBorder="1" applyAlignment="1">
      <alignment/>
    </xf>
    <xf numFmtId="167" fontId="6" fillId="42" borderId="78" xfId="0" applyNumberFormat="1" applyFont="1" applyFill="1" applyBorder="1" applyAlignment="1">
      <alignment horizontal="right"/>
    </xf>
    <xf numFmtId="167" fontId="6" fillId="42" borderId="17" xfId="0" applyNumberFormat="1" applyFont="1" applyFill="1" applyBorder="1" applyAlignment="1">
      <alignment/>
    </xf>
    <xf numFmtId="167" fontId="6" fillId="42" borderId="79" xfId="0" applyNumberFormat="1" applyFont="1" applyFill="1" applyBorder="1" applyAlignment="1">
      <alignment/>
    </xf>
    <xf numFmtId="167" fontId="6" fillId="42" borderId="79" xfId="0" applyNumberFormat="1" applyFont="1" applyFill="1" applyBorder="1" applyAlignment="1">
      <alignment horizontal="right"/>
    </xf>
    <xf numFmtId="167" fontId="6" fillId="42" borderId="18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7" fontId="19" fillId="40" borderId="60" xfId="64" applyNumberFormat="1" applyFont="1" applyFill="1" applyBorder="1" applyAlignment="1">
      <alignment horizontal="right" vertical="center"/>
      <protection/>
    </xf>
    <xf numFmtId="0" fontId="6" fillId="0" borderId="80" xfId="64" applyNumberFormat="1" applyFont="1" applyBorder="1" applyAlignment="1">
      <alignment horizontal="center" vertical="center" wrapText="1"/>
      <protection/>
    </xf>
    <xf numFmtId="0" fontId="6" fillId="36" borderId="80" xfId="64" applyNumberFormat="1" applyFont="1" applyFill="1" applyBorder="1" applyAlignment="1">
      <alignment horizontal="center" vertical="center" wrapText="1"/>
      <protection/>
    </xf>
    <xf numFmtId="0" fontId="6" fillId="36" borderId="81" xfId="64" applyNumberFormat="1" applyFont="1" applyFill="1" applyBorder="1" applyAlignment="1">
      <alignment horizontal="center" vertical="center" wrapText="1"/>
      <protection/>
    </xf>
    <xf numFmtId="167" fontId="83" fillId="46" borderId="62" xfId="64" applyNumberFormat="1" applyFont="1" applyFill="1" applyBorder="1" applyAlignment="1">
      <alignment horizontal="right" vertical="center"/>
      <protection/>
    </xf>
    <xf numFmtId="167" fontId="83" fillId="46" borderId="25" xfId="64" applyNumberFormat="1" applyFont="1" applyFill="1" applyBorder="1" applyAlignment="1">
      <alignment horizontal="right" vertical="center"/>
      <protection/>
    </xf>
    <xf numFmtId="167" fontId="83" fillId="46" borderId="27" xfId="64" applyNumberFormat="1" applyFont="1" applyFill="1" applyBorder="1" applyAlignment="1">
      <alignment horizontal="right" vertical="center"/>
      <protection/>
    </xf>
    <xf numFmtId="167" fontId="78" fillId="38" borderId="82" xfId="0" applyNumberFormat="1" applyFont="1" applyFill="1" applyBorder="1" applyAlignment="1">
      <alignment horizontal="right" vertical="center"/>
    </xf>
    <xf numFmtId="167" fontId="78" fillId="38" borderId="83" xfId="0" applyNumberFormat="1" applyFont="1" applyFill="1" applyBorder="1" applyAlignment="1">
      <alignment horizontal="right" vertical="center"/>
    </xf>
    <xf numFmtId="167" fontId="78" fillId="38" borderId="84" xfId="0" applyNumberFormat="1" applyFont="1" applyFill="1" applyBorder="1" applyAlignment="1">
      <alignment horizontal="right" vertical="center"/>
    </xf>
    <xf numFmtId="167" fontId="78" fillId="38" borderId="85" xfId="0" applyNumberFormat="1" applyFont="1" applyFill="1" applyBorder="1" applyAlignment="1">
      <alignment horizontal="right" vertical="center"/>
    </xf>
    <xf numFmtId="167" fontId="78" fillId="38" borderId="86" xfId="0" applyNumberFormat="1" applyFont="1" applyFill="1" applyBorder="1" applyAlignment="1">
      <alignment horizontal="right" vertical="center"/>
    </xf>
    <xf numFmtId="167" fontId="78" fillId="38" borderId="87" xfId="0" applyNumberFormat="1" applyFont="1" applyFill="1" applyBorder="1" applyAlignment="1">
      <alignment horizontal="right" vertical="center"/>
    </xf>
    <xf numFmtId="167" fontId="78" fillId="38" borderId="88" xfId="0" applyNumberFormat="1" applyFont="1" applyFill="1" applyBorder="1" applyAlignment="1">
      <alignment horizontal="right" vertical="center"/>
    </xf>
    <xf numFmtId="167" fontId="78" fillId="38" borderId="89" xfId="0" applyNumberFormat="1" applyFont="1" applyFill="1" applyBorder="1" applyAlignment="1">
      <alignment horizontal="right" vertical="center"/>
    </xf>
    <xf numFmtId="167" fontId="78" fillId="33" borderId="90" xfId="0" applyNumberFormat="1" applyFont="1" applyFill="1" applyBorder="1" applyAlignment="1">
      <alignment horizontal="right" vertical="center"/>
    </xf>
    <xf numFmtId="167" fontId="78" fillId="33" borderId="91" xfId="0" applyNumberFormat="1" applyFont="1" applyFill="1" applyBorder="1" applyAlignment="1">
      <alignment horizontal="right" vertical="center"/>
    </xf>
    <xf numFmtId="167" fontId="78" fillId="33" borderId="63" xfId="0" applyNumberFormat="1" applyFont="1" applyFill="1" applyBorder="1" applyAlignment="1">
      <alignment horizontal="right" vertical="center"/>
    </xf>
    <xf numFmtId="167" fontId="78" fillId="33" borderId="0" xfId="0" applyNumberFormat="1" applyFont="1" applyFill="1" applyBorder="1" applyAlignment="1">
      <alignment horizontal="right" vertical="center"/>
    </xf>
    <xf numFmtId="167" fontId="78" fillId="33" borderId="44" xfId="0" applyNumberFormat="1" applyFont="1" applyFill="1" applyBorder="1" applyAlignment="1">
      <alignment horizontal="right" vertical="center"/>
    </xf>
    <xf numFmtId="167" fontId="78" fillId="33" borderId="55" xfId="0" applyNumberFormat="1" applyFont="1" applyFill="1" applyBorder="1" applyAlignment="1">
      <alignment horizontal="right" vertical="center"/>
    </xf>
    <xf numFmtId="167" fontId="85" fillId="37" borderId="92" xfId="0" applyNumberFormat="1" applyFont="1" applyFill="1" applyBorder="1" applyAlignment="1">
      <alignment horizontal="right" vertical="center"/>
    </xf>
    <xf numFmtId="167" fontId="85" fillId="37" borderId="93" xfId="0" applyNumberFormat="1" applyFont="1" applyFill="1" applyBorder="1" applyAlignment="1">
      <alignment horizontal="right" vertical="center"/>
    </xf>
    <xf numFmtId="167" fontId="85" fillId="47" borderId="94" xfId="0" applyNumberFormat="1" applyFont="1" applyFill="1" applyBorder="1" applyAlignment="1">
      <alignment horizontal="right" vertical="center"/>
    </xf>
    <xf numFmtId="167" fontId="85" fillId="47" borderId="95" xfId="0" applyNumberFormat="1" applyFont="1" applyFill="1" applyBorder="1" applyAlignment="1">
      <alignment horizontal="right" vertical="center"/>
    </xf>
    <xf numFmtId="167" fontId="85" fillId="37" borderId="94" xfId="0" applyNumberFormat="1" applyFont="1" applyFill="1" applyBorder="1" applyAlignment="1">
      <alignment horizontal="right" vertical="center"/>
    </xf>
    <xf numFmtId="167" fontId="85" fillId="37" borderId="95" xfId="0" applyNumberFormat="1" applyFont="1" applyFill="1" applyBorder="1" applyAlignment="1">
      <alignment horizontal="right" vertical="center"/>
    </xf>
    <xf numFmtId="167" fontId="85" fillId="47" borderId="96" xfId="0" applyNumberFormat="1" applyFont="1" applyFill="1" applyBorder="1" applyAlignment="1">
      <alignment horizontal="right" vertical="center"/>
    </xf>
    <xf numFmtId="167" fontId="85" fillId="47" borderId="53" xfId="0" applyNumberFormat="1" applyFont="1" applyFill="1" applyBorder="1" applyAlignment="1">
      <alignment horizontal="right" vertical="center"/>
    </xf>
    <xf numFmtId="167" fontId="85" fillId="47" borderId="97" xfId="0" applyNumberFormat="1" applyFont="1" applyFill="1" applyBorder="1" applyAlignment="1">
      <alignment horizontal="right" vertical="center"/>
    </xf>
    <xf numFmtId="167" fontId="85" fillId="47" borderId="98" xfId="0" applyNumberFormat="1" applyFont="1" applyFill="1" applyBorder="1" applyAlignment="1">
      <alignment horizontal="right" vertical="center"/>
    </xf>
    <xf numFmtId="167" fontId="83" fillId="46" borderId="99" xfId="64" applyNumberFormat="1" applyFont="1" applyFill="1" applyBorder="1" applyAlignment="1">
      <alignment horizontal="right" vertical="center"/>
      <protection/>
    </xf>
    <xf numFmtId="167" fontId="83" fillId="46" borderId="100" xfId="64" applyNumberFormat="1" applyFont="1" applyFill="1" applyBorder="1" applyAlignment="1">
      <alignment horizontal="right" vertical="center"/>
      <protection/>
    </xf>
    <xf numFmtId="167" fontId="83" fillId="46" borderId="57" xfId="64" applyNumberFormat="1" applyFont="1" applyFill="1" applyBorder="1" applyAlignment="1">
      <alignment horizontal="right" vertical="center"/>
      <protection/>
    </xf>
    <xf numFmtId="167" fontId="78" fillId="33" borderId="28" xfId="0" applyNumberFormat="1" applyFont="1" applyFill="1" applyBorder="1" applyAlignment="1">
      <alignment horizontal="right" vertical="center"/>
    </xf>
    <xf numFmtId="167" fontId="78" fillId="33" borderId="101" xfId="0" applyNumberFormat="1" applyFont="1" applyFill="1" applyBorder="1" applyAlignment="1">
      <alignment horizontal="right" vertical="center"/>
    </xf>
    <xf numFmtId="167" fontId="55" fillId="47" borderId="95" xfId="0" applyNumberFormat="1" applyFont="1" applyFill="1" applyBorder="1" applyAlignment="1">
      <alignment horizontal="right" vertical="center"/>
    </xf>
    <xf numFmtId="167" fontId="85" fillId="37" borderId="96" xfId="0" applyNumberFormat="1" applyFont="1" applyFill="1" applyBorder="1" applyAlignment="1">
      <alignment horizontal="right" vertical="center"/>
    </xf>
    <xf numFmtId="167" fontId="85" fillId="37" borderId="102" xfId="0" applyNumberFormat="1" applyFont="1" applyFill="1" applyBorder="1" applyAlignment="1">
      <alignment horizontal="right" vertical="center"/>
    </xf>
    <xf numFmtId="167" fontId="55" fillId="37" borderId="92" xfId="0" applyNumberFormat="1" applyFont="1" applyFill="1" applyBorder="1" applyAlignment="1">
      <alignment horizontal="right" vertical="center"/>
    </xf>
    <xf numFmtId="167" fontId="55" fillId="37" borderId="93" xfId="0" applyNumberFormat="1" applyFont="1" applyFill="1" applyBorder="1" applyAlignment="1">
      <alignment horizontal="right" vertical="center"/>
    </xf>
    <xf numFmtId="167" fontId="78" fillId="33" borderId="103" xfId="0" applyNumberFormat="1" applyFont="1" applyFill="1" applyBorder="1" applyAlignment="1">
      <alignment horizontal="right" vertical="center"/>
    </xf>
    <xf numFmtId="167" fontId="78" fillId="33" borderId="104" xfId="0" applyNumberFormat="1" applyFont="1" applyFill="1" applyBorder="1" applyAlignment="1">
      <alignment horizontal="right" vertical="center"/>
    </xf>
    <xf numFmtId="167" fontId="78" fillId="33" borderId="105" xfId="0" applyNumberFormat="1" applyFont="1" applyFill="1" applyBorder="1" applyAlignment="1">
      <alignment horizontal="right" vertical="center"/>
    </xf>
    <xf numFmtId="167" fontId="78" fillId="33" borderId="106" xfId="0" applyNumberFormat="1" applyFont="1" applyFill="1" applyBorder="1" applyAlignment="1">
      <alignment horizontal="right" vertical="center"/>
    </xf>
    <xf numFmtId="167" fontId="78" fillId="33" borderId="107" xfId="0" applyNumberFormat="1" applyFont="1" applyFill="1" applyBorder="1" applyAlignment="1">
      <alignment horizontal="right" vertical="center"/>
    </xf>
    <xf numFmtId="167" fontId="78" fillId="33" borderId="73" xfId="0" applyNumberFormat="1" applyFont="1" applyFill="1" applyBorder="1" applyAlignment="1">
      <alignment horizontal="right" vertical="center"/>
    </xf>
    <xf numFmtId="167" fontId="85" fillId="37" borderId="77" xfId="0" applyNumberFormat="1" applyFont="1" applyFill="1" applyBorder="1" applyAlignment="1">
      <alignment horizontal="right" vertical="center"/>
    </xf>
    <xf numFmtId="167" fontId="85" fillId="47" borderId="108" xfId="0" applyNumberFormat="1" applyFont="1" applyFill="1" applyBorder="1" applyAlignment="1">
      <alignment horizontal="right" vertical="center"/>
    </xf>
    <xf numFmtId="167" fontId="85" fillId="47" borderId="109" xfId="0" applyNumberFormat="1" applyFont="1" applyFill="1" applyBorder="1" applyAlignment="1">
      <alignment horizontal="right" vertical="center"/>
    </xf>
    <xf numFmtId="167" fontId="85" fillId="37" borderId="64" xfId="0" applyNumberFormat="1" applyFont="1" applyFill="1" applyBorder="1" applyAlignment="1">
      <alignment horizontal="right" vertical="center"/>
    </xf>
    <xf numFmtId="167" fontId="85" fillId="37" borderId="29" xfId="0" applyNumberFormat="1" applyFont="1" applyFill="1" applyBorder="1" applyAlignment="1">
      <alignment horizontal="right" vertical="center"/>
    </xf>
    <xf numFmtId="167" fontId="85" fillId="37" borderId="32" xfId="0" applyNumberFormat="1" applyFont="1" applyFill="1" applyBorder="1" applyAlignment="1">
      <alignment horizontal="right" vertical="center"/>
    </xf>
    <xf numFmtId="167" fontId="85" fillId="47" borderId="67" xfId="0" applyNumberFormat="1" applyFont="1" applyFill="1" applyBorder="1" applyAlignment="1">
      <alignment horizontal="right" vertical="center"/>
    </xf>
    <xf numFmtId="167" fontId="85" fillId="37" borderId="110" xfId="0" applyNumberFormat="1" applyFont="1" applyFill="1" applyBorder="1" applyAlignment="1">
      <alignment horizontal="right" vertical="center"/>
    </xf>
    <xf numFmtId="167" fontId="85" fillId="47" borderId="111" xfId="0" applyNumberFormat="1" applyFont="1" applyFill="1" applyBorder="1" applyAlignment="1">
      <alignment horizontal="right" vertical="center"/>
    </xf>
    <xf numFmtId="167" fontId="85" fillId="47" borderId="112" xfId="0" applyNumberFormat="1" applyFont="1" applyFill="1" applyBorder="1" applyAlignment="1">
      <alignment horizontal="right" vertical="center"/>
    </xf>
    <xf numFmtId="167" fontId="85" fillId="37" borderId="113" xfId="0" applyNumberFormat="1" applyFont="1" applyFill="1" applyBorder="1" applyAlignment="1">
      <alignment horizontal="right" vertical="center"/>
    </xf>
    <xf numFmtId="167" fontId="85" fillId="37" borderId="114" xfId="0" applyNumberFormat="1" applyFont="1" applyFill="1" applyBorder="1" applyAlignment="1">
      <alignment horizontal="right" vertical="center"/>
    </xf>
    <xf numFmtId="167" fontId="80" fillId="44" borderId="115" xfId="0" applyNumberFormat="1" applyFont="1" applyFill="1" applyBorder="1" applyAlignment="1">
      <alignment horizontal="right"/>
    </xf>
    <xf numFmtId="167" fontId="80" fillId="44" borderId="116" xfId="0" applyNumberFormat="1" applyFont="1" applyFill="1" applyBorder="1" applyAlignment="1">
      <alignment horizontal="right"/>
    </xf>
    <xf numFmtId="167" fontId="80" fillId="44" borderId="86" xfId="0" applyNumberFormat="1" applyFont="1" applyFill="1" applyBorder="1" applyAlignment="1">
      <alignment horizontal="right"/>
    </xf>
    <xf numFmtId="167" fontId="80" fillId="44" borderId="117" xfId="0" applyNumberFormat="1" applyFont="1" applyFill="1" applyBorder="1" applyAlignment="1">
      <alignment horizontal="right"/>
    </xf>
    <xf numFmtId="167" fontId="81" fillId="37" borderId="118" xfId="0" applyNumberFormat="1" applyFont="1" applyFill="1" applyBorder="1" applyAlignment="1">
      <alignment horizontal="right"/>
    </xf>
    <xf numFmtId="167" fontId="81" fillId="37" borderId="119" xfId="0" applyNumberFormat="1" applyFont="1" applyFill="1" applyBorder="1" applyAlignment="1">
      <alignment horizontal="right"/>
    </xf>
    <xf numFmtId="167" fontId="81" fillId="37" borderId="120" xfId="0" applyNumberFormat="1" applyFont="1" applyFill="1" applyBorder="1" applyAlignment="1">
      <alignment horizontal="right"/>
    </xf>
    <xf numFmtId="167" fontId="81" fillId="37" borderId="94" xfId="0" applyNumberFormat="1" applyFont="1" applyFill="1" applyBorder="1" applyAlignment="1">
      <alignment horizontal="right"/>
    </xf>
    <xf numFmtId="167" fontId="81" fillId="37" borderId="121" xfId="0" applyNumberFormat="1" applyFont="1" applyFill="1" applyBorder="1" applyAlignment="1">
      <alignment horizontal="right"/>
    </xf>
    <xf numFmtId="167" fontId="81" fillId="37" borderId="122" xfId="0" applyNumberFormat="1" applyFont="1" applyFill="1" applyBorder="1" applyAlignment="1">
      <alignment horizontal="right"/>
    </xf>
    <xf numFmtId="167" fontId="81" fillId="37" borderId="123" xfId="0" applyNumberFormat="1" applyFont="1" applyFill="1" applyBorder="1" applyAlignment="1">
      <alignment horizontal="right"/>
    </xf>
    <xf numFmtId="167" fontId="81" fillId="37" borderId="124" xfId="0" applyNumberFormat="1" applyFont="1" applyFill="1" applyBorder="1" applyAlignment="1">
      <alignment horizontal="right"/>
    </xf>
    <xf numFmtId="167" fontId="81" fillId="37" borderId="91" xfId="0" applyNumberFormat="1" applyFont="1" applyFill="1" applyBorder="1" applyAlignment="1">
      <alignment horizontal="right"/>
    </xf>
    <xf numFmtId="167" fontId="81" fillId="37" borderId="125" xfId="0" applyNumberFormat="1" applyFont="1" applyFill="1" applyBorder="1" applyAlignment="1">
      <alignment horizontal="right"/>
    </xf>
    <xf numFmtId="167" fontId="80" fillId="44" borderId="126" xfId="0" applyNumberFormat="1" applyFont="1" applyFill="1" applyBorder="1" applyAlignment="1">
      <alignment horizontal="right"/>
    </xf>
    <xf numFmtId="167" fontId="80" fillId="44" borderId="127" xfId="0" applyNumberFormat="1" applyFont="1" applyFill="1" applyBorder="1" applyAlignment="1">
      <alignment horizontal="right"/>
    </xf>
    <xf numFmtId="167" fontId="81" fillId="37" borderId="128" xfId="0" applyNumberFormat="1" applyFont="1" applyFill="1" applyBorder="1" applyAlignment="1">
      <alignment horizontal="right"/>
    </xf>
    <xf numFmtId="167" fontId="81" fillId="37" borderId="129" xfId="0" applyNumberFormat="1" applyFont="1" applyFill="1" applyBorder="1" applyAlignment="1">
      <alignment horizontal="right"/>
    </xf>
    <xf numFmtId="167" fontId="81" fillId="37" borderId="130" xfId="0" applyNumberFormat="1" applyFont="1" applyFill="1" applyBorder="1" applyAlignment="1">
      <alignment horizontal="right"/>
    </xf>
    <xf numFmtId="167" fontId="81" fillId="37" borderId="131" xfId="0" applyNumberFormat="1" applyFont="1" applyFill="1" applyBorder="1" applyAlignment="1">
      <alignment horizontal="right"/>
    </xf>
    <xf numFmtId="167" fontId="81" fillId="37" borderId="102" xfId="0" applyNumberFormat="1" applyFont="1" applyFill="1" applyBorder="1" applyAlignment="1">
      <alignment horizontal="right"/>
    </xf>
    <xf numFmtId="167" fontId="81" fillId="37" borderId="132" xfId="0" applyNumberFormat="1" applyFont="1" applyFill="1" applyBorder="1" applyAlignment="1">
      <alignment horizontal="right"/>
    </xf>
    <xf numFmtId="167" fontId="81" fillId="37" borderId="133" xfId="0" applyNumberFormat="1" applyFont="1" applyFill="1" applyBorder="1" applyAlignment="1">
      <alignment horizontal="right"/>
    </xf>
    <xf numFmtId="167" fontId="81" fillId="37" borderId="134" xfId="0" applyNumberFormat="1" applyFont="1" applyFill="1" applyBorder="1" applyAlignment="1">
      <alignment horizontal="right"/>
    </xf>
    <xf numFmtId="167" fontId="81" fillId="37" borderId="29" xfId="0" applyNumberFormat="1" applyFont="1" applyFill="1" applyBorder="1" applyAlignment="1">
      <alignment horizontal="right"/>
    </xf>
    <xf numFmtId="167" fontId="81" fillId="37" borderId="51" xfId="0" applyNumberFormat="1" applyFont="1" applyFill="1" applyBorder="1" applyAlignment="1">
      <alignment horizontal="right"/>
    </xf>
    <xf numFmtId="167" fontId="81" fillId="37" borderId="135" xfId="0" applyNumberFormat="1" applyFont="1" applyFill="1" applyBorder="1" applyAlignment="1">
      <alignment horizontal="right"/>
    </xf>
    <xf numFmtId="167" fontId="81" fillId="37" borderId="136" xfId="0" applyNumberFormat="1" applyFont="1" applyFill="1" applyBorder="1" applyAlignment="1">
      <alignment horizontal="right" vertical="center"/>
    </xf>
    <xf numFmtId="167" fontId="81" fillId="37" borderId="137" xfId="0" applyNumberFormat="1" applyFont="1" applyFill="1" applyBorder="1" applyAlignment="1">
      <alignment horizontal="right"/>
    </xf>
    <xf numFmtId="167" fontId="81" fillId="37" borderId="138" xfId="0" applyNumberFormat="1" applyFont="1" applyFill="1" applyBorder="1" applyAlignment="1">
      <alignment horizontal="right" vertical="center"/>
    </xf>
    <xf numFmtId="167" fontId="81" fillId="37" borderId="139" xfId="0" applyNumberFormat="1" applyFont="1" applyFill="1" applyBorder="1" applyAlignment="1">
      <alignment horizontal="right"/>
    </xf>
    <xf numFmtId="167" fontId="81" fillId="37" borderId="140" xfId="0" applyNumberFormat="1" applyFont="1" applyFill="1" applyBorder="1" applyAlignment="1">
      <alignment horizontal="right" vertical="center"/>
    </xf>
    <xf numFmtId="167" fontId="77" fillId="33" borderId="141" xfId="0" applyNumberFormat="1" applyFont="1" applyFill="1" applyBorder="1" applyAlignment="1">
      <alignment horizontal="right" vertical="center"/>
    </xf>
    <xf numFmtId="167" fontId="77" fillId="33" borderId="15" xfId="0" applyNumberFormat="1" applyFont="1" applyFill="1" applyBorder="1" applyAlignment="1">
      <alignment horizontal="right" vertical="center"/>
    </xf>
    <xf numFmtId="167" fontId="9" fillId="36" borderId="14" xfId="57" applyNumberFormat="1" applyFont="1" applyFill="1" applyBorder="1" applyAlignment="1">
      <alignment horizontal="right" vertical="center"/>
      <protection/>
    </xf>
    <xf numFmtId="167" fontId="9" fillId="36" borderId="142" xfId="57" applyNumberFormat="1" applyFont="1" applyFill="1" applyBorder="1" applyAlignment="1">
      <alignment horizontal="right" vertical="center"/>
      <protection/>
    </xf>
    <xf numFmtId="167" fontId="77" fillId="0" borderId="14" xfId="0" applyNumberFormat="1" applyFont="1" applyFill="1" applyBorder="1" applyAlignment="1">
      <alignment horizontal="right" vertical="center"/>
    </xf>
    <xf numFmtId="167" fontId="77" fillId="0" borderId="78" xfId="0" applyNumberFormat="1" applyFont="1" applyFill="1" applyBorder="1" applyAlignment="1">
      <alignment horizontal="right" vertical="center"/>
    </xf>
    <xf numFmtId="167" fontId="77" fillId="33" borderId="78" xfId="0" applyNumberFormat="1" applyFont="1" applyFill="1" applyBorder="1" applyAlignment="1">
      <alignment horizontal="right" vertical="center"/>
    </xf>
    <xf numFmtId="167" fontId="77" fillId="33" borderId="14" xfId="0" applyNumberFormat="1" applyFont="1" applyFill="1" applyBorder="1" applyAlignment="1">
      <alignment horizontal="right" vertical="center"/>
    </xf>
    <xf numFmtId="167" fontId="77" fillId="33" borderId="16" xfId="0" applyNumberFormat="1" applyFont="1" applyFill="1" applyBorder="1" applyAlignment="1">
      <alignment horizontal="right" vertical="center"/>
    </xf>
    <xf numFmtId="167" fontId="9" fillId="36" borderId="78" xfId="57" applyNumberFormat="1" applyFont="1" applyFill="1" applyBorder="1" applyAlignment="1">
      <alignment horizontal="right" vertical="center"/>
      <protection/>
    </xf>
    <xf numFmtId="167" fontId="9" fillId="35" borderId="143" xfId="57" applyNumberFormat="1" applyFont="1" applyFill="1" applyBorder="1" applyAlignment="1">
      <alignment horizontal="right" vertical="center"/>
      <protection/>
    </xf>
    <xf numFmtId="167" fontId="86" fillId="18" borderId="112" xfId="0" applyNumberFormat="1" applyFont="1" applyFill="1" applyBorder="1" applyAlignment="1">
      <alignment horizontal="right"/>
    </xf>
    <xf numFmtId="167" fontId="77" fillId="33" borderId="24" xfId="0" applyNumberFormat="1" applyFont="1" applyFill="1" applyBorder="1" applyAlignment="1">
      <alignment horizontal="right" vertical="center"/>
    </xf>
    <xf numFmtId="167" fontId="77" fillId="33" borderId="19" xfId="0" applyNumberFormat="1" applyFont="1" applyFill="1" applyBorder="1" applyAlignment="1">
      <alignment horizontal="right" vertical="center"/>
    </xf>
    <xf numFmtId="167" fontId="9" fillId="36" borderId="18" xfId="57" applyNumberFormat="1" applyFont="1" applyFill="1" applyBorder="1" applyAlignment="1">
      <alignment horizontal="right" vertical="center"/>
      <protection/>
    </xf>
    <xf numFmtId="167" fontId="9" fillId="36" borderId="144" xfId="57" applyNumberFormat="1" applyFont="1" applyFill="1" applyBorder="1" applyAlignment="1">
      <alignment horizontal="right" vertical="center"/>
      <protection/>
    </xf>
    <xf numFmtId="167" fontId="77" fillId="33" borderId="18" xfId="0" applyNumberFormat="1" applyFont="1" applyFill="1" applyBorder="1" applyAlignment="1">
      <alignment horizontal="right" vertical="center"/>
    </xf>
    <xf numFmtId="167" fontId="77" fillId="33" borderId="79" xfId="0" applyNumberFormat="1" applyFont="1" applyFill="1" applyBorder="1" applyAlignment="1">
      <alignment horizontal="right" vertical="center"/>
    </xf>
    <xf numFmtId="167" fontId="77" fillId="33" borderId="20" xfId="0" applyNumberFormat="1" applyFont="1" applyFill="1" applyBorder="1" applyAlignment="1">
      <alignment horizontal="right" vertical="center"/>
    </xf>
    <xf numFmtId="167" fontId="9" fillId="36" borderId="79" xfId="57" applyNumberFormat="1" applyFont="1" applyFill="1" applyBorder="1" applyAlignment="1">
      <alignment horizontal="right" vertical="center"/>
      <protection/>
    </xf>
    <xf numFmtId="167" fontId="9" fillId="35" borderId="145" xfId="57" applyNumberFormat="1" applyFont="1" applyFill="1" applyBorder="1" applyAlignment="1">
      <alignment horizontal="right" vertical="center"/>
      <protection/>
    </xf>
    <xf numFmtId="167" fontId="86" fillId="18" borderId="146" xfId="0" applyNumberFormat="1" applyFont="1" applyFill="1" applyBorder="1" applyAlignment="1">
      <alignment horizontal="right"/>
    </xf>
    <xf numFmtId="167" fontId="77" fillId="0" borderId="19" xfId="0" applyNumberFormat="1" applyFont="1" applyFill="1" applyBorder="1" applyAlignment="1">
      <alignment horizontal="right" vertical="center"/>
    </xf>
    <xf numFmtId="167" fontId="77" fillId="0" borderId="79" xfId="0" applyNumberFormat="1" applyFont="1" applyFill="1" applyBorder="1" applyAlignment="1">
      <alignment horizontal="right" vertical="center"/>
    </xf>
    <xf numFmtId="167" fontId="4" fillId="33" borderId="19" xfId="0" applyNumberFormat="1" applyFont="1" applyFill="1" applyBorder="1" applyAlignment="1">
      <alignment horizontal="right" vertical="center"/>
    </xf>
    <xf numFmtId="167" fontId="4" fillId="36" borderId="14" xfId="57" applyNumberFormat="1" applyFont="1" applyFill="1" applyBorder="1" applyAlignment="1">
      <alignment horizontal="right" vertical="center"/>
      <protection/>
    </xf>
    <xf numFmtId="167" fontId="4" fillId="36" borderId="142" xfId="57" applyNumberFormat="1" applyFont="1" applyFill="1" applyBorder="1" applyAlignment="1">
      <alignment horizontal="right" vertical="center"/>
      <protection/>
    </xf>
    <xf numFmtId="167" fontId="77" fillId="33" borderId="142" xfId="0" applyNumberFormat="1" applyFont="1" applyFill="1" applyBorder="1" applyAlignment="1">
      <alignment horizontal="right" vertical="center"/>
    </xf>
    <xf numFmtId="167" fontId="4" fillId="36" borderId="78" xfId="57" applyNumberFormat="1" applyFont="1" applyFill="1" applyBorder="1" applyAlignment="1">
      <alignment horizontal="right" vertical="center"/>
      <protection/>
    </xf>
    <xf numFmtId="167" fontId="4" fillId="36" borderId="18" xfId="57" applyNumberFormat="1" applyFont="1" applyFill="1" applyBorder="1" applyAlignment="1">
      <alignment horizontal="right" vertical="center"/>
      <protection/>
    </xf>
    <xf numFmtId="167" fontId="4" fillId="36" borderId="144" xfId="57" applyNumberFormat="1" applyFont="1" applyFill="1" applyBorder="1" applyAlignment="1">
      <alignment horizontal="right" vertical="center"/>
      <protection/>
    </xf>
    <xf numFmtId="167" fontId="86" fillId="48" borderId="147" xfId="0" applyNumberFormat="1" applyFont="1" applyFill="1" applyBorder="1" applyAlignment="1">
      <alignment horizontal="right" vertical="center"/>
    </xf>
    <xf numFmtId="167" fontId="86" fillId="48" borderId="148" xfId="0" applyNumberFormat="1" applyFont="1" applyFill="1" applyBorder="1" applyAlignment="1">
      <alignment horizontal="right" vertical="center"/>
    </xf>
    <xf numFmtId="167" fontId="11" fillId="16" borderId="149" xfId="57" applyNumberFormat="1" applyFont="1" applyFill="1" applyBorder="1" applyAlignment="1">
      <alignment horizontal="right" vertical="center"/>
      <protection/>
    </xf>
    <xf numFmtId="167" fontId="11" fillId="16" borderId="150" xfId="57" applyNumberFormat="1" applyFont="1" applyFill="1" applyBorder="1" applyAlignment="1">
      <alignment horizontal="right" vertical="center"/>
      <protection/>
    </xf>
    <xf numFmtId="167" fontId="86" fillId="48" borderId="151" xfId="0" applyNumberFormat="1" applyFont="1" applyFill="1" applyBorder="1" applyAlignment="1">
      <alignment horizontal="right" vertical="center"/>
    </xf>
    <xf numFmtId="167" fontId="86" fillId="48" borderId="152" xfId="0" applyNumberFormat="1" applyFont="1" applyFill="1" applyBorder="1" applyAlignment="1">
      <alignment horizontal="right" vertical="center"/>
    </xf>
    <xf numFmtId="167" fontId="86" fillId="48" borderId="150" xfId="0" applyNumberFormat="1" applyFont="1" applyFill="1" applyBorder="1" applyAlignment="1">
      <alignment horizontal="right" vertical="center"/>
    </xf>
    <xf numFmtId="167" fontId="11" fillId="16" borderId="152" xfId="57" applyNumberFormat="1" applyFont="1" applyFill="1" applyBorder="1" applyAlignment="1">
      <alignment horizontal="right" vertical="center"/>
      <protection/>
    </xf>
    <xf numFmtId="167" fontId="9" fillId="35" borderId="153" xfId="57" applyNumberFormat="1" applyFont="1" applyFill="1" applyBorder="1" applyAlignment="1">
      <alignment horizontal="right" vertical="center"/>
      <protection/>
    </xf>
    <xf numFmtId="167" fontId="86" fillId="16" borderId="109" xfId="0" applyNumberFormat="1" applyFont="1" applyFill="1" applyBorder="1" applyAlignment="1">
      <alignment horizontal="right"/>
    </xf>
    <xf numFmtId="167" fontId="86" fillId="33" borderId="64" xfId="0" applyNumberFormat="1" applyFont="1" applyFill="1" applyBorder="1" applyAlignment="1">
      <alignment horizontal="right" vertical="center"/>
    </xf>
    <xf numFmtId="167" fontId="11" fillId="42" borderId="64" xfId="57" applyNumberFormat="1" applyFont="1" applyFill="1" applyBorder="1" applyAlignment="1">
      <alignment horizontal="right" vertical="center"/>
      <protection/>
    </xf>
    <xf numFmtId="167" fontId="77" fillId="33" borderId="64" xfId="0" applyNumberFormat="1" applyFont="1" applyFill="1" applyBorder="1" applyAlignment="1">
      <alignment horizontal="right" vertical="center"/>
    </xf>
    <xf numFmtId="167" fontId="9" fillId="42" borderId="64" xfId="57" applyNumberFormat="1" applyFont="1" applyFill="1" applyBorder="1" applyAlignment="1">
      <alignment horizontal="right" vertical="center"/>
      <protection/>
    </xf>
    <xf numFmtId="167" fontId="86" fillId="42" borderId="64" xfId="0" applyNumberFormat="1" applyFont="1" applyFill="1" applyBorder="1" applyAlignment="1">
      <alignment horizontal="right"/>
    </xf>
    <xf numFmtId="167" fontId="86" fillId="49" borderId="147" xfId="0" applyNumberFormat="1" applyFont="1" applyFill="1" applyBorder="1" applyAlignment="1">
      <alignment horizontal="right" vertical="center"/>
    </xf>
    <xf numFmtId="167" fontId="86" fillId="49" borderId="148" xfId="0" applyNumberFormat="1" applyFont="1" applyFill="1" applyBorder="1" applyAlignment="1">
      <alignment horizontal="right" vertical="center"/>
    </xf>
    <xf numFmtId="167" fontId="11" fillId="14" borderId="149" xfId="57" applyNumberFormat="1" applyFont="1" applyFill="1" applyBorder="1" applyAlignment="1">
      <alignment horizontal="right" vertical="center"/>
      <protection/>
    </xf>
    <xf numFmtId="167" fontId="11" fillId="14" borderId="150" xfId="57" applyNumberFormat="1" applyFont="1" applyFill="1" applyBorder="1" applyAlignment="1">
      <alignment horizontal="right" vertical="center"/>
      <protection/>
    </xf>
    <xf numFmtId="167" fontId="86" fillId="49" borderId="151" xfId="0" applyNumberFormat="1" applyFont="1" applyFill="1" applyBorder="1" applyAlignment="1">
      <alignment horizontal="right" vertical="center"/>
    </xf>
    <xf numFmtId="167" fontId="86" fillId="49" borderId="152" xfId="0" applyNumberFormat="1" applyFont="1" applyFill="1" applyBorder="1" applyAlignment="1">
      <alignment horizontal="right" vertical="center"/>
    </xf>
    <xf numFmtId="167" fontId="11" fillId="43" borderId="152" xfId="57" applyNumberFormat="1" applyFont="1" applyFill="1" applyBorder="1" applyAlignment="1">
      <alignment horizontal="right" vertical="center"/>
      <protection/>
    </xf>
    <xf numFmtId="167" fontId="86" fillId="43" borderId="109" xfId="0" applyNumberFormat="1" applyFont="1" applyFill="1" applyBorder="1" applyAlignment="1">
      <alignment horizontal="right"/>
    </xf>
    <xf numFmtId="167" fontId="86" fillId="33" borderId="34" xfId="0" applyNumberFormat="1" applyFont="1" applyFill="1" applyBorder="1" applyAlignment="1">
      <alignment horizontal="right" vertical="center"/>
    </xf>
    <xf numFmtId="167" fontId="11" fillId="42" borderId="34" xfId="57" applyNumberFormat="1" applyFont="1" applyFill="1" applyBorder="1" applyAlignment="1">
      <alignment horizontal="right" vertical="center"/>
      <protection/>
    </xf>
    <xf numFmtId="167" fontId="9" fillId="42" borderId="34" xfId="57" applyNumberFormat="1" applyFont="1" applyFill="1" applyBorder="1" applyAlignment="1">
      <alignment horizontal="right" vertical="center"/>
      <protection/>
    </xf>
    <xf numFmtId="167" fontId="86" fillId="42" borderId="34" xfId="0" applyNumberFormat="1" applyFont="1" applyFill="1" applyBorder="1" applyAlignment="1">
      <alignment horizontal="right"/>
    </xf>
    <xf numFmtId="167" fontId="9" fillId="35" borderId="154" xfId="57" applyNumberFormat="1" applyFont="1" applyFill="1" applyBorder="1" applyAlignment="1">
      <alignment horizontal="right" vertical="center"/>
      <protection/>
    </xf>
    <xf numFmtId="167" fontId="8" fillId="35" borderId="145" xfId="57" applyNumberFormat="1" applyFont="1" applyFill="1" applyBorder="1" applyAlignment="1">
      <alignment horizontal="right" vertical="center"/>
      <protection/>
    </xf>
    <xf numFmtId="0" fontId="21" fillId="39" borderId="0" xfId="64" applyNumberFormat="1" applyFont="1" applyFill="1" applyBorder="1" applyAlignment="1">
      <alignment horizontal="right" vertical="center"/>
      <protection/>
    </xf>
    <xf numFmtId="10" fontId="21" fillId="39" borderId="58" xfId="64" applyNumberFormat="1" applyFont="1" applyFill="1" applyBorder="1" applyAlignment="1">
      <alignment horizontal="center" vertical="center"/>
      <protection/>
    </xf>
    <xf numFmtId="10" fontId="21" fillId="39" borderId="59" xfId="64" applyNumberFormat="1" applyFont="1" applyFill="1" applyBorder="1" applyAlignment="1">
      <alignment horizontal="center" vertical="center"/>
      <protection/>
    </xf>
    <xf numFmtId="10" fontId="21" fillId="39" borderId="60" xfId="64" applyNumberFormat="1" applyFont="1" applyFill="1" applyBorder="1" applyAlignment="1">
      <alignment horizontal="center" vertical="center"/>
      <protection/>
    </xf>
    <xf numFmtId="10" fontId="21" fillId="39" borderId="27" xfId="64" applyNumberFormat="1" applyFont="1" applyFill="1" applyBorder="1" applyAlignment="1">
      <alignment horizontal="center" vertical="center"/>
      <protection/>
    </xf>
    <xf numFmtId="10" fontId="21" fillId="39" borderId="61" xfId="64" applyNumberFormat="1" applyFont="1" applyFill="1" applyBorder="1" applyAlignment="1">
      <alignment horizontal="center" vertical="center"/>
      <protection/>
    </xf>
    <xf numFmtId="10" fontId="21" fillId="39" borderId="62" xfId="64" applyNumberFormat="1" applyFont="1" applyFill="1" applyBorder="1" applyAlignment="1">
      <alignment horizontal="center" vertical="center"/>
      <protection/>
    </xf>
    <xf numFmtId="3" fontId="8" fillId="35" borderId="153" xfId="57" applyNumberFormat="1" applyFont="1" applyFill="1" applyBorder="1" applyAlignment="1">
      <alignment horizontal="center" vertical="center"/>
      <protection/>
    </xf>
    <xf numFmtId="167" fontId="10" fillId="34" borderId="64" xfId="64" applyNumberFormat="1" applyFont="1" applyFill="1" applyBorder="1" applyAlignment="1">
      <alignment horizontal="center" vertical="center"/>
      <protection/>
    </xf>
    <xf numFmtId="10" fontId="21" fillId="40" borderId="58" xfId="64" applyNumberFormat="1" applyFont="1" applyFill="1" applyBorder="1" applyAlignment="1">
      <alignment horizontal="center" vertical="center"/>
      <protection/>
    </xf>
    <xf numFmtId="10" fontId="21" fillId="40" borderId="27" xfId="64" applyNumberFormat="1" applyFont="1" applyFill="1" applyBorder="1" applyAlignment="1">
      <alignment horizontal="center" vertical="center"/>
      <protection/>
    </xf>
    <xf numFmtId="167" fontId="77" fillId="33" borderId="145" xfId="0" applyNumberFormat="1" applyFont="1" applyFill="1" applyBorder="1" applyAlignment="1">
      <alignment horizontal="right" vertical="center"/>
    </xf>
    <xf numFmtId="167" fontId="77" fillId="0" borderId="145" xfId="0" applyNumberFormat="1" applyFont="1" applyFill="1" applyBorder="1" applyAlignment="1">
      <alignment horizontal="right" vertical="center"/>
    </xf>
    <xf numFmtId="167" fontId="10" fillId="41" borderId="26" xfId="64" applyNumberFormat="1" applyFont="1" applyFill="1" applyBorder="1" applyAlignment="1">
      <alignment horizontal="right" vertical="center"/>
      <protection/>
    </xf>
    <xf numFmtId="167" fontId="19" fillId="40" borderId="26" xfId="64" applyNumberFormat="1" applyFont="1" applyFill="1" applyBorder="1" applyAlignment="1">
      <alignment horizontal="right" vertical="center"/>
      <protection/>
    </xf>
    <xf numFmtId="0" fontId="4" fillId="0" borderId="35" xfId="57" applyFont="1" applyFill="1" applyBorder="1" applyAlignment="1">
      <alignment horizontal="center" vertical="center" wrapText="1"/>
      <protection/>
    </xf>
    <xf numFmtId="0" fontId="6" fillId="0" borderId="33" xfId="64" applyNumberFormat="1" applyFont="1" applyBorder="1" applyAlignment="1">
      <alignment horizontal="center" vertical="center" wrapText="1"/>
      <protection/>
    </xf>
    <xf numFmtId="167" fontId="19" fillId="40" borderId="155" xfId="64" applyNumberFormat="1" applyFont="1" applyFill="1" applyBorder="1" applyAlignment="1">
      <alignment horizontal="right" vertical="center"/>
      <protection/>
    </xf>
    <xf numFmtId="18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26" xfId="0" applyFont="1" applyBorder="1" applyAlignment="1">
      <alignment horizontal="centerContinuous"/>
    </xf>
    <xf numFmtId="167" fontId="77" fillId="33" borderId="24" xfId="0" applyNumberFormat="1" applyFont="1" applyFill="1" applyBorder="1" applyAlignment="1">
      <alignment horizontal="center" vertical="center"/>
    </xf>
    <xf numFmtId="164" fontId="26" fillId="0" borderId="0" xfId="64" applyNumberFormat="1" applyFont="1" applyFill="1" applyBorder="1" applyAlignment="1">
      <alignment horizontal="left" vertical="center"/>
      <protection/>
    </xf>
    <xf numFmtId="172" fontId="0" fillId="0" borderId="0" xfId="48" applyNumberFormat="1" applyFont="1" applyAlignment="1">
      <alignment/>
    </xf>
    <xf numFmtId="172" fontId="23" fillId="0" borderId="0" xfId="48" applyNumberFormat="1" applyFont="1" applyAlignment="1" quotePrefix="1">
      <alignment/>
    </xf>
    <xf numFmtId="167" fontId="77" fillId="33" borderId="156" xfId="0" applyNumberFormat="1" applyFont="1" applyFill="1" applyBorder="1" applyAlignment="1">
      <alignment horizontal="right" vertical="center"/>
    </xf>
    <xf numFmtId="165" fontId="11" fillId="0" borderId="50" xfId="64" applyNumberFormat="1" applyFont="1" applyBorder="1" applyAlignment="1">
      <alignment horizontal="left" vertical="center"/>
      <protection/>
    </xf>
    <xf numFmtId="165" fontId="11" fillId="0" borderId="50" xfId="64" applyNumberFormat="1" applyFont="1" applyBorder="1" applyAlignment="1">
      <alignment vertical="center"/>
      <protection/>
    </xf>
    <xf numFmtId="165" fontId="11" fillId="0" borderId="23" xfId="64" applyNumberFormat="1" applyFont="1" applyBorder="1" applyAlignment="1">
      <alignment vertical="center" wrapText="1"/>
      <protection/>
    </xf>
    <xf numFmtId="3" fontId="77" fillId="33" borderId="157" xfId="0" applyNumberFormat="1" applyFont="1" applyFill="1" applyBorder="1" applyAlignment="1">
      <alignment horizontal="right" vertical="center"/>
    </xf>
    <xf numFmtId="167" fontId="6" fillId="42" borderId="50" xfId="0" applyNumberFormat="1" applyFont="1" applyFill="1" applyBorder="1" applyAlignment="1">
      <alignment/>
    </xf>
    <xf numFmtId="167" fontId="6" fillId="42" borderId="158" xfId="0" applyNumberFormat="1" applyFont="1" applyFill="1" applyBorder="1" applyAlignment="1">
      <alignment/>
    </xf>
    <xf numFmtId="167" fontId="6" fillId="42" borderId="158" xfId="0" applyNumberFormat="1" applyFont="1" applyFill="1" applyBorder="1" applyAlignment="1">
      <alignment horizontal="right"/>
    </xf>
    <xf numFmtId="167" fontId="4" fillId="36" borderId="41" xfId="57" applyNumberFormat="1" applyFont="1" applyFill="1" applyBorder="1" applyAlignment="1">
      <alignment horizontal="right" vertical="center"/>
      <protection/>
    </xf>
    <xf numFmtId="167" fontId="4" fillId="36" borderId="159" xfId="57" applyNumberFormat="1" applyFont="1" applyFill="1" applyBorder="1" applyAlignment="1">
      <alignment horizontal="right" vertical="center"/>
      <protection/>
    </xf>
    <xf numFmtId="167" fontId="77" fillId="33" borderId="41" xfId="0" applyNumberFormat="1" applyFont="1" applyFill="1" applyBorder="1" applyAlignment="1">
      <alignment horizontal="right" vertical="center"/>
    </xf>
    <xf numFmtId="167" fontId="77" fillId="33" borderId="158" xfId="0" applyNumberFormat="1" applyFont="1" applyFill="1" applyBorder="1" applyAlignment="1">
      <alignment horizontal="right" vertical="center"/>
    </xf>
    <xf numFmtId="167" fontId="77" fillId="33" borderId="159" xfId="0" applyNumberFormat="1" applyFont="1" applyFill="1" applyBorder="1" applyAlignment="1">
      <alignment horizontal="right" vertical="center"/>
    </xf>
    <xf numFmtId="167" fontId="86" fillId="18" borderId="95" xfId="0" applyNumberFormat="1" applyFont="1" applyFill="1" applyBorder="1" applyAlignment="1">
      <alignment horizontal="right"/>
    </xf>
    <xf numFmtId="167" fontId="77" fillId="33" borderId="154" xfId="0" applyNumberFormat="1" applyFont="1" applyFill="1" applyBorder="1" applyAlignment="1">
      <alignment horizontal="right" vertical="center"/>
    </xf>
    <xf numFmtId="167" fontId="86" fillId="48" borderId="153" xfId="0" applyNumberFormat="1" applyFont="1" applyFill="1" applyBorder="1" applyAlignment="1">
      <alignment horizontal="right" vertical="center"/>
    </xf>
    <xf numFmtId="167" fontId="6" fillId="42" borderId="156" xfId="0" applyNumberFormat="1" applyFont="1" applyFill="1" applyBorder="1" applyAlignment="1">
      <alignment horizontal="right"/>
    </xf>
    <xf numFmtId="167" fontId="6" fillId="42" borderId="145" xfId="0" applyNumberFormat="1" applyFont="1" applyFill="1" applyBorder="1" applyAlignment="1">
      <alignment horizontal="right"/>
    </xf>
    <xf numFmtId="10" fontId="21" fillId="39" borderId="26" xfId="64" applyNumberFormat="1" applyFont="1" applyFill="1" applyBorder="1" applyAlignment="1">
      <alignment horizontal="center" vertical="center"/>
      <protection/>
    </xf>
    <xf numFmtId="167" fontId="6" fillId="42" borderId="48" xfId="0" applyNumberFormat="1" applyFont="1" applyFill="1" applyBorder="1" applyAlignment="1">
      <alignment horizontal="right"/>
    </xf>
    <xf numFmtId="167" fontId="6" fillId="42" borderId="49" xfId="0" applyNumberFormat="1" applyFont="1" applyFill="1" applyBorder="1" applyAlignment="1">
      <alignment horizontal="right"/>
    </xf>
    <xf numFmtId="167" fontId="86" fillId="49" borderId="160" xfId="0" applyNumberFormat="1" applyFont="1" applyFill="1" applyBorder="1" applyAlignment="1">
      <alignment horizontal="right" vertical="center"/>
    </xf>
    <xf numFmtId="167" fontId="86" fillId="49" borderId="150" xfId="0" applyNumberFormat="1" applyFont="1" applyFill="1" applyBorder="1" applyAlignment="1">
      <alignment horizontal="right" vertical="center"/>
    </xf>
    <xf numFmtId="167" fontId="11" fillId="43" borderId="147" xfId="57" applyNumberFormat="1" applyFont="1" applyFill="1" applyBorder="1" applyAlignment="1">
      <alignment horizontal="right" vertical="center"/>
      <protection/>
    </xf>
    <xf numFmtId="167" fontId="19" fillId="40" borderId="57" xfId="64" applyNumberFormat="1" applyFont="1" applyFill="1" applyBorder="1" applyAlignment="1">
      <alignment horizontal="right" vertical="center"/>
      <protection/>
    </xf>
    <xf numFmtId="10" fontId="21" fillId="39" borderId="57" xfId="64" applyNumberFormat="1" applyFont="1" applyFill="1" applyBorder="1" applyAlignment="1">
      <alignment horizontal="center" vertical="center"/>
      <protection/>
    </xf>
    <xf numFmtId="167" fontId="10" fillId="41" borderId="57" xfId="64" applyNumberFormat="1" applyFont="1" applyFill="1" applyBorder="1" applyAlignment="1">
      <alignment horizontal="right" vertical="center"/>
      <protection/>
    </xf>
    <xf numFmtId="167" fontId="11" fillId="16" borderId="151" xfId="57" applyNumberFormat="1" applyFont="1" applyFill="1" applyBorder="1" applyAlignment="1">
      <alignment horizontal="right" vertical="center"/>
      <protection/>
    </xf>
    <xf numFmtId="3" fontId="4" fillId="36" borderId="78" xfId="57" applyNumberFormat="1" applyFont="1" applyFill="1" applyBorder="1" applyAlignment="1">
      <alignment horizontal="right" vertical="center"/>
      <protection/>
    </xf>
    <xf numFmtId="3" fontId="4" fillId="36" borderId="79" xfId="57" applyNumberFormat="1" applyFont="1" applyFill="1" applyBorder="1" applyAlignment="1">
      <alignment horizontal="right" vertical="center"/>
      <protection/>
    </xf>
    <xf numFmtId="167" fontId="4" fillId="36" borderId="79" xfId="57" applyNumberFormat="1" applyFont="1" applyFill="1" applyBorder="1" applyAlignment="1">
      <alignment horizontal="right" vertical="center"/>
      <protection/>
    </xf>
    <xf numFmtId="167" fontId="4" fillId="36" borderId="157" xfId="57" applyNumberFormat="1" applyFont="1" applyFill="1" applyBorder="1" applyAlignment="1">
      <alignment horizontal="right" vertical="center"/>
      <protection/>
    </xf>
    <xf numFmtId="167" fontId="4" fillId="36" borderId="158" xfId="57" applyNumberFormat="1" applyFont="1" applyFill="1" applyBorder="1" applyAlignment="1">
      <alignment horizontal="right" vertical="center"/>
      <protection/>
    </xf>
    <xf numFmtId="167" fontId="21" fillId="39" borderId="0" xfId="64" applyNumberFormat="1" applyFont="1" applyFill="1" applyBorder="1" applyAlignment="1">
      <alignment horizontal="right" vertical="center"/>
      <protection/>
    </xf>
    <xf numFmtId="167" fontId="6" fillId="42" borderId="17" xfId="0" applyNumberFormat="1" applyFont="1" applyFill="1" applyBorder="1" applyAlignment="1">
      <alignment horizontal="center"/>
    </xf>
    <xf numFmtId="167" fontId="6" fillId="42" borderId="79" xfId="0" applyNumberFormat="1" applyFont="1" applyFill="1" applyBorder="1" applyAlignment="1">
      <alignment horizontal="center"/>
    </xf>
    <xf numFmtId="167" fontId="77" fillId="33" borderId="41" xfId="0" applyNumberFormat="1" applyFont="1" applyFill="1" applyBorder="1" applyAlignment="1">
      <alignment horizontal="center"/>
    </xf>
    <xf numFmtId="167" fontId="77" fillId="33" borderId="158" xfId="0" applyNumberFormat="1" applyFont="1" applyFill="1" applyBorder="1" applyAlignment="1">
      <alignment horizontal="center"/>
    </xf>
    <xf numFmtId="167" fontId="77" fillId="33" borderId="18" xfId="0" applyNumberFormat="1" applyFont="1" applyFill="1" applyBorder="1" applyAlignment="1">
      <alignment horizontal="center"/>
    </xf>
    <xf numFmtId="167" fontId="77" fillId="33" borderId="79" xfId="0" applyNumberFormat="1" applyFont="1" applyFill="1" applyBorder="1" applyAlignment="1">
      <alignment horizontal="center"/>
    </xf>
    <xf numFmtId="167" fontId="77" fillId="33" borderId="16" xfId="0" applyNumberFormat="1" applyFont="1" applyFill="1" applyBorder="1" applyAlignment="1">
      <alignment horizontal="center"/>
    </xf>
    <xf numFmtId="167" fontId="77" fillId="33" borderId="20" xfId="0" applyNumberFormat="1" applyFont="1" applyFill="1" applyBorder="1" applyAlignment="1">
      <alignment horizontal="center"/>
    </xf>
    <xf numFmtId="167" fontId="4" fillId="36" borderId="18" xfId="57" applyNumberFormat="1" applyFont="1" applyFill="1" applyBorder="1" applyAlignment="1">
      <alignment horizontal="center" vertical="center"/>
      <protection/>
    </xf>
    <xf numFmtId="167" fontId="4" fillId="36" borderId="144" xfId="57" applyNumberFormat="1" applyFont="1" applyFill="1" applyBorder="1" applyAlignment="1">
      <alignment horizontal="center" vertical="center"/>
      <protection/>
    </xf>
    <xf numFmtId="167" fontId="77" fillId="33" borderId="18" xfId="0" applyNumberFormat="1" applyFont="1" applyFill="1" applyBorder="1" applyAlignment="1">
      <alignment horizontal="center" vertical="center"/>
    </xf>
    <xf numFmtId="167" fontId="77" fillId="33" borderId="79" xfId="0" applyNumberFormat="1" applyFont="1" applyFill="1" applyBorder="1" applyAlignment="1">
      <alignment horizontal="center" vertical="center"/>
    </xf>
    <xf numFmtId="167" fontId="86" fillId="18" borderId="95" xfId="0" applyNumberFormat="1" applyFont="1" applyFill="1" applyBorder="1" applyAlignment="1">
      <alignment horizontal="center"/>
    </xf>
    <xf numFmtId="167" fontId="86" fillId="18" borderId="146" xfId="0" applyNumberFormat="1" applyFont="1" applyFill="1" applyBorder="1" applyAlignment="1">
      <alignment horizontal="center"/>
    </xf>
    <xf numFmtId="0" fontId="82" fillId="45" borderId="161" xfId="0" applyFont="1" applyFill="1" applyBorder="1" applyAlignment="1">
      <alignment horizontal="left"/>
    </xf>
    <xf numFmtId="2" fontId="21" fillId="39" borderId="0" xfId="64" applyNumberFormat="1" applyFont="1" applyFill="1" applyBorder="1" applyAlignment="1">
      <alignment horizontal="right" vertical="center"/>
      <protection/>
    </xf>
    <xf numFmtId="167" fontId="9" fillId="35" borderId="156" xfId="57" applyNumberFormat="1" applyFont="1" applyFill="1" applyBorder="1" applyAlignment="1">
      <alignment horizontal="right" vertical="center"/>
      <protection/>
    </xf>
    <xf numFmtId="0" fontId="11" fillId="36" borderId="28" xfId="57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4" fillId="0" borderId="165" xfId="57" applyFont="1" applyFill="1" applyBorder="1" applyAlignment="1">
      <alignment horizontal="center" vertical="center" wrapText="1"/>
      <protection/>
    </xf>
    <xf numFmtId="0" fontId="4" fillId="0" borderId="166" xfId="57" applyFont="1" applyFill="1" applyBorder="1" applyAlignment="1">
      <alignment horizontal="center" vertical="center" wrapText="1"/>
      <protection/>
    </xf>
    <xf numFmtId="164" fontId="6" fillId="0" borderId="167" xfId="64" applyNumberFormat="1" applyFont="1" applyBorder="1" applyAlignment="1">
      <alignment horizontal="center" vertical="center"/>
      <protection/>
    </xf>
    <xf numFmtId="0" fontId="0" fillId="0" borderId="65" xfId="57" applyBorder="1" applyAlignment="1">
      <alignment horizontal="center" vertical="center"/>
      <protection/>
    </xf>
    <xf numFmtId="0" fontId="11" fillId="0" borderId="168" xfId="57" applyFont="1" applyFill="1" applyBorder="1" applyAlignment="1">
      <alignment horizontal="center" vertical="center" wrapText="1"/>
      <protection/>
    </xf>
    <xf numFmtId="0" fontId="11" fillId="0" borderId="169" xfId="57" applyFont="1" applyFill="1" applyBorder="1" applyAlignment="1">
      <alignment horizontal="center" vertical="center" wrapText="1"/>
      <protection/>
    </xf>
    <xf numFmtId="0" fontId="11" fillId="0" borderId="170" xfId="57" applyFont="1" applyFill="1" applyBorder="1" applyAlignment="1">
      <alignment horizontal="center" vertical="center" wrapText="1"/>
      <protection/>
    </xf>
    <xf numFmtId="0" fontId="4" fillId="36" borderId="171" xfId="57" applyFont="1" applyFill="1" applyBorder="1" applyAlignment="1">
      <alignment horizontal="center" vertical="center" wrapText="1"/>
      <protection/>
    </xf>
    <xf numFmtId="0" fontId="4" fillId="36" borderId="172" xfId="57" applyFont="1" applyFill="1" applyBorder="1" applyAlignment="1">
      <alignment horizontal="center" vertical="center" wrapText="1"/>
      <protection/>
    </xf>
    <xf numFmtId="0" fontId="4" fillId="0" borderId="173" xfId="57" applyFont="1" applyFill="1" applyBorder="1" applyAlignment="1">
      <alignment horizontal="center" vertical="center" wrapText="1"/>
      <protection/>
    </xf>
    <xf numFmtId="0" fontId="11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14" fillId="0" borderId="167" xfId="0" applyFont="1" applyBorder="1" applyAlignment="1">
      <alignment horizontal="center" vertical="center" wrapText="1"/>
    </xf>
    <xf numFmtId="0" fontId="14" fillId="0" borderId="17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1" fillId="36" borderId="35" xfId="57" applyFont="1" applyFill="1" applyBorder="1" applyAlignment="1">
      <alignment horizontal="center" vertical="center" wrapText="1"/>
      <protection/>
    </xf>
    <xf numFmtId="0" fontId="11" fillId="36" borderId="162" xfId="57" applyFont="1" applyFill="1" applyBorder="1" applyAlignment="1">
      <alignment horizontal="center" vertical="center" wrapText="1"/>
      <protection/>
    </xf>
    <xf numFmtId="0" fontId="11" fillId="36" borderId="164" xfId="57" applyFont="1" applyFill="1" applyBorder="1" applyAlignment="1">
      <alignment horizontal="center" vertical="center" wrapText="1"/>
      <protection/>
    </xf>
    <xf numFmtId="0" fontId="4" fillId="0" borderId="169" xfId="57" applyFont="1" applyFill="1" applyBorder="1" applyAlignment="1">
      <alignment horizontal="center" vertical="center" wrapText="1"/>
      <protection/>
    </xf>
    <xf numFmtId="0" fontId="4" fillId="0" borderId="170" xfId="57" applyFont="1" applyFill="1" applyBorder="1" applyAlignment="1">
      <alignment horizontal="center" vertical="center" wrapText="1"/>
      <protection/>
    </xf>
    <xf numFmtId="0" fontId="4" fillId="0" borderId="175" xfId="57" applyFont="1" applyFill="1" applyBorder="1" applyAlignment="1">
      <alignment horizontal="center" vertical="center" wrapText="1"/>
      <protection/>
    </xf>
    <xf numFmtId="0" fontId="11" fillId="36" borderId="171" xfId="57" applyFont="1" applyFill="1" applyBorder="1" applyAlignment="1">
      <alignment horizontal="center" vertical="center" wrapText="1"/>
      <protection/>
    </xf>
    <xf numFmtId="0" fontId="11" fillId="36" borderId="172" xfId="57" applyFont="1" applyFill="1" applyBorder="1" applyAlignment="1">
      <alignment horizontal="center" vertical="center" wrapText="1"/>
      <protection/>
    </xf>
    <xf numFmtId="0" fontId="11" fillId="0" borderId="173" xfId="57" applyFont="1" applyFill="1" applyBorder="1" applyAlignment="1">
      <alignment horizontal="center" vertical="center" wrapText="1"/>
      <protection/>
    </xf>
    <xf numFmtId="0" fontId="11" fillId="0" borderId="166" xfId="57" applyFont="1" applyFill="1" applyBorder="1" applyAlignment="1">
      <alignment horizontal="center" vertical="center" wrapText="1"/>
      <protection/>
    </xf>
    <xf numFmtId="0" fontId="11" fillId="36" borderId="163" xfId="57" applyFont="1" applyFill="1" applyBorder="1" applyAlignment="1">
      <alignment horizontal="center" vertical="center" wrapText="1"/>
      <protection/>
    </xf>
    <xf numFmtId="0" fontId="0" fillId="36" borderId="163" xfId="0" applyFill="1" applyBorder="1" applyAlignment="1">
      <alignment horizontal="center" vertical="center" wrapText="1"/>
    </xf>
    <xf numFmtId="0" fontId="0" fillId="36" borderId="163" xfId="0" applyFill="1" applyBorder="1" applyAlignment="1">
      <alignment horizontal="center" vertical="center"/>
    </xf>
    <xf numFmtId="0" fontId="0" fillId="36" borderId="164" xfId="0" applyFill="1" applyBorder="1" applyAlignment="1">
      <alignment horizontal="center" vertical="center"/>
    </xf>
    <xf numFmtId="0" fontId="79" fillId="16" borderId="167" xfId="0" applyFont="1" applyFill="1" applyBorder="1" applyAlignment="1">
      <alignment horizontal="center" vertical="center" textRotation="90"/>
    </xf>
    <xf numFmtId="0" fontId="79" fillId="16" borderId="55" xfId="0" applyFont="1" applyFill="1" applyBorder="1" applyAlignment="1">
      <alignment horizontal="center" vertical="center" textRotation="90"/>
    </xf>
    <xf numFmtId="0" fontId="79" fillId="16" borderId="65" xfId="0" applyFont="1" applyFill="1" applyBorder="1" applyAlignment="1">
      <alignment horizontal="center" vertical="center" textRotation="90"/>
    </xf>
    <xf numFmtId="0" fontId="14" fillId="14" borderId="55" xfId="0" applyFont="1" applyFill="1" applyBorder="1" applyAlignment="1">
      <alignment horizontal="center" vertical="center" textRotation="90" wrapText="1"/>
    </xf>
    <xf numFmtId="0" fontId="14" fillId="14" borderId="65" xfId="0" applyFont="1" applyFill="1" applyBorder="1" applyAlignment="1">
      <alignment horizontal="center" vertical="center" textRotation="90" wrapText="1"/>
    </xf>
    <xf numFmtId="164" fontId="6" fillId="0" borderId="63" xfId="64" applyNumberFormat="1" applyFont="1" applyBorder="1" applyAlignment="1">
      <alignment horizontal="center" vertical="center" wrapText="1"/>
      <protection/>
    </xf>
    <xf numFmtId="0" fontId="0" fillId="0" borderId="63" xfId="57" applyBorder="1" applyAlignment="1">
      <alignment horizontal="center" vertical="center" wrapText="1"/>
      <protection/>
    </xf>
    <xf numFmtId="0" fontId="0" fillId="36" borderId="164" xfId="0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2" fontId="14" fillId="0" borderId="167" xfId="0" applyNumberFormat="1" applyFont="1" applyBorder="1" applyAlignment="1">
      <alignment horizontal="center" vertical="center" wrapText="1"/>
    </xf>
    <xf numFmtId="2" fontId="14" fillId="0" borderId="174" xfId="0" applyNumberFormat="1" applyFont="1" applyBorder="1" applyAlignment="1">
      <alignment horizontal="center" vertical="center" wrapText="1"/>
    </xf>
    <xf numFmtId="164" fontId="6" fillId="0" borderId="28" xfId="64" applyNumberFormat="1" applyFont="1" applyBorder="1" applyAlignment="1">
      <alignment horizontal="center" vertical="center"/>
      <protection/>
    </xf>
    <xf numFmtId="0" fontId="0" fillId="0" borderId="176" xfId="57" applyBorder="1" applyAlignment="1">
      <alignment horizontal="center" vertical="center"/>
      <protection/>
    </xf>
    <xf numFmtId="0" fontId="11" fillId="42" borderId="175" xfId="57" applyFont="1" applyFill="1" applyBorder="1" applyAlignment="1">
      <alignment horizontal="center" vertical="center" wrapText="1"/>
      <protection/>
    </xf>
    <xf numFmtId="0" fontId="11" fillId="42" borderId="169" xfId="57" applyFont="1" applyFill="1" applyBorder="1" applyAlignment="1">
      <alignment horizontal="center" vertical="center" wrapText="1"/>
      <protection/>
    </xf>
    <xf numFmtId="0" fontId="0" fillId="36" borderId="35" xfId="0" applyFill="1" applyBorder="1" applyAlignment="1">
      <alignment horizontal="center" vertical="center" wrapText="1"/>
    </xf>
    <xf numFmtId="164" fontId="6" fillId="0" borderId="65" xfId="64" applyNumberFormat="1" applyFont="1" applyBorder="1" applyAlignment="1">
      <alignment horizontal="center" vertical="center"/>
      <protection/>
    </xf>
    <xf numFmtId="0" fontId="11" fillId="42" borderId="177" xfId="57" applyFont="1" applyFill="1" applyBorder="1" applyAlignment="1">
      <alignment horizontal="center" vertical="center" wrapText="1"/>
      <protection/>
    </xf>
    <xf numFmtId="0" fontId="11" fillId="42" borderId="178" xfId="57" applyFont="1" applyFill="1" applyBorder="1" applyAlignment="1">
      <alignment horizontal="center" vertical="center" wrapText="1"/>
      <protection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2 2" xfId="55"/>
    <cellStyle name="Normal 2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rmal 7 2" xfId="63"/>
    <cellStyle name="Normal_Feuil1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155"/>
          <c:w val="0.803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#,##0.00,,&quot; M€&quot;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'Règlements '!$B$6:$B$10</c:f>
              <c:strCache/>
            </c:strRef>
          </c:cat>
          <c:val>
            <c:numRef>
              <c:f>'Règlements '!$C$6:$C$10</c:f>
              <c:numCache/>
            </c:numRef>
          </c:val>
        </c:ser>
        <c:gapWidth val="50"/>
        <c:axId val="33331124"/>
        <c:axId val="31544661"/>
      </c:barChart>
      <c:catAx>
        <c:axId val="3333112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Principaux pays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t"/>
        <c:delete val="1"/>
        <c:majorTickMark val="out"/>
        <c:minorTickMark val="none"/>
        <c:tickLblPos val="none"/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155"/>
          <c:w val="0.867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#,##0.00,,&quot; M€&quot;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'Accords '!$B$5:$B$9</c:f>
              <c:strCache/>
            </c:strRef>
          </c:cat>
          <c:val>
            <c:numRef>
              <c:f>'Accords '!$C$5:$C$9</c:f>
              <c:numCache/>
            </c:numRef>
          </c:val>
        </c:ser>
        <c:gapWidth val="50"/>
        <c:axId val="15466494"/>
        <c:axId val="4980719"/>
      </c:barChart>
      <c:catAx>
        <c:axId val="1546649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Principaux pays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</c:scaling>
        <c:axPos val="t"/>
        <c:delete val="1"/>
        <c:majorTickMark val="out"/>
        <c:minorTickMark val="none"/>
        <c:tickLblPos val="none"/>
        <c:crossAx val="15466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55"/>
          <c:w val="0.8282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#,##0.00,,&quot; M€&quot;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'Hors conventions'!$B$6:$B$10</c:f>
              <c:strCache/>
            </c:strRef>
          </c:cat>
          <c:val>
            <c:numRef>
              <c:f>'Hors conventions'!$C$6:$C$10</c:f>
              <c:numCache/>
            </c:numRef>
          </c:val>
        </c:ser>
        <c:gapWidth val="50"/>
        <c:axId val="44826472"/>
        <c:axId val="785065"/>
      </c:barChart>
      <c:catAx>
        <c:axId val="4482647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Principaux pays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</c:scaling>
        <c:axPos val="t"/>
        <c:delete val="1"/>
        <c:majorTickMark val="out"/>
        <c:minorTickMark val="none"/>
        <c:tickLblPos val="none"/>
        <c:crossAx val="44826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19050</xdr:rowOff>
    </xdr:from>
    <xdr:to>
      <xdr:col>6</xdr:col>
      <xdr:colOff>428625</xdr:colOff>
      <xdr:row>19</xdr:row>
      <xdr:rowOff>38100</xdr:rowOff>
    </xdr:to>
    <xdr:graphicFrame>
      <xdr:nvGraphicFramePr>
        <xdr:cNvPr id="1" name="Graphique 3"/>
        <xdr:cNvGraphicFramePr/>
      </xdr:nvGraphicFramePr>
      <xdr:xfrm>
        <a:off x="95250" y="876300"/>
        <a:ext cx="48958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76200</xdr:rowOff>
    </xdr:from>
    <xdr:to>
      <xdr:col>6</xdr:col>
      <xdr:colOff>571500</xdr:colOff>
      <xdr:row>18</xdr:row>
      <xdr:rowOff>19050</xdr:rowOff>
    </xdr:to>
    <xdr:graphicFrame>
      <xdr:nvGraphicFramePr>
        <xdr:cNvPr id="1" name="Graphique 3"/>
        <xdr:cNvGraphicFramePr/>
      </xdr:nvGraphicFramePr>
      <xdr:xfrm>
        <a:off x="76200" y="742950"/>
        <a:ext cx="5010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57150</xdr:rowOff>
    </xdr:from>
    <xdr:to>
      <xdr:col>6</xdr:col>
      <xdr:colOff>76200</xdr:colOff>
      <xdr:row>18</xdr:row>
      <xdr:rowOff>0</xdr:rowOff>
    </xdr:to>
    <xdr:graphicFrame>
      <xdr:nvGraphicFramePr>
        <xdr:cNvPr id="1" name="Graphique 3"/>
        <xdr:cNvGraphicFramePr/>
      </xdr:nvGraphicFramePr>
      <xdr:xfrm>
        <a:off x="66675" y="714375"/>
        <a:ext cx="5734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9.421875" style="0" customWidth="1"/>
    <col min="3" max="3" width="11.421875" style="0" customWidth="1"/>
    <col min="4" max="4" width="9.140625" style="0" customWidth="1"/>
    <col min="5" max="5" width="12.57421875" style="0" customWidth="1"/>
    <col min="6" max="6" width="9.140625" style="0" customWidth="1"/>
    <col min="7" max="7" width="11.57421875" style="0" customWidth="1"/>
    <col min="8" max="8" width="10.421875" style="0" customWidth="1"/>
    <col min="9" max="9" width="11.421875" style="0" customWidth="1"/>
    <col min="10" max="10" width="9.7109375" style="0" customWidth="1"/>
    <col min="11" max="11" width="8.00390625" style="0" customWidth="1"/>
    <col min="12" max="12" width="9.140625" style="0" customWidth="1"/>
    <col min="13" max="13" width="10.57421875" style="0" customWidth="1"/>
    <col min="14" max="14" width="1.8515625" style="0" customWidth="1"/>
    <col min="15" max="15" width="11.421875" style="0" customWidth="1"/>
    <col min="16" max="16" width="11.7109375" style="0" customWidth="1"/>
    <col min="17" max="17" width="11.140625" style="0" customWidth="1"/>
    <col min="18" max="19" width="9.8515625" style="0" customWidth="1"/>
    <col min="20" max="20" width="0.71875" style="4" customWidth="1"/>
    <col min="21" max="21" width="12.7109375" style="0" customWidth="1"/>
    <col min="22" max="22" width="3.8515625" style="0" customWidth="1"/>
    <col min="23" max="23" width="11.7109375" style="0" bestFit="1" customWidth="1"/>
  </cols>
  <sheetData>
    <row r="1" spans="1:3" ht="20.25">
      <c r="A1" s="69" t="s">
        <v>321</v>
      </c>
      <c r="B1" s="3"/>
      <c r="C1" s="3"/>
    </row>
    <row r="2" spans="1:3" ht="15.75">
      <c r="A2" s="5"/>
      <c r="B2" s="3"/>
      <c r="C2" s="3"/>
    </row>
    <row r="3" spans="1:3" ht="15.75">
      <c r="A3" s="1" t="s">
        <v>352</v>
      </c>
      <c r="B3" s="2"/>
      <c r="C3" s="2"/>
    </row>
    <row r="4" spans="1:3" ht="15.75">
      <c r="A4" s="1"/>
      <c r="B4" s="2"/>
      <c r="C4" s="2"/>
    </row>
    <row r="5" spans="1:3" ht="15.75">
      <c r="A5" s="1"/>
      <c r="B5" s="2"/>
      <c r="C5" s="2"/>
    </row>
    <row r="6" spans="1:3" ht="12.75">
      <c r="A6">
        <v>1</v>
      </c>
      <c r="B6" t="str">
        <f>INDEX($A$25:$S$55,MATCH(LARGE($S$25:$S$55,$A6),$S$25:$S$55,0),1)</f>
        <v>Belgique</v>
      </c>
      <c r="C6" s="65">
        <f>INDEX($A$25:$S$55,MATCH(LARGE($S$25:$S$55,$A6),$S$25:$S$55,0),19)</f>
        <v>193691370.56599998</v>
      </c>
    </row>
    <row r="7" spans="1:3" ht="12.75">
      <c r="A7">
        <v>2</v>
      </c>
      <c r="B7" t="str">
        <f>INDEX($A$25:$S$55,MATCH(LARGE($S$25:$S$55,A7),$S$25:$S$55,0),1)</f>
        <v>Espagne </v>
      </c>
      <c r="C7" s="65">
        <f>INDEX($A$25:$S$55,MATCH(LARGE($S$25:$S$55,$A7),$S$25:$S$55,0),19)</f>
        <v>74157447.76</v>
      </c>
    </row>
    <row r="8" spans="1:3" ht="12.75">
      <c r="A8">
        <v>3</v>
      </c>
      <c r="B8" t="str">
        <f>INDEX($A$25:$S$55,MATCH(LARGE($S$25:$S$55,A8),$S$25:$S$55,0),1)</f>
        <v>Suisse</v>
      </c>
      <c r="C8" s="65">
        <f>INDEX($A$25:$S$55,MATCH(LARGE($S$25:$S$55,$A8),$S$25:$S$55,0),19)</f>
        <v>45386371.440000005</v>
      </c>
    </row>
    <row r="9" spans="1:3" ht="12.75">
      <c r="A9">
        <v>4</v>
      </c>
      <c r="B9" t="str">
        <f>INDEX($A$25:$S$55,MATCH(LARGE($S$25:$S$55,A9),$S$25:$S$55,0),1)</f>
        <v>Allemagne</v>
      </c>
      <c r="C9" s="65">
        <f>INDEX($A$25:$S$55,MATCH(LARGE($S$25:$S$55,$A9),$S$25:$S$55,0),19)</f>
        <v>34933734.89961835</v>
      </c>
    </row>
    <row r="10" spans="1:3" ht="12.75">
      <c r="A10">
        <v>5</v>
      </c>
      <c r="B10" t="str">
        <f>INDEX($A$25:$S$55,MATCH(LARGE($S$25:$S$55,A10),$S$25:$S$55,0),1)</f>
        <v>Portugal</v>
      </c>
      <c r="C10" s="65">
        <f>INDEX($A$25:$S$55,MATCH(LARGE($S$25:$S$55,$A10),$S$25:$S$55,0),19)</f>
        <v>29125451.990000002</v>
      </c>
    </row>
    <row r="11" ht="12.75">
      <c r="C11" s="65"/>
    </row>
    <row r="12" ht="12.75">
      <c r="C12" s="65"/>
    </row>
    <row r="13" spans="1:3" ht="15.75">
      <c r="A13" s="1"/>
      <c r="B13" s="2"/>
      <c r="C13" s="2"/>
    </row>
    <row r="14" spans="1:3" ht="15.75">
      <c r="A14" s="1"/>
      <c r="B14" s="2"/>
      <c r="C14" s="2"/>
    </row>
    <row r="15" spans="1:3" ht="15.75">
      <c r="A15" s="1"/>
      <c r="B15" s="2"/>
      <c r="C15" s="2"/>
    </row>
    <row r="16" spans="1:3" ht="15.75">
      <c r="A16" s="1"/>
      <c r="B16" s="2"/>
      <c r="C16" s="2"/>
    </row>
    <row r="17" spans="1:3" ht="15.75">
      <c r="A17" s="1"/>
      <c r="B17" s="2"/>
      <c r="C17" s="2"/>
    </row>
    <row r="18" spans="1:3" ht="15.75">
      <c r="A18" s="1"/>
      <c r="B18" s="2"/>
      <c r="C18" s="2"/>
    </row>
    <row r="19" spans="1:3" ht="15.75">
      <c r="A19" s="1"/>
      <c r="B19" s="2"/>
      <c r="C19" s="2"/>
    </row>
    <row r="20" spans="1:3" ht="15.75">
      <c r="A20" s="1"/>
      <c r="B20" s="2"/>
      <c r="C20" s="2"/>
    </row>
    <row r="21" spans="1:3" ht="16.5" thickBot="1">
      <c r="A21" s="1"/>
      <c r="B21" s="2"/>
      <c r="C21" s="2"/>
    </row>
    <row r="22" spans="1:21" ht="15" thickBot="1">
      <c r="A22" s="3"/>
      <c r="B22" s="28"/>
      <c r="C22" s="29"/>
      <c r="D22" s="326" t="s">
        <v>35</v>
      </c>
      <c r="E22" s="33"/>
      <c r="F22" s="33"/>
      <c r="G22" s="33"/>
      <c r="H22" s="30"/>
      <c r="I22" s="30"/>
      <c r="J22" s="32"/>
      <c r="K22" s="326" t="s">
        <v>36</v>
      </c>
      <c r="L22" s="33"/>
      <c r="M22" s="30"/>
      <c r="N22" s="31"/>
      <c r="O22" s="398" t="s">
        <v>340</v>
      </c>
      <c r="P22" s="399"/>
      <c r="Q22" s="402" t="s">
        <v>365</v>
      </c>
      <c r="R22" s="382" t="s">
        <v>331</v>
      </c>
      <c r="S22" s="383"/>
      <c r="T22" s="383"/>
      <c r="U22" s="384"/>
    </row>
    <row r="23" spans="1:21" ht="50.25" customHeight="1">
      <c r="A23" s="390" t="s">
        <v>0</v>
      </c>
      <c r="B23" s="392" t="s">
        <v>337</v>
      </c>
      <c r="C23" s="393"/>
      <c r="D23" s="393" t="s">
        <v>329</v>
      </c>
      <c r="E23" s="393"/>
      <c r="F23" s="393" t="s">
        <v>330</v>
      </c>
      <c r="G23" s="394"/>
      <c r="H23" s="395" t="s">
        <v>32</v>
      </c>
      <c r="I23" s="396"/>
      <c r="J23" s="397" t="s">
        <v>116</v>
      </c>
      <c r="K23" s="389"/>
      <c r="L23" s="388" t="s">
        <v>117</v>
      </c>
      <c r="M23" s="389"/>
      <c r="N23" s="320"/>
      <c r="O23" s="400"/>
      <c r="P23" s="401"/>
      <c r="Q23" s="403"/>
      <c r="R23" s="385"/>
      <c r="S23" s="386"/>
      <c r="T23" s="386"/>
      <c r="U23" s="387"/>
    </row>
    <row r="24" spans="1:21" ht="61.5" customHeight="1" thickBot="1">
      <c r="A24" s="391"/>
      <c r="B24" s="58" t="s">
        <v>29</v>
      </c>
      <c r="C24" s="7" t="s">
        <v>30</v>
      </c>
      <c r="D24" s="7" t="s">
        <v>29</v>
      </c>
      <c r="E24" s="7" t="s">
        <v>30</v>
      </c>
      <c r="F24" s="7" t="s">
        <v>29</v>
      </c>
      <c r="G24" s="8" t="s">
        <v>30</v>
      </c>
      <c r="H24" s="39" t="s">
        <v>29</v>
      </c>
      <c r="I24" s="40" t="s">
        <v>30</v>
      </c>
      <c r="J24" s="6" t="s">
        <v>29</v>
      </c>
      <c r="K24" s="68" t="s">
        <v>30</v>
      </c>
      <c r="L24" s="7" t="s">
        <v>29</v>
      </c>
      <c r="M24" s="68" t="s">
        <v>30</v>
      </c>
      <c r="N24" s="321"/>
      <c r="O24" s="6" t="s">
        <v>29</v>
      </c>
      <c r="P24" s="8" t="s">
        <v>30</v>
      </c>
      <c r="Q24" s="8" t="s">
        <v>30</v>
      </c>
      <c r="R24" s="141" t="s">
        <v>29</v>
      </c>
      <c r="S24" s="36" t="s">
        <v>30</v>
      </c>
      <c r="T24" s="37"/>
      <c r="U24" s="38" t="s">
        <v>349</v>
      </c>
    </row>
    <row r="25" spans="1:23" ht="12.75" customHeight="1">
      <c r="A25" s="59" t="s">
        <v>1</v>
      </c>
      <c r="B25" s="245">
        <v>26788</v>
      </c>
      <c r="C25" s="246">
        <v>10317819.600000001</v>
      </c>
      <c r="D25" s="245">
        <v>1412</v>
      </c>
      <c r="E25" s="246">
        <v>7771850.449999999</v>
      </c>
      <c r="F25" s="245">
        <v>16217</v>
      </c>
      <c r="G25" s="246">
        <v>16834203.669999998</v>
      </c>
      <c r="H25" s="247">
        <f>B25+D25+F25</f>
        <v>44417</v>
      </c>
      <c r="I25" s="248">
        <f>C25+E25+G25</f>
        <v>34923873.72</v>
      </c>
      <c r="J25" s="249">
        <v>0</v>
      </c>
      <c r="K25" s="250">
        <v>0</v>
      </c>
      <c r="L25" s="246">
        <v>22</v>
      </c>
      <c r="M25" s="251">
        <v>9303.9</v>
      </c>
      <c r="N25" s="327" t="s">
        <v>341</v>
      </c>
      <c r="O25" s="252">
        <v>5</v>
      </c>
      <c r="P25" s="253">
        <v>557.2796183503001</v>
      </c>
      <c r="Q25" s="331">
        <v>0</v>
      </c>
      <c r="R25" s="247">
        <f aca="true" t="shared" si="0" ref="R25:R55">H25+J25+L25+O25</f>
        <v>44444</v>
      </c>
      <c r="S25" s="254">
        <f>I25+K25+M25+P25+Q25</f>
        <v>34933734.89961835</v>
      </c>
      <c r="T25" s="255"/>
      <c r="U25" s="256">
        <v>32287153.728486404</v>
      </c>
      <c r="W25" s="65"/>
    </row>
    <row r="26" spans="1:23" ht="12.75" customHeight="1">
      <c r="A26" s="60" t="s">
        <v>2</v>
      </c>
      <c r="B26" s="257">
        <v>4488</v>
      </c>
      <c r="C26" s="258">
        <v>1944041.4000000001</v>
      </c>
      <c r="D26" s="257">
        <v>23</v>
      </c>
      <c r="E26" s="258">
        <v>23226.96</v>
      </c>
      <c r="F26" s="257">
        <v>1379</v>
      </c>
      <c r="G26" s="258">
        <v>1628892.04</v>
      </c>
      <c r="H26" s="259">
        <f aca="true" t="shared" si="1" ref="H26:I55">B26+D26+F26</f>
        <v>5890</v>
      </c>
      <c r="I26" s="260">
        <f t="shared" si="1"/>
        <v>3596160.4000000004</v>
      </c>
      <c r="J26" s="261">
        <v>0</v>
      </c>
      <c r="K26" s="262">
        <v>0</v>
      </c>
      <c r="L26" s="258">
        <v>1</v>
      </c>
      <c r="M26" s="262">
        <v>3051.8</v>
      </c>
      <c r="N26" s="316"/>
      <c r="O26" s="261">
        <v>1</v>
      </c>
      <c r="P26" s="263">
        <v>1.4334531350487045</v>
      </c>
      <c r="Q26" s="316">
        <v>0</v>
      </c>
      <c r="R26" s="259">
        <f t="shared" si="0"/>
        <v>5892</v>
      </c>
      <c r="S26" s="264">
        <f>I26+K26+M26+P26+Q26</f>
        <v>3599213.6334531354</v>
      </c>
      <c r="T26" s="265"/>
      <c r="U26" s="266">
        <v>3306280.99</v>
      </c>
      <c r="W26" s="65"/>
    </row>
    <row r="27" spans="1:21" ht="12.75" customHeight="1">
      <c r="A27" s="57" t="s">
        <v>3</v>
      </c>
      <c r="B27" s="257">
        <v>40259</v>
      </c>
      <c r="C27" s="258">
        <v>33624747.87</v>
      </c>
      <c r="D27" s="257">
        <v>36423</v>
      </c>
      <c r="E27" s="258">
        <v>126012612.45</v>
      </c>
      <c r="F27" s="257">
        <v>15127</v>
      </c>
      <c r="G27" s="258">
        <v>28595665.560000002</v>
      </c>
      <c r="H27" s="259">
        <f t="shared" si="1"/>
        <v>91809</v>
      </c>
      <c r="I27" s="260">
        <f>C27+E27+G27</f>
        <v>188233025.88</v>
      </c>
      <c r="J27" s="261">
        <v>0</v>
      </c>
      <c r="K27" s="262">
        <v>0</v>
      </c>
      <c r="L27" s="258">
        <v>186</v>
      </c>
      <c r="M27" s="262">
        <v>269364.2</v>
      </c>
      <c r="N27" s="316"/>
      <c r="O27" s="261">
        <v>83</v>
      </c>
      <c r="P27" s="263">
        <v>2928.88</v>
      </c>
      <c r="Q27" s="316">
        <v>5186051.606</v>
      </c>
      <c r="R27" s="259">
        <f t="shared" si="0"/>
        <v>92078</v>
      </c>
      <c r="S27" s="264">
        <f aca="true" t="shared" si="2" ref="S27:S55">I27+K27+M27+P27+Q27</f>
        <v>193691370.56599998</v>
      </c>
      <c r="T27" s="265"/>
      <c r="U27" s="266">
        <v>70014654.97600001</v>
      </c>
    </row>
    <row r="28" spans="1:21" ht="12.75" customHeight="1">
      <c r="A28" s="60" t="s">
        <v>24</v>
      </c>
      <c r="B28" s="257">
        <v>751</v>
      </c>
      <c r="C28" s="258">
        <v>148110.42</v>
      </c>
      <c r="D28" s="257">
        <v>21</v>
      </c>
      <c r="E28" s="258">
        <v>7155.990000000001</v>
      </c>
      <c r="F28" s="257">
        <v>164</v>
      </c>
      <c r="G28" s="258">
        <v>12429.48</v>
      </c>
      <c r="H28" s="259">
        <f t="shared" si="1"/>
        <v>936</v>
      </c>
      <c r="I28" s="260">
        <f t="shared" si="1"/>
        <v>167695.89</v>
      </c>
      <c r="J28" s="261">
        <v>0</v>
      </c>
      <c r="K28" s="262">
        <v>0</v>
      </c>
      <c r="L28" s="258">
        <v>0</v>
      </c>
      <c r="M28" s="262">
        <v>0</v>
      </c>
      <c r="N28" s="316"/>
      <c r="O28" s="261">
        <v>0</v>
      </c>
      <c r="P28" s="263">
        <v>0</v>
      </c>
      <c r="Q28" s="316">
        <v>0</v>
      </c>
      <c r="R28" s="259">
        <f t="shared" si="0"/>
        <v>936</v>
      </c>
      <c r="S28" s="264">
        <f t="shared" si="2"/>
        <v>167695.89</v>
      </c>
      <c r="T28" s="265"/>
      <c r="U28" s="266">
        <v>61298.279995581106</v>
      </c>
    </row>
    <row r="29" spans="1:21" ht="12.75" customHeight="1">
      <c r="A29" s="57" t="s">
        <v>20</v>
      </c>
      <c r="B29" s="257">
        <v>255</v>
      </c>
      <c r="C29" s="258">
        <v>50751.41</v>
      </c>
      <c r="D29" s="257">
        <v>3</v>
      </c>
      <c r="E29" s="258">
        <v>668.78</v>
      </c>
      <c r="F29" s="257">
        <v>30</v>
      </c>
      <c r="G29" s="258">
        <v>6821.09</v>
      </c>
      <c r="H29" s="259">
        <f t="shared" si="1"/>
        <v>288</v>
      </c>
      <c r="I29" s="260">
        <f t="shared" si="1"/>
        <v>58241.28</v>
      </c>
      <c r="J29" s="261">
        <v>0</v>
      </c>
      <c r="K29" s="262">
        <v>0</v>
      </c>
      <c r="L29" s="258">
        <v>19</v>
      </c>
      <c r="M29" s="262">
        <v>12793.8</v>
      </c>
      <c r="N29" s="316"/>
      <c r="O29" s="261">
        <v>0</v>
      </c>
      <c r="P29" s="263">
        <v>0</v>
      </c>
      <c r="Q29" s="316">
        <v>0</v>
      </c>
      <c r="R29" s="259">
        <f t="shared" si="0"/>
        <v>307</v>
      </c>
      <c r="S29" s="264">
        <f t="shared" si="2"/>
        <v>71035.08</v>
      </c>
      <c r="T29" s="265"/>
      <c r="U29" s="266">
        <v>25627.92</v>
      </c>
    </row>
    <row r="30" spans="1:21" ht="12.75" customHeight="1">
      <c r="A30" s="57" t="s">
        <v>324</v>
      </c>
      <c r="B30" s="257">
        <v>2017</v>
      </c>
      <c r="C30" s="258">
        <v>300556.98</v>
      </c>
      <c r="D30" s="257">
        <v>6</v>
      </c>
      <c r="E30" s="258">
        <v>2676.87</v>
      </c>
      <c r="F30" s="257">
        <v>654</v>
      </c>
      <c r="G30" s="258">
        <v>260541.02000000002</v>
      </c>
      <c r="H30" s="259">
        <f t="shared" si="1"/>
        <v>2677</v>
      </c>
      <c r="I30" s="260">
        <f t="shared" si="1"/>
        <v>563774.87</v>
      </c>
      <c r="J30" s="261">
        <v>0</v>
      </c>
      <c r="K30" s="262">
        <v>0</v>
      </c>
      <c r="L30" s="258">
        <v>0</v>
      </c>
      <c r="M30" s="262">
        <v>0</v>
      </c>
      <c r="N30" s="316"/>
      <c r="O30" s="261">
        <v>0</v>
      </c>
      <c r="P30" s="263">
        <v>0</v>
      </c>
      <c r="Q30" s="316">
        <v>25930.67170748129</v>
      </c>
      <c r="R30" s="259">
        <f t="shared" si="0"/>
        <v>2677</v>
      </c>
      <c r="S30" s="264">
        <f t="shared" si="2"/>
        <v>589705.5417074813</v>
      </c>
      <c r="T30" s="265"/>
      <c r="U30" s="266">
        <v>503667.08158617956</v>
      </c>
    </row>
    <row r="31" spans="1:21" ht="12.75" customHeight="1">
      <c r="A31" s="57" t="s">
        <v>21</v>
      </c>
      <c r="B31" s="257">
        <v>113</v>
      </c>
      <c r="C31" s="258">
        <v>21324.250000000004</v>
      </c>
      <c r="D31" s="257">
        <v>2</v>
      </c>
      <c r="E31" s="258">
        <v>16.11</v>
      </c>
      <c r="F31" s="257">
        <v>24</v>
      </c>
      <c r="G31" s="258">
        <v>3111.3799999999997</v>
      </c>
      <c r="H31" s="259">
        <f t="shared" si="1"/>
        <v>139</v>
      </c>
      <c r="I31" s="260">
        <f t="shared" si="1"/>
        <v>24451.740000000005</v>
      </c>
      <c r="J31" s="261">
        <v>0</v>
      </c>
      <c r="K31" s="262">
        <v>0</v>
      </c>
      <c r="L31" s="258">
        <v>0</v>
      </c>
      <c r="M31" s="262">
        <v>0</v>
      </c>
      <c r="N31" s="316"/>
      <c r="O31" s="261">
        <v>0</v>
      </c>
      <c r="P31" s="263">
        <v>0</v>
      </c>
      <c r="Q31" s="316">
        <v>0</v>
      </c>
      <c r="R31" s="259">
        <f t="shared" si="0"/>
        <v>139</v>
      </c>
      <c r="S31" s="264">
        <f t="shared" si="2"/>
        <v>24451.740000000005</v>
      </c>
      <c r="T31" s="265"/>
      <c r="U31" s="266">
        <v>17690.949965188353</v>
      </c>
    </row>
    <row r="32" spans="1:21" ht="12.75" customHeight="1">
      <c r="A32" s="60" t="s">
        <v>318</v>
      </c>
      <c r="B32" s="257">
        <v>75183</v>
      </c>
      <c r="C32" s="258">
        <v>17425103.63</v>
      </c>
      <c r="D32" s="257">
        <v>9329</v>
      </c>
      <c r="E32" s="258">
        <v>9242749.56</v>
      </c>
      <c r="F32" s="257">
        <v>1709</v>
      </c>
      <c r="G32" s="258">
        <v>421389.69</v>
      </c>
      <c r="H32" s="259">
        <f t="shared" si="1"/>
        <v>86221</v>
      </c>
      <c r="I32" s="260">
        <f t="shared" si="1"/>
        <v>27089242.88</v>
      </c>
      <c r="J32" s="261">
        <v>7</v>
      </c>
      <c r="K32" s="262">
        <v>4363.4</v>
      </c>
      <c r="L32" s="258">
        <v>18078</v>
      </c>
      <c r="M32" s="262">
        <v>47014914</v>
      </c>
      <c r="N32" s="316"/>
      <c r="O32" s="261">
        <v>233</v>
      </c>
      <c r="P32" s="263">
        <v>48927.48</v>
      </c>
      <c r="Q32" s="316">
        <v>0</v>
      </c>
      <c r="R32" s="259">
        <f t="shared" si="0"/>
        <v>104539</v>
      </c>
      <c r="S32" s="264">
        <f t="shared" si="2"/>
        <v>74157447.76</v>
      </c>
      <c r="T32" s="265"/>
      <c r="U32" s="266">
        <v>60216137.699999996</v>
      </c>
    </row>
    <row r="33" spans="1:23" ht="12.75" customHeight="1">
      <c r="A33" s="60" t="s">
        <v>4</v>
      </c>
      <c r="B33" s="257">
        <v>73</v>
      </c>
      <c r="C33" s="258">
        <v>6176.969999999999</v>
      </c>
      <c r="D33" s="257">
        <v>0</v>
      </c>
      <c r="E33" s="258">
        <v>0</v>
      </c>
      <c r="F33" s="257">
        <v>4</v>
      </c>
      <c r="G33" s="258">
        <v>235.91</v>
      </c>
      <c r="H33" s="259">
        <f t="shared" si="1"/>
        <v>77</v>
      </c>
      <c r="I33" s="260">
        <f t="shared" si="1"/>
        <v>6412.879999999999</v>
      </c>
      <c r="J33" s="261">
        <v>0</v>
      </c>
      <c r="K33" s="262">
        <v>0</v>
      </c>
      <c r="L33" s="258">
        <v>4</v>
      </c>
      <c r="M33" s="262">
        <v>2455.7</v>
      </c>
      <c r="N33" s="316"/>
      <c r="O33" s="261">
        <v>0</v>
      </c>
      <c r="P33" s="263">
        <v>0</v>
      </c>
      <c r="Q33" s="316">
        <v>0</v>
      </c>
      <c r="R33" s="259">
        <f t="shared" si="0"/>
        <v>81</v>
      </c>
      <c r="S33" s="264">
        <f t="shared" si="2"/>
        <v>8868.579999999998</v>
      </c>
      <c r="T33" s="265"/>
      <c r="U33" s="266">
        <v>5689.09</v>
      </c>
      <c r="W33" s="65"/>
    </row>
    <row r="34" spans="1:23" ht="12.75" customHeight="1">
      <c r="A34" s="60" t="s">
        <v>5</v>
      </c>
      <c r="B34" s="257">
        <v>688</v>
      </c>
      <c r="C34" s="258">
        <v>171213.62</v>
      </c>
      <c r="D34" s="257">
        <v>8</v>
      </c>
      <c r="E34" s="258">
        <v>496.24</v>
      </c>
      <c r="F34" s="257">
        <v>65</v>
      </c>
      <c r="G34" s="258">
        <v>5798.660000000001</v>
      </c>
      <c r="H34" s="259">
        <f t="shared" si="1"/>
        <v>761</v>
      </c>
      <c r="I34" s="260">
        <f t="shared" si="1"/>
        <v>177508.52</v>
      </c>
      <c r="J34" s="261">
        <v>21</v>
      </c>
      <c r="K34" s="262">
        <v>45601.3</v>
      </c>
      <c r="L34" s="258">
        <v>0</v>
      </c>
      <c r="M34" s="262">
        <v>0</v>
      </c>
      <c r="N34" s="316"/>
      <c r="O34" s="261">
        <v>0</v>
      </c>
      <c r="P34" s="263">
        <v>0</v>
      </c>
      <c r="Q34" s="316">
        <v>0</v>
      </c>
      <c r="R34" s="259">
        <f t="shared" si="0"/>
        <v>782</v>
      </c>
      <c r="S34" s="264">
        <f t="shared" si="2"/>
        <v>223109.82</v>
      </c>
      <c r="T34" s="265"/>
      <c r="U34" s="266">
        <v>190538.62</v>
      </c>
      <c r="W34" s="65"/>
    </row>
    <row r="35" spans="1:23" ht="12.75" customHeight="1">
      <c r="A35" s="60" t="s">
        <v>6</v>
      </c>
      <c r="B35" s="257">
        <v>6827</v>
      </c>
      <c r="C35" s="258">
        <v>1300209.9400000002</v>
      </c>
      <c r="D35" s="257">
        <v>72</v>
      </c>
      <c r="E35" s="258">
        <v>39235.97</v>
      </c>
      <c r="F35" s="257">
        <v>348</v>
      </c>
      <c r="G35" s="258">
        <v>149276.4</v>
      </c>
      <c r="H35" s="259">
        <f t="shared" si="1"/>
        <v>7247</v>
      </c>
      <c r="I35" s="260">
        <f t="shared" si="1"/>
        <v>1488722.31</v>
      </c>
      <c r="J35" s="261">
        <v>0</v>
      </c>
      <c r="K35" s="262">
        <v>0</v>
      </c>
      <c r="L35" s="258">
        <v>0</v>
      </c>
      <c r="M35" s="262">
        <v>0</v>
      </c>
      <c r="N35" s="316"/>
      <c r="O35" s="261">
        <v>0</v>
      </c>
      <c r="P35" s="263">
        <v>0</v>
      </c>
      <c r="Q35" s="316">
        <v>0</v>
      </c>
      <c r="R35" s="259">
        <f t="shared" si="0"/>
        <v>7247</v>
      </c>
      <c r="S35" s="264">
        <f t="shared" si="2"/>
        <v>1488722.31</v>
      </c>
      <c r="T35" s="265"/>
      <c r="U35" s="266">
        <v>441153.8599999999</v>
      </c>
      <c r="W35" s="65"/>
    </row>
    <row r="36" spans="1:23" ht="12.75" customHeight="1">
      <c r="A36" s="60" t="s">
        <v>7</v>
      </c>
      <c r="B36" s="257">
        <v>3467</v>
      </c>
      <c r="C36" s="258">
        <v>981794.53</v>
      </c>
      <c r="D36" s="257">
        <v>449</v>
      </c>
      <c r="E36" s="258">
        <v>170680.76</v>
      </c>
      <c r="F36" s="257">
        <v>1273</v>
      </c>
      <c r="G36" s="258">
        <v>188604.3</v>
      </c>
      <c r="H36" s="259">
        <f t="shared" si="1"/>
        <v>5189</v>
      </c>
      <c r="I36" s="260">
        <f t="shared" si="1"/>
        <v>1341079.59</v>
      </c>
      <c r="J36" s="261">
        <v>0</v>
      </c>
      <c r="K36" s="262">
        <v>0</v>
      </c>
      <c r="L36" s="258">
        <v>-6</v>
      </c>
      <c r="M36" s="262">
        <v>-5508.2</v>
      </c>
      <c r="N36" s="316"/>
      <c r="O36" s="261">
        <v>0</v>
      </c>
      <c r="P36" s="263">
        <v>0</v>
      </c>
      <c r="Q36" s="316">
        <v>0</v>
      </c>
      <c r="R36" s="259">
        <f t="shared" si="0"/>
        <v>5183</v>
      </c>
      <c r="S36" s="264">
        <f t="shared" si="2"/>
        <v>1335571.3900000001</v>
      </c>
      <c r="T36" s="265"/>
      <c r="U36" s="266">
        <v>214612.10929337243</v>
      </c>
      <c r="W36" s="65"/>
    </row>
    <row r="37" spans="1:23" ht="12.75" customHeight="1">
      <c r="A37" s="60" t="s">
        <v>22</v>
      </c>
      <c r="B37" s="257">
        <v>1897</v>
      </c>
      <c r="C37" s="258">
        <v>229093.8</v>
      </c>
      <c r="D37" s="257">
        <v>21</v>
      </c>
      <c r="E37" s="258">
        <v>487.79</v>
      </c>
      <c r="F37" s="257">
        <v>62</v>
      </c>
      <c r="G37" s="258">
        <v>7437.870000000001</v>
      </c>
      <c r="H37" s="259">
        <f t="shared" si="1"/>
        <v>1980</v>
      </c>
      <c r="I37" s="260">
        <f t="shared" si="1"/>
        <v>237019.46</v>
      </c>
      <c r="J37" s="261">
        <v>0</v>
      </c>
      <c r="K37" s="262">
        <v>0</v>
      </c>
      <c r="L37" s="258">
        <v>0</v>
      </c>
      <c r="M37" s="262">
        <v>0</v>
      </c>
      <c r="N37" s="316"/>
      <c r="O37" s="261">
        <v>0</v>
      </c>
      <c r="P37" s="263">
        <v>0</v>
      </c>
      <c r="Q37" s="316">
        <v>0</v>
      </c>
      <c r="R37" s="259">
        <f t="shared" si="0"/>
        <v>1980</v>
      </c>
      <c r="S37" s="264">
        <f t="shared" si="2"/>
        <v>237019.46</v>
      </c>
      <c r="T37" s="265"/>
      <c r="U37" s="266">
        <v>192273.06000000003</v>
      </c>
      <c r="W37" s="65"/>
    </row>
    <row r="38" spans="1:23" ht="12.75" customHeight="1">
      <c r="A38" s="60" t="s">
        <v>8</v>
      </c>
      <c r="B38" s="257">
        <v>523</v>
      </c>
      <c r="C38" s="258">
        <v>312114.62</v>
      </c>
      <c r="D38" s="257">
        <v>-2</v>
      </c>
      <c r="E38" s="258">
        <v>-1983.17</v>
      </c>
      <c r="F38" s="257">
        <v>5</v>
      </c>
      <c r="G38" s="258">
        <v>1693.5699999999997</v>
      </c>
      <c r="H38" s="259">
        <f t="shared" si="1"/>
        <v>526</v>
      </c>
      <c r="I38" s="260">
        <f t="shared" si="1"/>
        <v>311825.02</v>
      </c>
      <c r="J38" s="261">
        <v>0</v>
      </c>
      <c r="K38" s="262">
        <v>0</v>
      </c>
      <c r="L38" s="258">
        <v>0</v>
      </c>
      <c r="M38" s="262">
        <v>0</v>
      </c>
      <c r="N38" s="316"/>
      <c r="O38" s="261">
        <v>0</v>
      </c>
      <c r="P38" s="263">
        <v>0</v>
      </c>
      <c r="Q38" s="316">
        <v>0</v>
      </c>
      <c r="R38" s="259">
        <f t="shared" si="0"/>
        <v>526</v>
      </c>
      <c r="S38" s="264">
        <f t="shared" si="2"/>
        <v>311825.02</v>
      </c>
      <c r="T38" s="265"/>
      <c r="U38" s="266">
        <v>9793897.633173957</v>
      </c>
      <c r="W38" s="65"/>
    </row>
    <row r="39" spans="1:23" ht="12.75" customHeight="1">
      <c r="A39" s="60" t="s">
        <v>9</v>
      </c>
      <c r="B39" s="257">
        <v>16764</v>
      </c>
      <c r="C39" s="258">
        <v>5334831.79</v>
      </c>
      <c r="D39" s="257">
        <v>311</v>
      </c>
      <c r="E39" s="258">
        <v>84921.54</v>
      </c>
      <c r="F39" s="257">
        <v>7335</v>
      </c>
      <c r="G39" s="258">
        <v>5353681.19</v>
      </c>
      <c r="H39" s="259">
        <f t="shared" si="1"/>
        <v>24410</v>
      </c>
      <c r="I39" s="260">
        <f t="shared" si="1"/>
        <v>10773434.52</v>
      </c>
      <c r="J39" s="261">
        <v>5</v>
      </c>
      <c r="K39" s="262">
        <v>8109.6</v>
      </c>
      <c r="L39" s="258">
        <v>288</v>
      </c>
      <c r="M39" s="262">
        <v>52102.5</v>
      </c>
      <c r="N39" s="316"/>
      <c r="O39" s="261">
        <v>2.1978714095738923</v>
      </c>
      <c r="P39" s="263">
        <v>292.37682604382803</v>
      </c>
      <c r="Q39" s="316">
        <v>0</v>
      </c>
      <c r="R39" s="259">
        <f t="shared" si="0"/>
        <v>24705.197871409575</v>
      </c>
      <c r="S39" s="264">
        <f t="shared" si="2"/>
        <v>10833938.996826043</v>
      </c>
      <c r="T39" s="265"/>
      <c r="U39" s="266">
        <v>60546.73682604383</v>
      </c>
      <c r="W39" s="65"/>
    </row>
    <row r="40" spans="1:23" ht="12.75" customHeight="1">
      <c r="A40" s="60" t="s">
        <v>23</v>
      </c>
      <c r="B40" s="257">
        <v>74</v>
      </c>
      <c r="C40" s="258">
        <v>5728.880000000001</v>
      </c>
      <c r="D40" s="257">
        <v>2</v>
      </c>
      <c r="E40" s="258">
        <v>128.8</v>
      </c>
      <c r="F40" s="257">
        <v>12</v>
      </c>
      <c r="G40" s="258">
        <v>1455.56</v>
      </c>
      <c r="H40" s="259">
        <f t="shared" si="1"/>
        <v>88</v>
      </c>
      <c r="I40" s="260">
        <f t="shared" si="1"/>
        <v>7313.240000000002</v>
      </c>
      <c r="J40" s="261">
        <v>0</v>
      </c>
      <c r="K40" s="262">
        <v>0</v>
      </c>
      <c r="L40" s="258">
        <v>0</v>
      </c>
      <c r="M40" s="262">
        <v>0</v>
      </c>
      <c r="N40" s="316"/>
      <c r="O40" s="261">
        <v>0</v>
      </c>
      <c r="P40" s="263">
        <v>0</v>
      </c>
      <c r="Q40" s="316">
        <v>0</v>
      </c>
      <c r="R40" s="259">
        <f t="shared" si="0"/>
        <v>88</v>
      </c>
      <c r="S40" s="264">
        <f t="shared" si="2"/>
        <v>7313.240000000002</v>
      </c>
      <c r="T40" s="265"/>
      <c r="U40" s="266">
        <v>4356.630649430014</v>
      </c>
      <c r="W40" s="65"/>
    </row>
    <row r="41" spans="1:23" ht="12.75" customHeight="1">
      <c r="A41" s="60" t="s">
        <v>27</v>
      </c>
      <c r="B41" s="257">
        <v>101</v>
      </c>
      <c r="C41" s="258">
        <v>13426.38</v>
      </c>
      <c r="D41" s="257">
        <v>0</v>
      </c>
      <c r="E41" s="258">
        <v>0</v>
      </c>
      <c r="F41" s="257">
        <v>10</v>
      </c>
      <c r="G41" s="258">
        <v>25937.839999999997</v>
      </c>
      <c r="H41" s="259">
        <f t="shared" si="1"/>
        <v>111</v>
      </c>
      <c r="I41" s="260">
        <f t="shared" si="1"/>
        <v>39364.219999999994</v>
      </c>
      <c r="J41" s="261">
        <v>0</v>
      </c>
      <c r="K41" s="262">
        <v>0</v>
      </c>
      <c r="L41" s="258">
        <v>0</v>
      </c>
      <c r="M41" s="262">
        <v>0</v>
      </c>
      <c r="N41" s="316"/>
      <c r="O41" s="261">
        <v>0</v>
      </c>
      <c r="P41" s="263">
        <v>0</v>
      </c>
      <c r="Q41" s="316">
        <v>0</v>
      </c>
      <c r="R41" s="259">
        <f t="shared" si="0"/>
        <v>111</v>
      </c>
      <c r="S41" s="264">
        <f t="shared" si="2"/>
        <v>39364.219999999994</v>
      </c>
      <c r="T41" s="265"/>
      <c r="U41" s="266">
        <v>11020064.149999999</v>
      </c>
      <c r="W41" s="65"/>
    </row>
    <row r="42" spans="1:23" ht="12.75" customHeight="1">
      <c r="A42" s="60" t="s">
        <v>10</v>
      </c>
      <c r="B42" s="257">
        <v>159</v>
      </c>
      <c r="C42" s="258">
        <v>20138.4</v>
      </c>
      <c r="D42" s="257">
        <v>1</v>
      </c>
      <c r="E42" s="258">
        <v>173.91</v>
      </c>
      <c r="F42" s="257">
        <v>17</v>
      </c>
      <c r="G42" s="258">
        <v>1769.2799999999997</v>
      </c>
      <c r="H42" s="259">
        <f t="shared" si="1"/>
        <v>177</v>
      </c>
      <c r="I42" s="260">
        <f t="shared" si="1"/>
        <v>22081.59</v>
      </c>
      <c r="J42" s="261">
        <v>0</v>
      </c>
      <c r="K42" s="262">
        <v>0</v>
      </c>
      <c r="L42" s="258">
        <v>0</v>
      </c>
      <c r="M42" s="262">
        <v>0</v>
      </c>
      <c r="N42" s="316"/>
      <c r="O42" s="261">
        <v>0</v>
      </c>
      <c r="P42" s="263">
        <v>0</v>
      </c>
      <c r="Q42" s="316">
        <v>0</v>
      </c>
      <c r="R42" s="259">
        <f t="shared" si="0"/>
        <v>177</v>
      </c>
      <c r="S42" s="264">
        <f t="shared" si="2"/>
        <v>22081.59</v>
      </c>
      <c r="T42" s="265"/>
      <c r="U42" s="266">
        <v>80423.52</v>
      </c>
      <c r="W42" s="65"/>
    </row>
    <row r="43" spans="1:23" ht="12.75" customHeight="1">
      <c r="A43" s="61" t="s">
        <v>11</v>
      </c>
      <c r="B43" s="257">
        <v>14131</v>
      </c>
      <c r="C43" s="258">
        <v>2794474.88</v>
      </c>
      <c r="D43" s="257">
        <v>1200</v>
      </c>
      <c r="E43" s="258">
        <v>2770410.84</v>
      </c>
      <c r="F43" s="257">
        <v>1413</v>
      </c>
      <c r="G43" s="258">
        <v>6172858.779999999</v>
      </c>
      <c r="H43" s="259">
        <f t="shared" si="1"/>
        <v>16744</v>
      </c>
      <c r="I43" s="260">
        <f t="shared" si="1"/>
        <v>11737744.5</v>
      </c>
      <c r="J43" s="257">
        <v>0</v>
      </c>
      <c r="K43" s="262">
        <v>0</v>
      </c>
      <c r="L43" s="258">
        <v>13</v>
      </c>
      <c r="M43" s="262">
        <v>83327</v>
      </c>
      <c r="N43" s="316"/>
      <c r="O43" s="261">
        <v>0</v>
      </c>
      <c r="P43" s="263">
        <v>0</v>
      </c>
      <c r="Q43" s="316">
        <v>0</v>
      </c>
      <c r="R43" s="259">
        <f t="shared" si="0"/>
        <v>16757</v>
      </c>
      <c r="S43" s="264">
        <f t="shared" si="2"/>
        <v>11821071.5</v>
      </c>
      <c r="T43" s="265"/>
      <c r="U43" s="266">
        <v>1418675.5042710262</v>
      </c>
      <c r="W43" s="65"/>
    </row>
    <row r="44" spans="1:23" ht="12.75" customHeight="1">
      <c r="A44" s="60" t="s">
        <v>12</v>
      </c>
      <c r="B44" s="257">
        <v>881</v>
      </c>
      <c r="C44" s="258">
        <v>91283.08</v>
      </c>
      <c r="D44" s="257">
        <v>12</v>
      </c>
      <c r="E44" s="258">
        <v>502.70000000000005</v>
      </c>
      <c r="F44" s="257">
        <v>25</v>
      </c>
      <c r="G44" s="258">
        <v>42436.10999999999</v>
      </c>
      <c r="H44" s="259">
        <f t="shared" si="1"/>
        <v>918</v>
      </c>
      <c r="I44" s="260">
        <f t="shared" si="1"/>
        <v>134221.88999999998</v>
      </c>
      <c r="J44" s="257">
        <v>0</v>
      </c>
      <c r="K44" s="262">
        <v>0</v>
      </c>
      <c r="L44" s="258">
        <v>1</v>
      </c>
      <c r="M44" s="262">
        <v>1829.8</v>
      </c>
      <c r="N44" s="316"/>
      <c r="O44" s="261">
        <v>0</v>
      </c>
      <c r="P44" s="263">
        <v>0</v>
      </c>
      <c r="Q44" s="316">
        <v>0</v>
      </c>
      <c r="R44" s="259">
        <f t="shared" si="0"/>
        <v>919</v>
      </c>
      <c r="S44" s="264">
        <f t="shared" si="2"/>
        <v>136051.68999999997</v>
      </c>
      <c r="T44" s="265"/>
      <c r="U44" s="266">
        <v>965243.5190979191</v>
      </c>
      <c r="W44" s="65"/>
    </row>
    <row r="45" spans="1:23" ht="12.75" customHeight="1">
      <c r="A45" s="60" t="s">
        <v>19</v>
      </c>
      <c r="B45" s="257">
        <v>298</v>
      </c>
      <c r="C45" s="258">
        <v>336270.31</v>
      </c>
      <c r="D45" s="257">
        <v>1</v>
      </c>
      <c r="E45" s="258">
        <v>7.95</v>
      </c>
      <c r="F45" s="257">
        <v>35</v>
      </c>
      <c r="G45" s="258">
        <v>7926</v>
      </c>
      <c r="H45" s="259">
        <f t="shared" si="1"/>
        <v>334</v>
      </c>
      <c r="I45" s="260">
        <f t="shared" si="1"/>
        <v>344204.26</v>
      </c>
      <c r="J45" s="257">
        <v>0</v>
      </c>
      <c r="K45" s="262">
        <v>0</v>
      </c>
      <c r="L45" s="258">
        <v>2</v>
      </c>
      <c r="M45" s="262">
        <v>5507.7</v>
      </c>
      <c r="N45" s="316"/>
      <c r="O45" s="261">
        <v>0</v>
      </c>
      <c r="P45" s="263">
        <v>0</v>
      </c>
      <c r="Q45" s="316">
        <v>0</v>
      </c>
      <c r="R45" s="259">
        <f t="shared" si="0"/>
        <v>336</v>
      </c>
      <c r="S45" s="264">
        <f t="shared" si="2"/>
        <v>349711.96</v>
      </c>
      <c r="T45" s="265"/>
      <c r="U45" s="266">
        <v>26018609.04558284</v>
      </c>
      <c r="W45" s="65"/>
    </row>
    <row r="46" spans="1:23" ht="12.75" customHeight="1">
      <c r="A46" s="60" t="s">
        <v>13</v>
      </c>
      <c r="B46" s="257">
        <v>2460</v>
      </c>
      <c r="C46" s="258">
        <v>1002696.75</v>
      </c>
      <c r="D46" s="257">
        <v>46</v>
      </c>
      <c r="E46" s="258">
        <v>422051.66000000003</v>
      </c>
      <c r="F46" s="257">
        <v>491</v>
      </c>
      <c r="G46" s="258">
        <v>155656.61000000002</v>
      </c>
      <c r="H46" s="259">
        <f t="shared" si="1"/>
        <v>2997</v>
      </c>
      <c r="I46" s="260">
        <f t="shared" si="1"/>
        <v>1580405.0200000003</v>
      </c>
      <c r="J46" s="257">
        <v>-1</v>
      </c>
      <c r="K46" s="262">
        <v>-3236.3</v>
      </c>
      <c r="L46" s="258">
        <v>71</v>
      </c>
      <c r="M46" s="262">
        <v>137598.1</v>
      </c>
      <c r="N46" s="316"/>
      <c r="O46" s="261">
        <v>0</v>
      </c>
      <c r="P46" s="263">
        <v>0</v>
      </c>
      <c r="Q46" s="316">
        <v>0</v>
      </c>
      <c r="R46" s="259">
        <f t="shared" si="0"/>
        <v>3067</v>
      </c>
      <c r="S46" s="264">
        <f t="shared" si="2"/>
        <v>1714766.8200000003</v>
      </c>
      <c r="T46" s="265"/>
      <c r="U46" s="266">
        <v>516694.4860160032</v>
      </c>
      <c r="W46" s="65"/>
    </row>
    <row r="47" spans="1:23" ht="12.75" customHeight="1">
      <c r="A47" s="60" t="s">
        <v>14</v>
      </c>
      <c r="B47" s="257">
        <v>5934</v>
      </c>
      <c r="C47" s="258">
        <v>711612.2499999999</v>
      </c>
      <c r="D47" s="257">
        <v>69</v>
      </c>
      <c r="E47" s="258">
        <v>15622.91</v>
      </c>
      <c r="F47" s="257">
        <v>2462</v>
      </c>
      <c r="G47" s="258">
        <v>483161.08999999997</v>
      </c>
      <c r="H47" s="259">
        <f t="shared" si="1"/>
        <v>8465</v>
      </c>
      <c r="I47" s="260">
        <f t="shared" si="1"/>
        <v>1210396.25</v>
      </c>
      <c r="J47" s="257">
        <v>564</v>
      </c>
      <c r="K47" s="262">
        <v>66696.5</v>
      </c>
      <c r="L47" s="258">
        <v>421</v>
      </c>
      <c r="M47" s="262">
        <v>163907.6</v>
      </c>
      <c r="N47" s="316"/>
      <c r="O47" s="261">
        <v>6</v>
      </c>
      <c r="P47" s="263">
        <v>331.279999999</v>
      </c>
      <c r="Q47" s="316">
        <v>0</v>
      </c>
      <c r="R47" s="259">
        <f t="shared" si="0"/>
        <v>9456</v>
      </c>
      <c r="S47" s="264">
        <f t="shared" si="2"/>
        <v>1441331.6299999992</v>
      </c>
      <c r="T47" s="265"/>
      <c r="U47" s="266">
        <v>249126.00614751544</v>
      </c>
      <c r="W47" s="135"/>
    </row>
    <row r="48" spans="1:23" ht="12.75" customHeight="1">
      <c r="A48" s="60" t="s">
        <v>319</v>
      </c>
      <c r="B48" s="257">
        <v>118232</v>
      </c>
      <c r="C48" s="258">
        <v>28651123.72</v>
      </c>
      <c r="D48" s="257">
        <v>917</v>
      </c>
      <c r="E48" s="258">
        <v>154361.69</v>
      </c>
      <c r="F48" s="257">
        <v>531</v>
      </c>
      <c r="G48" s="258">
        <v>202322.28000000003</v>
      </c>
      <c r="H48" s="259">
        <f t="shared" si="1"/>
        <v>119680</v>
      </c>
      <c r="I48" s="260">
        <f t="shared" si="1"/>
        <v>29007807.69</v>
      </c>
      <c r="J48" s="257">
        <v>3</v>
      </c>
      <c r="K48" s="262">
        <v>1873.3</v>
      </c>
      <c r="L48" s="267">
        <v>104</v>
      </c>
      <c r="M48" s="268">
        <v>101786.3</v>
      </c>
      <c r="N48" s="317"/>
      <c r="O48" s="261">
        <v>330</v>
      </c>
      <c r="P48" s="263">
        <v>13984.7</v>
      </c>
      <c r="Q48" s="316">
        <v>0</v>
      </c>
      <c r="R48" s="259">
        <f t="shared" si="0"/>
        <v>120117</v>
      </c>
      <c r="S48" s="264">
        <f t="shared" si="2"/>
        <v>29125451.990000002</v>
      </c>
      <c r="T48" s="265"/>
      <c r="U48" s="266">
        <v>969160.1600012542</v>
      </c>
      <c r="W48" s="65"/>
    </row>
    <row r="49" spans="1:23" ht="12.75" customHeight="1">
      <c r="A49" s="61" t="s">
        <v>342</v>
      </c>
      <c r="B49" s="257">
        <v>1477</v>
      </c>
      <c r="C49" s="258">
        <v>511225.28</v>
      </c>
      <c r="D49" s="257">
        <v>197</v>
      </c>
      <c r="E49" s="258">
        <v>274977.77999999997</v>
      </c>
      <c r="F49" s="257">
        <v>578</v>
      </c>
      <c r="G49" s="258">
        <v>158880.39</v>
      </c>
      <c r="H49" s="259">
        <f>B49+D49+F49</f>
        <v>2252</v>
      </c>
      <c r="I49" s="260">
        <f>C49+E49+G49</f>
        <v>945083.4500000001</v>
      </c>
      <c r="J49" s="257">
        <v>0</v>
      </c>
      <c r="K49" s="262">
        <v>0</v>
      </c>
      <c r="L49" s="258">
        <v>0</v>
      </c>
      <c r="M49" s="262">
        <v>0</v>
      </c>
      <c r="N49" s="316"/>
      <c r="O49" s="261">
        <v>0</v>
      </c>
      <c r="P49" s="263">
        <v>0</v>
      </c>
      <c r="Q49" s="316">
        <v>0</v>
      </c>
      <c r="R49" s="259">
        <f t="shared" si="0"/>
        <v>2252</v>
      </c>
      <c r="S49" s="264">
        <f t="shared" si="2"/>
        <v>945083.4500000001</v>
      </c>
      <c r="T49" s="265"/>
      <c r="U49" s="266">
        <v>93051.51000000001</v>
      </c>
      <c r="W49" s="136"/>
    </row>
    <row r="50" spans="1:23" ht="12.75" customHeight="1">
      <c r="A50" s="61" t="s">
        <v>25</v>
      </c>
      <c r="B50" s="257">
        <v>1053</v>
      </c>
      <c r="C50" s="258">
        <v>211735.85</v>
      </c>
      <c r="D50" s="257">
        <v>104</v>
      </c>
      <c r="E50" s="258">
        <v>34948.97</v>
      </c>
      <c r="F50" s="257">
        <v>138</v>
      </c>
      <c r="G50" s="258">
        <v>15833.5</v>
      </c>
      <c r="H50" s="259">
        <f t="shared" si="1"/>
        <v>1295</v>
      </c>
      <c r="I50" s="260">
        <f t="shared" si="1"/>
        <v>262518.32</v>
      </c>
      <c r="J50" s="257">
        <v>0</v>
      </c>
      <c r="K50" s="262">
        <v>0</v>
      </c>
      <c r="L50" s="258">
        <v>0</v>
      </c>
      <c r="M50" s="262">
        <v>0</v>
      </c>
      <c r="N50" s="316"/>
      <c r="O50" s="261">
        <v>0</v>
      </c>
      <c r="P50" s="263">
        <v>0</v>
      </c>
      <c r="Q50" s="316">
        <v>0</v>
      </c>
      <c r="R50" s="259">
        <f t="shared" si="0"/>
        <v>1295</v>
      </c>
      <c r="S50" s="264">
        <f t="shared" si="2"/>
        <v>262518.32</v>
      </c>
      <c r="T50" s="265"/>
      <c r="U50" s="266">
        <v>349285.74</v>
      </c>
      <c r="W50" s="65"/>
    </row>
    <row r="51" spans="1:23" ht="12.75" customHeight="1">
      <c r="A51" s="60" t="s">
        <v>320</v>
      </c>
      <c r="B51" s="257">
        <v>1018</v>
      </c>
      <c r="C51" s="269">
        <v>960021.7499999999</v>
      </c>
      <c r="D51" s="257">
        <v>38</v>
      </c>
      <c r="E51" s="258">
        <v>19530.65</v>
      </c>
      <c r="F51" s="257">
        <v>321</v>
      </c>
      <c r="G51" s="258">
        <v>38463.03</v>
      </c>
      <c r="H51" s="259">
        <f t="shared" si="1"/>
        <v>1377</v>
      </c>
      <c r="I51" s="260">
        <f t="shared" si="1"/>
        <v>1018015.4299999999</v>
      </c>
      <c r="J51" s="257">
        <v>0</v>
      </c>
      <c r="K51" s="262">
        <v>0</v>
      </c>
      <c r="L51" s="258">
        <v>0</v>
      </c>
      <c r="M51" s="262">
        <v>0</v>
      </c>
      <c r="N51" s="316"/>
      <c r="O51" s="261">
        <v>0</v>
      </c>
      <c r="P51" s="263">
        <v>0</v>
      </c>
      <c r="Q51" s="316">
        <v>0</v>
      </c>
      <c r="R51" s="259">
        <f t="shared" si="0"/>
        <v>1377</v>
      </c>
      <c r="S51" s="264">
        <f t="shared" si="2"/>
        <v>1018015.4299999999</v>
      </c>
      <c r="T51" s="265"/>
      <c r="U51" s="266">
        <v>692636.6498386256</v>
      </c>
      <c r="W51" s="65"/>
    </row>
    <row r="52" spans="1:23" ht="12.75" customHeight="1">
      <c r="A52" s="60" t="s">
        <v>15</v>
      </c>
      <c r="B52" s="257">
        <v>332</v>
      </c>
      <c r="C52" s="258">
        <v>49993.090000000004</v>
      </c>
      <c r="D52" s="257">
        <v>9</v>
      </c>
      <c r="E52" s="258">
        <v>5631.469999999999</v>
      </c>
      <c r="F52" s="257">
        <v>158</v>
      </c>
      <c r="G52" s="258">
        <v>53368.020000000004</v>
      </c>
      <c r="H52" s="259">
        <f t="shared" si="1"/>
        <v>499</v>
      </c>
      <c r="I52" s="260">
        <f t="shared" si="1"/>
        <v>108992.58000000002</v>
      </c>
      <c r="J52" s="257">
        <v>0</v>
      </c>
      <c r="K52" s="262">
        <v>0</v>
      </c>
      <c r="L52" s="258">
        <v>0</v>
      </c>
      <c r="M52" s="262">
        <v>0</v>
      </c>
      <c r="N52" s="316"/>
      <c r="O52" s="261">
        <v>0</v>
      </c>
      <c r="P52" s="263">
        <v>0</v>
      </c>
      <c r="Q52" s="316">
        <v>0</v>
      </c>
      <c r="R52" s="259">
        <f t="shared" si="0"/>
        <v>499</v>
      </c>
      <c r="S52" s="264">
        <f t="shared" si="2"/>
        <v>108992.58000000002</v>
      </c>
      <c r="T52" s="265"/>
      <c r="U52" s="266">
        <v>292255.9133459978</v>
      </c>
      <c r="W52" s="65"/>
    </row>
    <row r="53" spans="1:23" ht="12.75" customHeight="1">
      <c r="A53" s="60" t="s">
        <v>16</v>
      </c>
      <c r="B53" s="257">
        <v>472</v>
      </c>
      <c r="C53" s="258">
        <v>142862.44999999998</v>
      </c>
      <c r="D53" s="257">
        <v>2</v>
      </c>
      <c r="E53" s="258">
        <v>1799.6200000000001</v>
      </c>
      <c r="F53" s="257">
        <v>200</v>
      </c>
      <c r="G53" s="258">
        <v>224248.54</v>
      </c>
      <c r="H53" s="259">
        <f t="shared" si="1"/>
        <v>674</v>
      </c>
      <c r="I53" s="260">
        <f t="shared" si="1"/>
        <v>368910.61</v>
      </c>
      <c r="J53" s="257">
        <v>0</v>
      </c>
      <c r="K53" s="262">
        <v>0</v>
      </c>
      <c r="L53" s="258">
        <v>0</v>
      </c>
      <c r="M53" s="262">
        <v>0</v>
      </c>
      <c r="N53" s="316"/>
      <c r="O53" s="261">
        <v>0</v>
      </c>
      <c r="P53" s="263">
        <v>0</v>
      </c>
      <c r="Q53" s="316">
        <v>0</v>
      </c>
      <c r="R53" s="259">
        <f t="shared" si="0"/>
        <v>674</v>
      </c>
      <c r="S53" s="264">
        <f t="shared" si="2"/>
        <v>368910.61</v>
      </c>
      <c r="T53" s="265"/>
      <c r="U53" s="266">
        <v>26859.499999575895</v>
      </c>
      <c r="W53" s="65"/>
    </row>
    <row r="54" spans="1:23" ht="12.75" customHeight="1">
      <c r="A54" s="60" t="s">
        <v>17</v>
      </c>
      <c r="B54" s="257">
        <v>1247</v>
      </c>
      <c r="C54" s="258">
        <v>708146.1100000001</v>
      </c>
      <c r="D54" s="257">
        <v>6</v>
      </c>
      <c r="E54" s="258">
        <v>1336.79</v>
      </c>
      <c r="F54" s="257">
        <v>49</v>
      </c>
      <c r="G54" s="258">
        <v>6864.4</v>
      </c>
      <c r="H54" s="259">
        <f t="shared" si="1"/>
        <v>1302</v>
      </c>
      <c r="I54" s="260">
        <f t="shared" si="1"/>
        <v>716347.3000000002</v>
      </c>
      <c r="J54" s="257">
        <v>0</v>
      </c>
      <c r="K54" s="262">
        <v>0</v>
      </c>
      <c r="L54" s="258">
        <v>7</v>
      </c>
      <c r="M54" s="262">
        <v>17393</v>
      </c>
      <c r="N54" s="316"/>
      <c r="O54" s="261">
        <v>0</v>
      </c>
      <c r="P54" s="263">
        <v>0</v>
      </c>
      <c r="Q54" s="316">
        <v>0</v>
      </c>
      <c r="R54" s="259">
        <f t="shared" si="0"/>
        <v>1309</v>
      </c>
      <c r="S54" s="264">
        <f t="shared" si="2"/>
        <v>733740.3000000002</v>
      </c>
      <c r="T54" s="265"/>
      <c r="U54" s="266">
        <v>339860.52495479415</v>
      </c>
      <c r="W54" s="65"/>
    </row>
    <row r="55" spans="1:23" ht="12.75" customHeight="1" thickBot="1">
      <c r="A55" s="60" t="s">
        <v>18</v>
      </c>
      <c r="B55" s="257">
        <v>25105</v>
      </c>
      <c r="C55" s="258">
        <v>15362129.26</v>
      </c>
      <c r="D55" s="257">
        <v>1689</v>
      </c>
      <c r="E55" s="258">
        <v>21245842.279999997</v>
      </c>
      <c r="F55" s="257">
        <v>4077</v>
      </c>
      <c r="G55" s="258">
        <v>7670426.26</v>
      </c>
      <c r="H55" s="259">
        <f t="shared" si="1"/>
        <v>30871</v>
      </c>
      <c r="I55" s="260">
        <f t="shared" si="1"/>
        <v>44278397.8</v>
      </c>
      <c r="J55" s="257">
        <v>0</v>
      </c>
      <c r="K55" s="262">
        <v>0</v>
      </c>
      <c r="L55" s="258">
        <v>215</v>
      </c>
      <c r="M55" s="262">
        <v>1107886.7</v>
      </c>
      <c r="N55" s="316"/>
      <c r="O55" s="261">
        <v>1</v>
      </c>
      <c r="P55" s="263">
        <v>86.94000000315</v>
      </c>
      <c r="Q55" s="316">
        <v>0</v>
      </c>
      <c r="R55" s="259">
        <f t="shared" si="0"/>
        <v>31087</v>
      </c>
      <c r="S55" s="264">
        <f t="shared" si="2"/>
        <v>45386371.440000005</v>
      </c>
      <c r="T55" s="265"/>
      <c r="U55" s="266">
        <v>26403573.15091687</v>
      </c>
      <c r="W55" s="136"/>
    </row>
    <row r="56" spans="1:23" ht="12.75" customHeight="1" thickBot="1">
      <c r="A56" s="84" t="s">
        <v>353</v>
      </c>
      <c r="B56" s="85">
        <f aca="true" t="shared" si="3" ref="B56:G56">SUM(B25:B55)</f>
        <v>353067</v>
      </c>
      <c r="C56" s="86">
        <f t="shared" si="3"/>
        <v>123740759.26999998</v>
      </c>
      <c r="D56" s="86">
        <f t="shared" si="3"/>
        <v>52371</v>
      </c>
      <c r="E56" s="86">
        <f t="shared" si="3"/>
        <v>168302124.31999996</v>
      </c>
      <c r="F56" s="86">
        <f t="shared" si="3"/>
        <v>54913</v>
      </c>
      <c r="G56" s="95">
        <f t="shared" si="3"/>
        <v>68731389.52</v>
      </c>
      <c r="H56" s="85">
        <f>IF(SUM(H25:H55)=B56+D56+F56,SUM(H25:H55),"faux")</f>
        <v>460351</v>
      </c>
      <c r="I56" s="95">
        <f>IF(SUM(I25:I55)=C56+E56+G56,SUM(I25:I55),"faux")</f>
        <v>360774273.11</v>
      </c>
      <c r="J56" s="89">
        <f>SUM(J25:J55)</f>
        <v>599</v>
      </c>
      <c r="K56" s="90">
        <f>SUM(K25:K55)</f>
        <v>123407.8</v>
      </c>
      <c r="L56" s="86">
        <f>SUM(L25:L55)</f>
        <v>19426</v>
      </c>
      <c r="M56" s="90">
        <f>SUM(M25:M55)</f>
        <v>48977713.900000006</v>
      </c>
      <c r="N56" s="318"/>
      <c r="O56" s="85">
        <f>SUM(O25:O55)</f>
        <v>661.197871409574</v>
      </c>
      <c r="P56" s="95">
        <f>SUM(P25:P55)</f>
        <v>67110.36989753133</v>
      </c>
      <c r="Q56" s="318">
        <f>SUM(Q25:Q55)</f>
        <v>5211982.277707481</v>
      </c>
      <c r="R56" s="85">
        <f>IF(SUM(R25:R55)=H56+J56+L56+O56,SUM(R25:R55),"faux")</f>
        <v>481037.1978714096</v>
      </c>
      <c r="S56" s="89">
        <f>IF(SUM(S25:S55)=I56+K56+M56+P56+Q56,SUM(S25:S55),"faux")</f>
        <v>415154487.45760494</v>
      </c>
      <c r="T56" s="19"/>
      <c r="U56" s="87">
        <f>SUM(U25:U55)</f>
        <v>246771098.7461486</v>
      </c>
      <c r="V56" s="124"/>
      <c r="W56" s="65"/>
    </row>
    <row r="57" spans="1:23" ht="12.75" customHeight="1" thickBot="1">
      <c r="A57" s="91" t="s">
        <v>338</v>
      </c>
      <c r="B57" s="82">
        <f>310181-21</f>
        <v>310160</v>
      </c>
      <c r="C57" s="92">
        <f>129368181-1749696</f>
        <v>127618485</v>
      </c>
      <c r="D57" s="93">
        <v>57947</v>
      </c>
      <c r="E57" s="93">
        <f>163939156-5433708</f>
        <v>158505448</v>
      </c>
      <c r="F57" s="93">
        <f>98129-8</f>
        <v>98121</v>
      </c>
      <c r="G57" s="93">
        <f>105930745-2237108</f>
        <v>103693637</v>
      </c>
      <c r="H57" s="322">
        <f>B57+D57+F57</f>
        <v>466228</v>
      </c>
      <c r="I57" s="83">
        <f>C57+E57+G57</f>
        <v>389817570</v>
      </c>
      <c r="J57" s="92">
        <v>425</v>
      </c>
      <c r="K57" s="94">
        <f>123402-141</f>
        <v>123261</v>
      </c>
      <c r="L57" s="93">
        <v>32732</v>
      </c>
      <c r="M57" s="94">
        <f>83911968-290983</f>
        <v>83620985</v>
      </c>
      <c r="N57" s="319"/>
      <c r="O57" s="82">
        <v>331</v>
      </c>
      <c r="P57" s="154">
        <f>59790-286</f>
        <v>59504</v>
      </c>
      <c r="Q57" s="319">
        <f>1749696+5433708+2237108+141+290983+286</f>
        <v>9711922</v>
      </c>
      <c r="R57" s="82">
        <f>SUM(H57,J57,L57,O57)</f>
        <v>499716</v>
      </c>
      <c r="S57" s="94">
        <f>I57+K57+M57+P57+Q57</f>
        <v>483333242</v>
      </c>
      <c r="T57" s="19"/>
      <c r="U57" s="83">
        <v>345823986.22</v>
      </c>
      <c r="V57" s="124"/>
      <c r="W57" s="20"/>
    </row>
    <row r="58" spans="1:21" ht="12.75" customHeight="1" thickBot="1">
      <c r="A58" s="81" t="s">
        <v>317</v>
      </c>
      <c r="B58" s="306">
        <f>(B56-B57)/B57</f>
        <v>0.13833827701831314</v>
      </c>
      <c r="C58" s="307">
        <f aca="true" t="shared" si="4" ref="C58:I58">(C56-C57)/C57</f>
        <v>-0.030385298258320644</v>
      </c>
      <c r="D58" s="307">
        <f t="shared" si="4"/>
        <v>-0.09622586156315253</v>
      </c>
      <c r="E58" s="307">
        <f t="shared" si="4"/>
        <v>0.061806558977076695</v>
      </c>
      <c r="F58" s="307">
        <f t="shared" si="4"/>
        <v>-0.44035425647924503</v>
      </c>
      <c r="G58" s="308">
        <f t="shared" si="4"/>
        <v>-0.33716868740943096</v>
      </c>
      <c r="H58" s="306">
        <f t="shared" si="4"/>
        <v>-0.012605420523863861</v>
      </c>
      <c r="I58" s="308">
        <f t="shared" si="4"/>
        <v>-0.07450484309878588</v>
      </c>
      <c r="J58" s="307">
        <f aca="true" t="shared" si="5" ref="J58:S58">(J56-J57)/J57</f>
        <v>0.40941176470588236</v>
      </c>
      <c r="K58" s="311">
        <f t="shared" si="5"/>
        <v>0.0011909687573523086</v>
      </c>
      <c r="L58" s="307">
        <f t="shared" si="5"/>
        <v>-0.40651350360503485</v>
      </c>
      <c r="M58" s="311">
        <f t="shared" si="5"/>
        <v>-0.41428920144865544</v>
      </c>
      <c r="N58" s="309"/>
      <c r="O58" s="307">
        <f t="shared" si="5"/>
        <v>0.9975766507842113</v>
      </c>
      <c r="P58" s="311">
        <f t="shared" si="5"/>
        <v>0.1278295559547481</v>
      </c>
      <c r="Q58" s="311">
        <f t="shared" si="5"/>
        <v>-0.46334183102917414</v>
      </c>
      <c r="R58" s="306">
        <f t="shared" si="5"/>
        <v>-0.0373788354357083</v>
      </c>
      <c r="S58" s="311">
        <f t="shared" si="5"/>
        <v>-0.14105951881206436</v>
      </c>
      <c r="T58" s="313"/>
      <c r="U58" s="309">
        <f>(U56-U57)/U57</f>
        <v>-0.286425729332834</v>
      </c>
    </row>
    <row r="59" spans="1:21" ht="12.75" customHeight="1">
      <c r="A59" s="123" t="s">
        <v>346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5"/>
      <c r="U59" s="142"/>
    </row>
    <row r="60" spans="1:21" ht="12.75" customHeight="1">
      <c r="A60" s="123" t="s">
        <v>347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5"/>
      <c r="U60" s="142"/>
    </row>
    <row r="61" spans="1:21" ht="16.5" customHeight="1">
      <c r="A61" s="325" t="s">
        <v>351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380"/>
      <c r="S61" s="305"/>
      <c r="T61" s="145"/>
      <c r="U61" s="142"/>
    </row>
    <row r="62" spans="1:21" ht="12.75" customHeight="1">
      <c r="A62" s="325" t="s">
        <v>350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5"/>
      <c r="U62" s="142"/>
    </row>
    <row r="63" spans="1:19" ht="12.75">
      <c r="A63" s="124"/>
      <c r="J63" s="20"/>
      <c r="K63" s="20"/>
      <c r="S63" s="96"/>
    </row>
    <row r="64" spans="1:17" ht="12.75">
      <c r="A64" s="124"/>
      <c r="M64" s="20"/>
      <c r="N64" s="20"/>
      <c r="O64" s="20"/>
      <c r="P64" s="20"/>
      <c r="Q64" s="20"/>
    </row>
    <row r="65" spans="13:17" ht="12.75">
      <c r="M65" s="20"/>
      <c r="N65" s="20"/>
      <c r="O65" s="20"/>
      <c r="P65" s="20"/>
      <c r="Q65" s="20"/>
    </row>
    <row r="66" spans="5:21" ht="15">
      <c r="E66" s="62"/>
      <c r="J66" s="20"/>
      <c r="K66" s="20"/>
      <c r="R66" s="20"/>
      <c r="S66" s="20"/>
      <c r="U66" s="20"/>
    </row>
    <row r="67" spans="2:21" ht="12.75">
      <c r="B67" s="20"/>
      <c r="C67" s="20"/>
      <c r="D67" s="20"/>
      <c r="E67" s="20"/>
      <c r="F67" s="20"/>
      <c r="G67" s="20"/>
      <c r="H67" s="20"/>
      <c r="I67" s="20"/>
      <c r="J67" s="20"/>
      <c r="M67" s="20"/>
      <c r="N67" s="20"/>
      <c r="O67" s="20"/>
      <c r="P67" s="20"/>
      <c r="Q67" s="20"/>
      <c r="U67" s="20"/>
    </row>
    <row r="68" spans="5:23" ht="15">
      <c r="E68" s="62"/>
      <c r="G68" s="20"/>
      <c r="I68" s="20"/>
      <c r="J68" s="20"/>
      <c r="K68" s="20"/>
      <c r="O68" s="20"/>
      <c r="P68" s="20"/>
      <c r="S68" s="20"/>
      <c r="T68"/>
      <c r="W68" s="65"/>
    </row>
    <row r="69" spans="13:16" ht="12.75">
      <c r="M69" s="323"/>
      <c r="P69" s="20"/>
    </row>
    <row r="70" ht="12.75">
      <c r="M70" s="323"/>
    </row>
    <row r="71" ht="12.75">
      <c r="M71" s="323"/>
    </row>
    <row r="72" ht="12.75">
      <c r="M72" s="323"/>
    </row>
    <row r="73" ht="12.75">
      <c r="M73" s="323"/>
    </row>
    <row r="74" ht="12.75">
      <c r="M74" s="323"/>
    </row>
  </sheetData>
  <sheetProtection/>
  <mergeCells count="10">
    <mergeCell ref="R22:U23"/>
    <mergeCell ref="L23:M23"/>
    <mergeCell ref="A23:A24"/>
    <mergeCell ref="B23:C23"/>
    <mergeCell ref="D23:E23"/>
    <mergeCell ref="F23:G23"/>
    <mergeCell ref="H23:I23"/>
    <mergeCell ref="J23:K23"/>
    <mergeCell ref="O22:P23"/>
    <mergeCell ref="Q22:Q23"/>
  </mergeCells>
  <printOptions/>
  <pageMargins left="0.17" right="0.17" top="0.18" bottom="0.16" header="0.17" footer="0.16"/>
  <pageSetup horizontalDpi="600" verticalDpi="600" orientation="landscape" paperSize="9" scale="80" r:id="rId2"/>
  <ignoredErrors>
    <ignoredError sqref="H56:I56 S56" formula="1"/>
    <ignoredError sqref="B58:N58 P58 R58:U5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9"/>
  <sheetViews>
    <sheetView showGridLines="0" zoomScalePageLayoutView="0" workbookViewId="0" topLeftCell="A1">
      <pane xSplit="1" ySplit="7" topLeftCell="K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8" sqref="P38"/>
    </sheetView>
  </sheetViews>
  <sheetFormatPr defaultColWidth="11.421875" defaultRowHeight="12.75"/>
  <cols>
    <col min="1" max="1" width="24.140625" style="0" customWidth="1"/>
    <col min="7" max="7" width="12.7109375" style="0" bestFit="1" customWidth="1"/>
    <col min="9" max="9" width="14.140625" style="0" bestFit="1" customWidth="1"/>
    <col min="16" max="16" width="18.57421875" style="0" bestFit="1" customWidth="1"/>
    <col min="19" max="19" width="16.57421875" style="0" bestFit="1" customWidth="1"/>
  </cols>
  <sheetData>
    <row r="1" spans="1:3" ht="20.25">
      <c r="A1" s="69" t="s">
        <v>321</v>
      </c>
      <c r="B1" s="3"/>
      <c r="C1" s="3"/>
    </row>
    <row r="2" spans="1:3" ht="15.75">
      <c r="A2" s="5"/>
      <c r="B2" s="3"/>
      <c r="C2" s="3"/>
    </row>
    <row r="3" spans="1:7" ht="15.75">
      <c r="A3" s="1" t="s">
        <v>352</v>
      </c>
      <c r="B3" s="2"/>
      <c r="C3" s="2"/>
      <c r="F3" s="20"/>
      <c r="G3" s="20"/>
    </row>
    <row r="4" spans="1:7" ht="15.75" thickBot="1">
      <c r="A4" s="2"/>
      <c r="B4" s="328"/>
      <c r="C4" s="328"/>
      <c r="D4" s="328"/>
      <c r="E4" s="328"/>
      <c r="F4" s="328"/>
      <c r="G4" s="328"/>
    </row>
    <row r="5" spans="1:18" ht="13.5" customHeight="1" thickBot="1">
      <c r="A5" s="3"/>
      <c r="B5" s="28"/>
      <c r="C5" s="29"/>
      <c r="D5" s="33" t="s">
        <v>35</v>
      </c>
      <c r="E5" s="33"/>
      <c r="F5" s="33"/>
      <c r="G5" s="33"/>
      <c r="H5" s="30"/>
      <c r="I5" s="30"/>
      <c r="J5" s="32"/>
      <c r="K5" s="33" t="s">
        <v>36</v>
      </c>
      <c r="L5" s="33"/>
      <c r="M5" s="30"/>
      <c r="N5" s="404" t="s">
        <v>340</v>
      </c>
      <c r="O5" s="405"/>
      <c r="P5" s="405" t="s">
        <v>365</v>
      </c>
      <c r="Q5" s="382" t="s">
        <v>28</v>
      </c>
      <c r="R5" s="408"/>
    </row>
    <row r="6" spans="1:18" ht="28.5" customHeight="1">
      <c r="A6" s="390" t="s">
        <v>0</v>
      </c>
      <c r="B6" s="392" t="s">
        <v>156</v>
      </c>
      <c r="C6" s="393"/>
      <c r="D6" s="393" t="s">
        <v>108</v>
      </c>
      <c r="E6" s="393"/>
      <c r="F6" s="393" t="s">
        <v>330</v>
      </c>
      <c r="G6" s="394"/>
      <c r="H6" s="395" t="s">
        <v>32</v>
      </c>
      <c r="I6" s="396"/>
      <c r="J6" s="413" t="s">
        <v>116</v>
      </c>
      <c r="K6" s="411"/>
      <c r="L6" s="411" t="s">
        <v>117</v>
      </c>
      <c r="M6" s="412"/>
      <c r="N6" s="406"/>
      <c r="O6" s="407"/>
      <c r="P6" s="407"/>
      <c r="Q6" s="409"/>
      <c r="R6" s="410"/>
    </row>
    <row r="7" spans="1:18" ht="24.75" thickBot="1">
      <c r="A7" s="391"/>
      <c r="B7" s="58" t="s">
        <v>29</v>
      </c>
      <c r="C7" s="7" t="s">
        <v>30</v>
      </c>
      <c r="D7" s="7" t="s">
        <v>29</v>
      </c>
      <c r="E7" s="7" t="s">
        <v>30</v>
      </c>
      <c r="F7" s="7" t="s">
        <v>29</v>
      </c>
      <c r="G7" s="68" t="s">
        <v>30</v>
      </c>
      <c r="H7" s="39" t="s">
        <v>29</v>
      </c>
      <c r="I7" s="40" t="s">
        <v>30</v>
      </c>
      <c r="J7" s="6" t="s">
        <v>29</v>
      </c>
      <c r="K7" s="7" t="s">
        <v>30</v>
      </c>
      <c r="L7" s="7" t="s">
        <v>29</v>
      </c>
      <c r="M7" s="68" t="s">
        <v>30</v>
      </c>
      <c r="N7" s="155" t="s">
        <v>29</v>
      </c>
      <c r="O7" s="8" t="s">
        <v>30</v>
      </c>
      <c r="P7" s="8" t="s">
        <v>30</v>
      </c>
      <c r="Q7" s="156" t="s">
        <v>29</v>
      </c>
      <c r="R7" s="157" t="s">
        <v>30</v>
      </c>
    </row>
    <row r="8" spans="1:19" ht="12.75">
      <c r="A8" s="75" t="s">
        <v>118</v>
      </c>
      <c r="B8" s="161">
        <f>B9</f>
        <v>26788</v>
      </c>
      <c r="C8" s="161">
        <f>C9</f>
        <v>10317819.600000001</v>
      </c>
      <c r="D8" s="161">
        <f>D9+D21</f>
        <v>1412</v>
      </c>
      <c r="E8" s="161">
        <f>E9+E21</f>
        <v>7771850.449999999</v>
      </c>
      <c r="F8" s="161">
        <f>F9</f>
        <v>16217</v>
      </c>
      <c r="G8" s="161">
        <f>G9</f>
        <v>16834203.67</v>
      </c>
      <c r="H8" s="162">
        <f>B8+D8+F8</f>
        <v>44417</v>
      </c>
      <c r="I8" s="163">
        <f aca="true" t="shared" si="0" ref="H8:I10">C8+E8+G8</f>
        <v>34923873.72</v>
      </c>
      <c r="J8" s="161">
        <f>SUM(J9,J21)</f>
        <v>0</v>
      </c>
      <c r="K8" s="161">
        <f>SUM(K9,K21)</f>
        <v>0</v>
      </c>
      <c r="L8" s="161">
        <f>SUM(L9,L21)</f>
        <v>22</v>
      </c>
      <c r="M8" s="164">
        <f>SUM(M9,M21)</f>
        <v>9303.9</v>
      </c>
      <c r="N8" s="165">
        <f>N9</f>
        <v>5</v>
      </c>
      <c r="O8" s="166">
        <f>O9</f>
        <v>557.3</v>
      </c>
      <c r="P8" s="166">
        <f>P9</f>
        <v>0</v>
      </c>
      <c r="Q8" s="167">
        <f>H8+J8+L8+N8</f>
        <v>44444</v>
      </c>
      <c r="R8" s="168">
        <f>I8+K8+M8+O8+P8</f>
        <v>34933734.919999994</v>
      </c>
      <c r="S8" s="329"/>
    </row>
    <row r="9" spans="1:19" ht="12.75">
      <c r="A9" s="74" t="s">
        <v>166</v>
      </c>
      <c r="B9" s="169">
        <f aca="true" t="shared" si="1" ref="B9:G9">SUM(B10:B20)</f>
        <v>26788</v>
      </c>
      <c r="C9" s="169">
        <f t="shared" si="1"/>
        <v>10317819.600000001</v>
      </c>
      <c r="D9" s="169">
        <f t="shared" si="1"/>
        <v>1365</v>
      </c>
      <c r="E9" s="169">
        <f t="shared" si="1"/>
        <v>7081609.169999999</v>
      </c>
      <c r="F9" s="169">
        <f t="shared" si="1"/>
        <v>16217</v>
      </c>
      <c r="G9" s="169">
        <f t="shared" si="1"/>
        <v>16834203.67</v>
      </c>
      <c r="H9" s="170">
        <f t="shared" si="0"/>
        <v>44370</v>
      </c>
      <c r="I9" s="171">
        <f t="shared" si="0"/>
        <v>34233632.44</v>
      </c>
      <c r="J9" s="169">
        <f aca="true" t="shared" si="2" ref="J9:O9">SUM(J10:J20)</f>
        <v>0</v>
      </c>
      <c r="K9" s="169">
        <f t="shared" si="2"/>
        <v>0</v>
      </c>
      <c r="L9" s="169">
        <f t="shared" si="2"/>
        <v>22</v>
      </c>
      <c r="M9" s="172">
        <f t="shared" si="2"/>
        <v>9303.9</v>
      </c>
      <c r="N9" s="170">
        <f>SUM(N10:N20)</f>
        <v>5</v>
      </c>
      <c r="O9" s="171">
        <f t="shared" si="2"/>
        <v>557.3</v>
      </c>
      <c r="P9" s="171">
        <f>SUM(P10:P20)</f>
        <v>0</v>
      </c>
      <c r="Q9" s="173">
        <f>H9+J9+L9+N9</f>
        <v>44397</v>
      </c>
      <c r="R9" s="174">
        <f>I9+K9+M9+O9+P9</f>
        <v>34243493.63999999</v>
      </c>
      <c r="S9" s="329"/>
    </row>
    <row r="10" spans="1:19" ht="12.75">
      <c r="A10" s="71" t="s">
        <v>119</v>
      </c>
      <c r="B10" s="175">
        <v>164</v>
      </c>
      <c r="C10" s="175">
        <v>63273.22</v>
      </c>
      <c r="D10" s="175">
        <v>16</v>
      </c>
      <c r="E10" s="175">
        <v>9118.15</v>
      </c>
      <c r="F10" s="175">
        <v>0</v>
      </c>
      <c r="G10" s="176">
        <v>0</v>
      </c>
      <c r="H10" s="177">
        <f>B10+D10+F10</f>
        <v>180</v>
      </c>
      <c r="I10" s="178">
        <f t="shared" si="0"/>
        <v>72391.37</v>
      </c>
      <c r="J10" s="175" t="s">
        <v>334</v>
      </c>
      <c r="K10" s="175" t="s">
        <v>334</v>
      </c>
      <c r="L10" s="175" t="s">
        <v>334</v>
      </c>
      <c r="M10" s="176" t="s">
        <v>334</v>
      </c>
      <c r="N10" s="179" t="s">
        <v>334</v>
      </c>
      <c r="O10" s="180" t="s">
        <v>334</v>
      </c>
      <c r="P10" s="180" t="s">
        <v>334</v>
      </c>
      <c r="Q10" s="181">
        <f aca="true" t="shared" si="3" ref="Q10:R13">H10</f>
        <v>180</v>
      </c>
      <c r="R10" s="182">
        <f t="shared" si="3"/>
        <v>72391.37</v>
      </c>
      <c r="S10" s="329"/>
    </row>
    <row r="11" spans="1:19" ht="12.75">
      <c r="A11" s="71" t="s">
        <v>120</v>
      </c>
      <c r="B11" s="175">
        <v>5</v>
      </c>
      <c r="C11" s="175">
        <v>2215.73</v>
      </c>
      <c r="D11" s="175">
        <v>0</v>
      </c>
      <c r="E11" s="175">
        <v>0</v>
      </c>
      <c r="F11" s="175">
        <v>0</v>
      </c>
      <c r="G11" s="176">
        <v>0</v>
      </c>
      <c r="H11" s="177">
        <f>B11+D11+F11</f>
        <v>5</v>
      </c>
      <c r="I11" s="178">
        <f aca="true" t="shared" si="4" ref="I11:I20">C11+E11+G11</f>
        <v>2215.73</v>
      </c>
      <c r="J11" s="175" t="s">
        <v>334</v>
      </c>
      <c r="K11" s="175" t="s">
        <v>334</v>
      </c>
      <c r="L11" s="175" t="s">
        <v>334</v>
      </c>
      <c r="M11" s="176" t="s">
        <v>334</v>
      </c>
      <c r="N11" s="179" t="s">
        <v>334</v>
      </c>
      <c r="O11" s="180" t="s">
        <v>334</v>
      </c>
      <c r="P11" s="180" t="s">
        <v>334</v>
      </c>
      <c r="Q11" s="181">
        <f t="shared" si="3"/>
        <v>5</v>
      </c>
      <c r="R11" s="182">
        <f t="shared" si="3"/>
        <v>2215.73</v>
      </c>
      <c r="S11" s="329"/>
    </row>
    <row r="12" spans="1:19" ht="12.75">
      <c r="A12" s="71" t="s">
        <v>121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6">
        <v>0</v>
      </c>
      <c r="H12" s="177">
        <f aca="true" t="shared" si="5" ref="H12:H20">B12+D12+F12</f>
        <v>0</v>
      </c>
      <c r="I12" s="178">
        <f t="shared" si="4"/>
        <v>0</v>
      </c>
      <c r="J12" s="175" t="s">
        <v>334</v>
      </c>
      <c r="K12" s="175" t="s">
        <v>334</v>
      </c>
      <c r="L12" s="175" t="s">
        <v>334</v>
      </c>
      <c r="M12" s="176" t="s">
        <v>334</v>
      </c>
      <c r="N12" s="179" t="s">
        <v>334</v>
      </c>
      <c r="O12" s="180" t="s">
        <v>334</v>
      </c>
      <c r="P12" s="180" t="s">
        <v>334</v>
      </c>
      <c r="Q12" s="181">
        <f t="shared" si="3"/>
        <v>0</v>
      </c>
      <c r="R12" s="182">
        <f t="shared" si="3"/>
        <v>0</v>
      </c>
      <c r="S12" s="329"/>
    </row>
    <row r="13" spans="1:19" ht="12.75">
      <c r="A13" s="71" t="s">
        <v>122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6">
        <v>0</v>
      </c>
      <c r="H13" s="177">
        <f t="shared" si="5"/>
        <v>0</v>
      </c>
      <c r="I13" s="178">
        <f t="shared" si="4"/>
        <v>0</v>
      </c>
      <c r="J13" s="175" t="s">
        <v>334</v>
      </c>
      <c r="K13" s="175" t="s">
        <v>334</v>
      </c>
      <c r="L13" s="175" t="s">
        <v>334</v>
      </c>
      <c r="M13" s="176" t="s">
        <v>334</v>
      </c>
      <c r="N13" s="179" t="s">
        <v>334</v>
      </c>
      <c r="O13" s="180" t="s">
        <v>334</v>
      </c>
      <c r="P13" s="180" t="s">
        <v>334</v>
      </c>
      <c r="Q13" s="181">
        <f t="shared" si="3"/>
        <v>0</v>
      </c>
      <c r="R13" s="182">
        <f t="shared" si="3"/>
        <v>0</v>
      </c>
      <c r="S13" s="329"/>
    </row>
    <row r="14" spans="1:19" ht="12.75">
      <c r="A14" s="71" t="s">
        <v>123</v>
      </c>
      <c r="B14" s="175">
        <v>9061</v>
      </c>
      <c r="C14" s="175">
        <v>1001581.21</v>
      </c>
      <c r="D14" s="175">
        <v>280</v>
      </c>
      <c r="E14" s="175">
        <v>49131.64</v>
      </c>
      <c r="F14" s="175">
        <v>472</v>
      </c>
      <c r="G14" s="176">
        <v>47302.42</v>
      </c>
      <c r="H14" s="177">
        <f t="shared" si="5"/>
        <v>9813</v>
      </c>
      <c r="I14" s="178">
        <f t="shared" si="4"/>
        <v>1098015.2699999998</v>
      </c>
      <c r="J14" s="175" t="s">
        <v>334</v>
      </c>
      <c r="K14" s="175" t="s">
        <v>334</v>
      </c>
      <c r="L14" s="175" t="s">
        <v>334</v>
      </c>
      <c r="M14" s="176" t="s">
        <v>334</v>
      </c>
      <c r="N14" s="179" t="s">
        <v>334</v>
      </c>
      <c r="O14" s="180" t="s">
        <v>334</v>
      </c>
      <c r="P14" s="180" t="s">
        <v>334</v>
      </c>
      <c r="Q14" s="182">
        <f>SUM(H14,N14)</f>
        <v>9813</v>
      </c>
      <c r="R14" s="182">
        <f>SUM(I14,O14)</f>
        <v>1098015.2699999998</v>
      </c>
      <c r="S14" s="329"/>
    </row>
    <row r="15" spans="1:19" ht="12.75">
      <c r="A15" s="71" t="s">
        <v>339</v>
      </c>
      <c r="B15" s="175">
        <v>16197</v>
      </c>
      <c r="C15" s="175">
        <v>8679876.85</v>
      </c>
      <c r="D15" s="175">
        <v>1023</v>
      </c>
      <c r="E15" s="175">
        <v>6895181.699999999</v>
      </c>
      <c r="F15" s="175">
        <v>15494</v>
      </c>
      <c r="G15" s="176">
        <v>16702233.950000001</v>
      </c>
      <c r="H15" s="177">
        <f>B15+D15+F15</f>
        <v>32714</v>
      </c>
      <c r="I15" s="178">
        <f t="shared" si="4"/>
        <v>32277292.5</v>
      </c>
      <c r="J15" s="175">
        <v>0</v>
      </c>
      <c r="K15" s="175">
        <v>0</v>
      </c>
      <c r="L15" s="175">
        <v>22</v>
      </c>
      <c r="M15" s="176">
        <v>9303.9</v>
      </c>
      <c r="N15" s="179">
        <v>5</v>
      </c>
      <c r="O15" s="180">
        <v>557.3</v>
      </c>
      <c r="P15" s="180">
        <v>0</v>
      </c>
      <c r="Q15" s="181">
        <f>SUM(H15,J15,L15,N15)</f>
        <v>32741</v>
      </c>
      <c r="R15" s="182">
        <f>SUM(I15,K15,M15,O15,P15)</f>
        <v>32287153.7</v>
      </c>
      <c r="S15" s="329"/>
    </row>
    <row r="16" spans="1:19" ht="12.75">
      <c r="A16" s="71" t="s">
        <v>326</v>
      </c>
      <c r="B16" s="175">
        <v>5</v>
      </c>
      <c r="C16" s="175">
        <v>3039.7999999999997</v>
      </c>
      <c r="D16" s="175">
        <v>0</v>
      </c>
      <c r="E16" s="175">
        <v>0</v>
      </c>
      <c r="F16" s="175">
        <v>1</v>
      </c>
      <c r="G16" s="176">
        <v>17.92</v>
      </c>
      <c r="H16" s="177">
        <f t="shared" si="5"/>
        <v>6</v>
      </c>
      <c r="I16" s="178">
        <f t="shared" si="4"/>
        <v>3057.72</v>
      </c>
      <c r="J16" s="175" t="s">
        <v>334</v>
      </c>
      <c r="K16" s="175" t="s">
        <v>334</v>
      </c>
      <c r="L16" s="175" t="s">
        <v>334</v>
      </c>
      <c r="M16" s="176" t="s">
        <v>334</v>
      </c>
      <c r="N16" s="179" t="s">
        <v>334</v>
      </c>
      <c r="O16" s="180" t="s">
        <v>334</v>
      </c>
      <c r="P16" s="180" t="s">
        <v>334</v>
      </c>
      <c r="Q16" s="181">
        <f aca="true" t="shared" si="6" ref="Q16:R20">H16</f>
        <v>6</v>
      </c>
      <c r="R16" s="182">
        <f t="shared" si="6"/>
        <v>3057.72</v>
      </c>
      <c r="S16" s="329"/>
    </row>
    <row r="17" spans="1:19" ht="12.75">
      <c r="A17" s="71" t="s">
        <v>124</v>
      </c>
      <c r="B17" s="175">
        <v>733</v>
      </c>
      <c r="C17" s="175">
        <v>206037.89</v>
      </c>
      <c r="D17" s="175">
        <v>0</v>
      </c>
      <c r="E17" s="175">
        <v>0</v>
      </c>
      <c r="F17" s="175">
        <v>189</v>
      </c>
      <c r="G17" s="176">
        <v>56391.11</v>
      </c>
      <c r="H17" s="177">
        <f t="shared" si="5"/>
        <v>922</v>
      </c>
      <c r="I17" s="178">
        <f t="shared" si="4"/>
        <v>262429</v>
      </c>
      <c r="J17" s="175" t="s">
        <v>334</v>
      </c>
      <c r="K17" s="175" t="s">
        <v>334</v>
      </c>
      <c r="L17" s="175" t="s">
        <v>334</v>
      </c>
      <c r="M17" s="176" t="s">
        <v>334</v>
      </c>
      <c r="N17" s="179" t="s">
        <v>334</v>
      </c>
      <c r="O17" s="180" t="s">
        <v>334</v>
      </c>
      <c r="P17" s="180" t="s">
        <v>334</v>
      </c>
      <c r="Q17" s="181">
        <f t="shared" si="6"/>
        <v>922</v>
      </c>
      <c r="R17" s="182">
        <f t="shared" si="6"/>
        <v>262429</v>
      </c>
      <c r="S17" s="329"/>
    </row>
    <row r="18" spans="1:19" ht="12.75">
      <c r="A18" s="71" t="s">
        <v>125</v>
      </c>
      <c r="B18" s="175">
        <v>9</v>
      </c>
      <c r="C18" s="175">
        <v>830.62</v>
      </c>
      <c r="D18" s="175">
        <v>0</v>
      </c>
      <c r="E18" s="175">
        <v>0</v>
      </c>
      <c r="F18" s="175">
        <v>0</v>
      </c>
      <c r="G18" s="176">
        <v>0</v>
      </c>
      <c r="H18" s="177">
        <f t="shared" si="5"/>
        <v>9</v>
      </c>
      <c r="I18" s="178">
        <f t="shared" si="4"/>
        <v>830.62</v>
      </c>
      <c r="J18" s="175" t="s">
        <v>334</v>
      </c>
      <c r="K18" s="175" t="s">
        <v>334</v>
      </c>
      <c r="L18" s="175" t="s">
        <v>334</v>
      </c>
      <c r="M18" s="176" t="s">
        <v>334</v>
      </c>
      <c r="N18" s="179" t="s">
        <v>334</v>
      </c>
      <c r="O18" s="180" t="s">
        <v>334</v>
      </c>
      <c r="P18" s="180" t="s">
        <v>334</v>
      </c>
      <c r="Q18" s="181">
        <f t="shared" si="6"/>
        <v>9</v>
      </c>
      <c r="R18" s="182">
        <f t="shared" si="6"/>
        <v>830.62</v>
      </c>
      <c r="S18" s="329"/>
    </row>
    <row r="19" spans="1:19" ht="12.75">
      <c r="A19" s="71" t="s">
        <v>126</v>
      </c>
      <c r="B19" s="175">
        <v>572</v>
      </c>
      <c r="C19" s="175">
        <v>344476.88</v>
      </c>
      <c r="D19" s="175">
        <v>45</v>
      </c>
      <c r="E19" s="175">
        <v>123875.68000000001</v>
      </c>
      <c r="F19" s="175">
        <v>56</v>
      </c>
      <c r="G19" s="176">
        <v>22912.8</v>
      </c>
      <c r="H19" s="177">
        <f t="shared" si="5"/>
        <v>673</v>
      </c>
      <c r="I19" s="178">
        <f t="shared" si="4"/>
        <v>491265.36</v>
      </c>
      <c r="J19" s="175" t="s">
        <v>334</v>
      </c>
      <c r="K19" s="175" t="s">
        <v>334</v>
      </c>
      <c r="L19" s="175" t="s">
        <v>334</v>
      </c>
      <c r="M19" s="176" t="s">
        <v>334</v>
      </c>
      <c r="N19" s="179" t="s">
        <v>334</v>
      </c>
      <c r="O19" s="180" t="s">
        <v>334</v>
      </c>
      <c r="P19" s="180" t="s">
        <v>334</v>
      </c>
      <c r="Q19" s="181">
        <f t="shared" si="6"/>
        <v>673</v>
      </c>
      <c r="R19" s="182">
        <f t="shared" si="6"/>
        <v>491265.36</v>
      </c>
      <c r="S19" s="329"/>
    </row>
    <row r="20" spans="1:19" ht="12.75">
      <c r="A20" s="71" t="s">
        <v>127</v>
      </c>
      <c r="B20" s="175">
        <v>42</v>
      </c>
      <c r="C20" s="175">
        <v>16487.4</v>
      </c>
      <c r="D20" s="175">
        <v>1</v>
      </c>
      <c r="E20" s="175">
        <v>4302</v>
      </c>
      <c r="F20" s="175">
        <v>5</v>
      </c>
      <c r="G20" s="176">
        <v>5345.47</v>
      </c>
      <c r="H20" s="177">
        <f t="shared" si="5"/>
        <v>48</v>
      </c>
      <c r="I20" s="178">
        <f t="shared" si="4"/>
        <v>26134.870000000003</v>
      </c>
      <c r="J20" s="175" t="s">
        <v>334</v>
      </c>
      <c r="K20" s="175" t="s">
        <v>334</v>
      </c>
      <c r="L20" s="175" t="s">
        <v>334</v>
      </c>
      <c r="M20" s="176" t="s">
        <v>334</v>
      </c>
      <c r="N20" s="179" t="s">
        <v>334</v>
      </c>
      <c r="O20" s="180" t="s">
        <v>334</v>
      </c>
      <c r="P20" s="180" t="s">
        <v>334</v>
      </c>
      <c r="Q20" s="181">
        <f t="shared" si="6"/>
        <v>48</v>
      </c>
      <c r="R20" s="182">
        <f t="shared" si="6"/>
        <v>26134.870000000003</v>
      </c>
      <c r="S20" s="329"/>
    </row>
    <row r="21" spans="1:19" ht="12.75">
      <c r="A21" s="74" t="s">
        <v>167</v>
      </c>
      <c r="B21" s="169" t="s">
        <v>334</v>
      </c>
      <c r="C21" s="169" t="s">
        <v>334</v>
      </c>
      <c r="D21" s="169">
        <f>SUM(D22:D24)</f>
        <v>47</v>
      </c>
      <c r="E21" s="169">
        <f>SUM(E22:E24)</f>
        <v>690241.28</v>
      </c>
      <c r="F21" s="169" t="s">
        <v>334</v>
      </c>
      <c r="G21" s="172" t="s">
        <v>334</v>
      </c>
      <c r="H21" s="170">
        <f aca="true" t="shared" si="7" ref="H21:I24">D21</f>
        <v>47</v>
      </c>
      <c r="I21" s="171">
        <f t="shared" si="7"/>
        <v>690241.28</v>
      </c>
      <c r="J21" s="169" t="s">
        <v>334</v>
      </c>
      <c r="K21" s="169" t="s">
        <v>334</v>
      </c>
      <c r="L21" s="169" t="s">
        <v>334</v>
      </c>
      <c r="M21" s="172" t="s">
        <v>334</v>
      </c>
      <c r="N21" s="170" t="s">
        <v>334</v>
      </c>
      <c r="O21" s="171" t="s">
        <v>334</v>
      </c>
      <c r="P21" s="171" t="s">
        <v>334</v>
      </c>
      <c r="Q21" s="173">
        <f aca="true" t="shared" si="8" ref="Q21:R24">H21</f>
        <v>47</v>
      </c>
      <c r="R21" s="174">
        <f t="shared" si="8"/>
        <v>690241.28</v>
      </c>
      <c r="S21" s="329"/>
    </row>
    <row r="22" spans="1:19" ht="12.75">
      <c r="A22" s="71" t="s">
        <v>119</v>
      </c>
      <c r="B22" s="175" t="s">
        <v>334</v>
      </c>
      <c r="C22" s="175" t="s">
        <v>334</v>
      </c>
      <c r="D22" s="175">
        <v>0</v>
      </c>
      <c r="E22" s="175">
        <v>0</v>
      </c>
      <c r="F22" s="175" t="s">
        <v>334</v>
      </c>
      <c r="G22" s="176" t="s">
        <v>334</v>
      </c>
      <c r="H22" s="177">
        <f t="shared" si="7"/>
        <v>0</v>
      </c>
      <c r="I22" s="178">
        <f t="shared" si="7"/>
        <v>0</v>
      </c>
      <c r="J22" s="175" t="s">
        <v>334</v>
      </c>
      <c r="K22" s="175" t="s">
        <v>334</v>
      </c>
      <c r="L22" s="175" t="s">
        <v>334</v>
      </c>
      <c r="M22" s="176" t="s">
        <v>334</v>
      </c>
      <c r="N22" s="179" t="s">
        <v>334</v>
      </c>
      <c r="O22" s="180" t="s">
        <v>334</v>
      </c>
      <c r="P22" s="180" t="s">
        <v>334</v>
      </c>
      <c r="Q22" s="181">
        <f t="shared" si="8"/>
        <v>0</v>
      </c>
      <c r="R22" s="182">
        <f t="shared" si="8"/>
        <v>0</v>
      </c>
      <c r="S22" s="329"/>
    </row>
    <row r="23" spans="1:19" ht="12.75">
      <c r="A23" s="71" t="s">
        <v>333</v>
      </c>
      <c r="B23" s="175" t="s">
        <v>334</v>
      </c>
      <c r="C23" s="175" t="s">
        <v>334</v>
      </c>
      <c r="D23" s="175">
        <v>47</v>
      </c>
      <c r="E23" s="175">
        <v>690241.28</v>
      </c>
      <c r="F23" s="175" t="s">
        <v>334</v>
      </c>
      <c r="G23" s="176" t="s">
        <v>334</v>
      </c>
      <c r="H23" s="177">
        <f t="shared" si="7"/>
        <v>47</v>
      </c>
      <c r="I23" s="178">
        <f t="shared" si="7"/>
        <v>690241.28</v>
      </c>
      <c r="J23" s="175" t="s">
        <v>334</v>
      </c>
      <c r="K23" s="175" t="s">
        <v>334</v>
      </c>
      <c r="L23" s="175" t="s">
        <v>334</v>
      </c>
      <c r="M23" s="176" t="s">
        <v>334</v>
      </c>
      <c r="N23" s="179" t="s">
        <v>334</v>
      </c>
      <c r="O23" s="180" t="s">
        <v>334</v>
      </c>
      <c r="P23" s="180" t="s">
        <v>334</v>
      </c>
      <c r="Q23" s="181">
        <f t="shared" si="8"/>
        <v>47</v>
      </c>
      <c r="R23" s="182">
        <f t="shared" si="8"/>
        <v>690241.28</v>
      </c>
      <c r="S23" s="329"/>
    </row>
    <row r="24" spans="1:19" ht="12.75">
      <c r="A24" s="71" t="s">
        <v>127</v>
      </c>
      <c r="B24" s="175" t="s">
        <v>334</v>
      </c>
      <c r="C24" s="175" t="s">
        <v>334</v>
      </c>
      <c r="D24" s="175">
        <v>0</v>
      </c>
      <c r="E24" s="175">
        <v>0</v>
      </c>
      <c r="F24" s="175" t="s">
        <v>334</v>
      </c>
      <c r="G24" s="176" t="s">
        <v>334</v>
      </c>
      <c r="H24" s="177">
        <f t="shared" si="7"/>
        <v>0</v>
      </c>
      <c r="I24" s="178">
        <f t="shared" si="7"/>
        <v>0</v>
      </c>
      <c r="J24" s="175" t="s">
        <v>334</v>
      </c>
      <c r="K24" s="175" t="s">
        <v>334</v>
      </c>
      <c r="L24" s="175" t="s">
        <v>334</v>
      </c>
      <c r="M24" s="176" t="s">
        <v>334</v>
      </c>
      <c r="N24" s="179" t="s">
        <v>334</v>
      </c>
      <c r="O24" s="180" t="s">
        <v>334</v>
      </c>
      <c r="P24" s="180" t="s">
        <v>334</v>
      </c>
      <c r="Q24" s="181">
        <f t="shared" si="8"/>
        <v>0</v>
      </c>
      <c r="R24" s="183">
        <f t="shared" si="8"/>
        <v>0</v>
      </c>
      <c r="S24" s="329"/>
    </row>
    <row r="25" spans="1:19" ht="12.75">
      <c r="A25" s="75" t="s">
        <v>128</v>
      </c>
      <c r="B25" s="161">
        <f aca="true" t="shared" si="9" ref="B25:G25">B26</f>
        <v>4488</v>
      </c>
      <c r="C25" s="161">
        <f t="shared" si="9"/>
        <v>1944041.4</v>
      </c>
      <c r="D25" s="161">
        <f t="shared" si="9"/>
        <v>23</v>
      </c>
      <c r="E25" s="161">
        <f t="shared" si="9"/>
        <v>23226.96</v>
      </c>
      <c r="F25" s="161">
        <f t="shared" si="9"/>
        <v>1379</v>
      </c>
      <c r="G25" s="161">
        <f t="shared" si="9"/>
        <v>1628892.04</v>
      </c>
      <c r="H25" s="162">
        <f aca="true" t="shared" si="10" ref="H25:I27">B25+D25+F25</f>
        <v>5890</v>
      </c>
      <c r="I25" s="163">
        <f t="shared" si="10"/>
        <v>3596160.4</v>
      </c>
      <c r="J25" s="161">
        <f aca="true" t="shared" si="11" ref="J25:P25">J26</f>
        <v>0</v>
      </c>
      <c r="K25" s="161">
        <f t="shared" si="11"/>
        <v>0</v>
      </c>
      <c r="L25" s="161">
        <f t="shared" si="11"/>
        <v>1</v>
      </c>
      <c r="M25" s="164">
        <f t="shared" si="11"/>
        <v>3051.8</v>
      </c>
      <c r="N25" s="162">
        <f t="shared" si="11"/>
        <v>1</v>
      </c>
      <c r="O25" s="163">
        <f t="shared" si="11"/>
        <v>1.4</v>
      </c>
      <c r="P25" s="163">
        <f t="shared" si="11"/>
        <v>0</v>
      </c>
      <c r="Q25" s="167">
        <f>H25+J25+L25+N25</f>
        <v>5892</v>
      </c>
      <c r="R25" s="168">
        <f>I25+K25+M25+O25+P25</f>
        <v>3599213.5999999996</v>
      </c>
      <c r="S25" s="329"/>
    </row>
    <row r="26" spans="1:19" ht="12.75">
      <c r="A26" s="74" t="s">
        <v>166</v>
      </c>
      <c r="B26" s="169">
        <f aca="true" t="shared" si="12" ref="B26:G26">SUM(B27:B37)</f>
        <v>4488</v>
      </c>
      <c r="C26" s="169">
        <f t="shared" si="12"/>
        <v>1944041.4</v>
      </c>
      <c r="D26" s="169">
        <f t="shared" si="12"/>
        <v>23</v>
      </c>
      <c r="E26" s="169">
        <f t="shared" si="12"/>
        <v>23226.96</v>
      </c>
      <c r="F26" s="169">
        <f t="shared" si="12"/>
        <v>1379</v>
      </c>
      <c r="G26" s="169">
        <f t="shared" si="12"/>
        <v>1628892.04</v>
      </c>
      <c r="H26" s="170">
        <f t="shared" si="10"/>
        <v>5890</v>
      </c>
      <c r="I26" s="171">
        <f t="shared" si="10"/>
        <v>3596160.4</v>
      </c>
      <c r="J26" s="169">
        <f aca="true" t="shared" si="13" ref="J26:O26">SUM(J27:J37)</f>
        <v>0</v>
      </c>
      <c r="K26" s="169">
        <f t="shared" si="13"/>
        <v>0</v>
      </c>
      <c r="L26" s="169">
        <f t="shared" si="13"/>
        <v>1</v>
      </c>
      <c r="M26" s="172">
        <f t="shared" si="13"/>
        <v>3051.8</v>
      </c>
      <c r="N26" s="170">
        <f t="shared" si="13"/>
        <v>1</v>
      </c>
      <c r="O26" s="171">
        <f t="shared" si="13"/>
        <v>1.4</v>
      </c>
      <c r="P26" s="171">
        <f>SUM(P27:P37)</f>
        <v>0</v>
      </c>
      <c r="Q26" s="173">
        <f>H26+J26+L26+N26</f>
        <v>5892</v>
      </c>
      <c r="R26" s="174">
        <f>I26+K26+M26+O26+P26</f>
        <v>3599213.5999999996</v>
      </c>
      <c r="S26" s="329"/>
    </row>
    <row r="27" spans="1:19" ht="12.75">
      <c r="A27" s="71" t="s">
        <v>119</v>
      </c>
      <c r="B27" s="175">
        <v>47</v>
      </c>
      <c r="C27" s="175">
        <v>19986.71</v>
      </c>
      <c r="D27" s="175">
        <v>0</v>
      </c>
      <c r="E27" s="175">
        <v>0</v>
      </c>
      <c r="F27" s="175">
        <v>1</v>
      </c>
      <c r="G27" s="176">
        <v>370.4</v>
      </c>
      <c r="H27" s="177">
        <f t="shared" si="10"/>
        <v>48</v>
      </c>
      <c r="I27" s="178">
        <f t="shared" si="10"/>
        <v>20357.11</v>
      </c>
      <c r="J27" s="175" t="s">
        <v>334</v>
      </c>
      <c r="K27" s="175" t="s">
        <v>334</v>
      </c>
      <c r="L27" s="175" t="s">
        <v>334</v>
      </c>
      <c r="M27" s="176" t="s">
        <v>334</v>
      </c>
      <c r="N27" s="179" t="s">
        <v>334</v>
      </c>
      <c r="O27" s="180" t="s">
        <v>334</v>
      </c>
      <c r="P27" s="180" t="s">
        <v>334</v>
      </c>
      <c r="Q27" s="184">
        <f aca="true" t="shared" si="14" ref="Q27:R29">H27</f>
        <v>48</v>
      </c>
      <c r="R27" s="182">
        <f t="shared" si="14"/>
        <v>20357.11</v>
      </c>
      <c r="S27" s="329"/>
    </row>
    <row r="28" spans="1:19" ht="12.75">
      <c r="A28" s="71" t="s">
        <v>120</v>
      </c>
      <c r="B28" s="175">
        <v>2</v>
      </c>
      <c r="C28" s="175">
        <v>102.61</v>
      </c>
      <c r="D28" s="175">
        <v>0</v>
      </c>
      <c r="E28" s="175">
        <v>0</v>
      </c>
      <c r="F28" s="175">
        <v>0</v>
      </c>
      <c r="G28" s="176">
        <v>0</v>
      </c>
      <c r="H28" s="177">
        <f>B28+D28+F28</f>
        <v>2</v>
      </c>
      <c r="I28" s="178">
        <f aca="true" t="shared" si="15" ref="I28:I37">C28+E28+G28</f>
        <v>102.61</v>
      </c>
      <c r="J28" s="175" t="s">
        <v>334</v>
      </c>
      <c r="K28" s="175" t="s">
        <v>334</v>
      </c>
      <c r="L28" s="175" t="s">
        <v>334</v>
      </c>
      <c r="M28" s="176" t="s">
        <v>334</v>
      </c>
      <c r="N28" s="179" t="s">
        <v>334</v>
      </c>
      <c r="O28" s="180" t="s">
        <v>334</v>
      </c>
      <c r="P28" s="180" t="s">
        <v>334</v>
      </c>
      <c r="Q28" s="184">
        <f t="shared" si="14"/>
        <v>2</v>
      </c>
      <c r="R28" s="182">
        <f t="shared" si="14"/>
        <v>102.61</v>
      </c>
      <c r="S28" s="329"/>
    </row>
    <row r="29" spans="1:19" ht="12.75">
      <c r="A29" s="71" t="s">
        <v>121</v>
      </c>
      <c r="B29" s="175">
        <v>0</v>
      </c>
      <c r="C29" s="175">
        <v>0</v>
      </c>
      <c r="D29" s="175">
        <v>0</v>
      </c>
      <c r="E29" s="175">
        <v>0</v>
      </c>
      <c r="F29" s="175">
        <v>0</v>
      </c>
      <c r="G29" s="176">
        <v>0</v>
      </c>
      <c r="H29" s="177">
        <f aca="true" t="shared" si="16" ref="H29:H37">B29+D29+F29</f>
        <v>0</v>
      </c>
      <c r="I29" s="178">
        <f t="shared" si="15"/>
        <v>0</v>
      </c>
      <c r="J29" s="175" t="s">
        <v>334</v>
      </c>
      <c r="K29" s="175" t="s">
        <v>334</v>
      </c>
      <c r="L29" s="175" t="s">
        <v>334</v>
      </c>
      <c r="M29" s="176" t="s">
        <v>334</v>
      </c>
      <c r="N29" s="179" t="s">
        <v>334</v>
      </c>
      <c r="O29" s="180" t="s">
        <v>334</v>
      </c>
      <c r="P29" s="180" t="s">
        <v>334</v>
      </c>
      <c r="Q29" s="184">
        <f t="shared" si="14"/>
        <v>0</v>
      </c>
      <c r="R29" s="182">
        <f t="shared" si="14"/>
        <v>0</v>
      </c>
      <c r="S29" s="329"/>
    </row>
    <row r="30" spans="1:19" ht="12.75">
      <c r="A30" s="71" t="s">
        <v>122</v>
      </c>
      <c r="B30" s="175">
        <v>0</v>
      </c>
      <c r="C30" s="175">
        <v>0</v>
      </c>
      <c r="D30" s="175">
        <v>0</v>
      </c>
      <c r="E30" s="175">
        <v>0</v>
      </c>
      <c r="F30" s="175">
        <v>0</v>
      </c>
      <c r="G30" s="176">
        <v>0</v>
      </c>
      <c r="H30" s="177">
        <f t="shared" si="16"/>
        <v>0</v>
      </c>
      <c r="I30" s="178">
        <f t="shared" si="15"/>
        <v>0</v>
      </c>
      <c r="J30" s="175" t="s">
        <v>334</v>
      </c>
      <c r="K30" s="175" t="s">
        <v>334</v>
      </c>
      <c r="L30" s="175" t="s">
        <v>334</v>
      </c>
      <c r="M30" s="176" t="s">
        <v>334</v>
      </c>
      <c r="N30" s="179" t="s">
        <v>334</v>
      </c>
      <c r="O30" s="180" t="s">
        <v>334</v>
      </c>
      <c r="P30" s="180" t="s">
        <v>334</v>
      </c>
      <c r="Q30" s="177">
        <f>H30</f>
        <v>0</v>
      </c>
      <c r="R30" s="182">
        <f>I30</f>
        <v>0</v>
      </c>
      <c r="S30" s="329"/>
    </row>
    <row r="31" spans="1:19" ht="12.75">
      <c r="A31" s="71" t="s">
        <v>123</v>
      </c>
      <c r="B31" s="175">
        <v>1430</v>
      </c>
      <c r="C31" s="175">
        <v>178136.35</v>
      </c>
      <c r="D31" s="175">
        <v>18</v>
      </c>
      <c r="E31" s="175">
        <v>2586.6000000000004</v>
      </c>
      <c r="F31" s="175">
        <v>43</v>
      </c>
      <c r="G31" s="176">
        <v>4203.29</v>
      </c>
      <c r="H31" s="177">
        <f t="shared" si="16"/>
        <v>1491</v>
      </c>
      <c r="I31" s="178">
        <f t="shared" si="15"/>
        <v>184926.24000000002</v>
      </c>
      <c r="J31" s="175" t="s">
        <v>334</v>
      </c>
      <c r="K31" s="175" t="s">
        <v>334</v>
      </c>
      <c r="L31" s="175" t="s">
        <v>334</v>
      </c>
      <c r="M31" s="176" t="s">
        <v>334</v>
      </c>
      <c r="N31" s="179" t="s">
        <v>334</v>
      </c>
      <c r="O31" s="180" t="s">
        <v>334</v>
      </c>
      <c r="P31" s="180" t="s">
        <v>334</v>
      </c>
      <c r="Q31" s="182">
        <f>SUM(H31,N31)</f>
        <v>1491</v>
      </c>
      <c r="R31" s="182">
        <f>SUM(I31,O31)</f>
        <v>184926.24000000002</v>
      </c>
      <c r="S31" s="329"/>
    </row>
    <row r="32" spans="1:19" ht="12.75">
      <c r="A32" s="71" t="s">
        <v>339</v>
      </c>
      <c r="B32" s="175">
        <v>2669</v>
      </c>
      <c r="C32" s="175">
        <v>1660881.92</v>
      </c>
      <c r="D32" s="175">
        <v>5</v>
      </c>
      <c r="E32" s="175">
        <v>20640.36</v>
      </c>
      <c r="F32" s="175">
        <v>1296</v>
      </c>
      <c r="G32" s="176">
        <v>1621705.45</v>
      </c>
      <c r="H32" s="177">
        <f t="shared" si="16"/>
        <v>3970</v>
      </c>
      <c r="I32" s="178">
        <f t="shared" si="15"/>
        <v>3303227.73</v>
      </c>
      <c r="J32" s="175">
        <v>0</v>
      </c>
      <c r="K32" s="175">
        <v>0</v>
      </c>
      <c r="L32" s="175">
        <v>1</v>
      </c>
      <c r="M32" s="176">
        <v>3051.8</v>
      </c>
      <c r="N32" s="179">
        <v>1</v>
      </c>
      <c r="O32" s="180">
        <v>1.4</v>
      </c>
      <c r="P32" s="180">
        <v>0</v>
      </c>
      <c r="Q32" s="181">
        <f>SUM(H32,J32,L32,N32)</f>
        <v>3972</v>
      </c>
      <c r="R32" s="182">
        <f>SUM(I32,K32,M32,O32,P32)</f>
        <v>3306280.9299999997</v>
      </c>
      <c r="S32" s="329"/>
    </row>
    <row r="33" spans="1:19" ht="12.75">
      <c r="A33" s="71" t="s">
        <v>326</v>
      </c>
      <c r="B33" s="175">
        <v>1</v>
      </c>
      <c r="C33" s="175">
        <v>21.5</v>
      </c>
      <c r="D33" s="175">
        <v>0</v>
      </c>
      <c r="E33" s="175">
        <v>0</v>
      </c>
      <c r="F33" s="175">
        <v>0</v>
      </c>
      <c r="G33" s="176">
        <v>0</v>
      </c>
      <c r="H33" s="177">
        <f t="shared" si="16"/>
        <v>1</v>
      </c>
      <c r="I33" s="178">
        <f t="shared" si="15"/>
        <v>21.5</v>
      </c>
      <c r="J33" s="175" t="s">
        <v>334</v>
      </c>
      <c r="K33" s="175" t="s">
        <v>334</v>
      </c>
      <c r="L33" s="175" t="s">
        <v>334</v>
      </c>
      <c r="M33" s="176" t="s">
        <v>334</v>
      </c>
      <c r="N33" s="179" t="s">
        <v>334</v>
      </c>
      <c r="O33" s="180" t="s">
        <v>334</v>
      </c>
      <c r="P33" s="180" t="s">
        <v>334</v>
      </c>
      <c r="Q33" s="184">
        <f aca="true" t="shared" si="17" ref="Q33:R37">H33</f>
        <v>1</v>
      </c>
      <c r="R33" s="182">
        <f t="shared" si="17"/>
        <v>21.5</v>
      </c>
      <c r="S33" s="329"/>
    </row>
    <row r="34" spans="1:19" ht="12.75">
      <c r="A34" s="71" t="s">
        <v>124</v>
      </c>
      <c r="B34" s="175">
        <v>173</v>
      </c>
      <c r="C34" s="175">
        <v>51461.93000000001</v>
      </c>
      <c r="D34" s="175">
        <v>0</v>
      </c>
      <c r="E34" s="175">
        <v>0</v>
      </c>
      <c r="F34" s="175">
        <v>35</v>
      </c>
      <c r="G34" s="176">
        <v>2318.19</v>
      </c>
      <c r="H34" s="177">
        <f t="shared" si="16"/>
        <v>208</v>
      </c>
      <c r="I34" s="178">
        <f t="shared" si="15"/>
        <v>53780.12000000001</v>
      </c>
      <c r="J34" s="175" t="s">
        <v>334</v>
      </c>
      <c r="K34" s="175" t="s">
        <v>334</v>
      </c>
      <c r="L34" s="175" t="s">
        <v>334</v>
      </c>
      <c r="M34" s="176" t="s">
        <v>334</v>
      </c>
      <c r="N34" s="179" t="s">
        <v>334</v>
      </c>
      <c r="O34" s="180" t="s">
        <v>334</v>
      </c>
      <c r="P34" s="180" t="s">
        <v>334</v>
      </c>
      <c r="Q34" s="184">
        <f t="shared" si="17"/>
        <v>208</v>
      </c>
      <c r="R34" s="182">
        <f t="shared" si="17"/>
        <v>53780.12000000001</v>
      </c>
      <c r="S34" s="329"/>
    </row>
    <row r="35" spans="1:19" ht="12.75">
      <c r="A35" s="71" t="s">
        <v>125</v>
      </c>
      <c r="B35" s="175">
        <v>0</v>
      </c>
      <c r="C35" s="175">
        <v>0</v>
      </c>
      <c r="D35" s="175">
        <v>0</v>
      </c>
      <c r="E35" s="175">
        <v>0</v>
      </c>
      <c r="F35" s="175">
        <v>0</v>
      </c>
      <c r="G35" s="176">
        <v>0</v>
      </c>
      <c r="H35" s="177">
        <f t="shared" si="16"/>
        <v>0</v>
      </c>
      <c r="I35" s="178">
        <f t="shared" si="15"/>
        <v>0</v>
      </c>
      <c r="J35" s="175" t="s">
        <v>334</v>
      </c>
      <c r="K35" s="175" t="s">
        <v>334</v>
      </c>
      <c r="L35" s="175" t="s">
        <v>334</v>
      </c>
      <c r="M35" s="176" t="s">
        <v>334</v>
      </c>
      <c r="N35" s="179" t="s">
        <v>334</v>
      </c>
      <c r="O35" s="180" t="s">
        <v>334</v>
      </c>
      <c r="P35" s="180" t="s">
        <v>334</v>
      </c>
      <c r="Q35" s="184">
        <f t="shared" si="17"/>
        <v>0</v>
      </c>
      <c r="R35" s="182">
        <f t="shared" si="17"/>
        <v>0</v>
      </c>
      <c r="S35" s="329"/>
    </row>
    <row r="36" spans="1:19" ht="12.75">
      <c r="A36" s="71" t="s">
        <v>126</v>
      </c>
      <c r="B36" s="175">
        <v>159</v>
      </c>
      <c r="C36" s="175">
        <v>33084.31</v>
      </c>
      <c r="D36" s="175">
        <v>0</v>
      </c>
      <c r="E36" s="175">
        <v>0</v>
      </c>
      <c r="F36" s="175">
        <v>2</v>
      </c>
      <c r="G36" s="176">
        <v>55.620000000000005</v>
      </c>
      <c r="H36" s="177">
        <f t="shared" si="16"/>
        <v>161</v>
      </c>
      <c r="I36" s="178">
        <f t="shared" si="15"/>
        <v>33139.93</v>
      </c>
      <c r="J36" s="175" t="s">
        <v>334</v>
      </c>
      <c r="K36" s="175" t="s">
        <v>334</v>
      </c>
      <c r="L36" s="175" t="s">
        <v>334</v>
      </c>
      <c r="M36" s="176" t="s">
        <v>334</v>
      </c>
      <c r="N36" s="179" t="s">
        <v>334</v>
      </c>
      <c r="O36" s="180" t="s">
        <v>334</v>
      </c>
      <c r="P36" s="180" t="s">
        <v>334</v>
      </c>
      <c r="Q36" s="184">
        <f t="shared" si="17"/>
        <v>161</v>
      </c>
      <c r="R36" s="182">
        <f t="shared" si="17"/>
        <v>33139.93</v>
      </c>
      <c r="S36" s="329"/>
    </row>
    <row r="37" spans="1:19" ht="12.75">
      <c r="A37" s="71" t="s">
        <v>127</v>
      </c>
      <c r="B37" s="175">
        <v>7</v>
      </c>
      <c r="C37" s="175">
        <v>366.07</v>
      </c>
      <c r="D37" s="175">
        <v>0</v>
      </c>
      <c r="E37" s="175">
        <v>0</v>
      </c>
      <c r="F37" s="175">
        <v>2</v>
      </c>
      <c r="G37" s="176">
        <v>239.09</v>
      </c>
      <c r="H37" s="177">
        <f t="shared" si="16"/>
        <v>9</v>
      </c>
      <c r="I37" s="178">
        <f t="shared" si="15"/>
        <v>605.16</v>
      </c>
      <c r="J37" s="175" t="s">
        <v>334</v>
      </c>
      <c r="K37" s="175" t="s">
        <v>334</v>
      </c>
      <c r="L37" s="175" t="s">
        <v>334</v>
      </c>
      <c r="M37" s="176" t="s">
        <v>334</v>
      </c>
      <c r="N37" s="179" t="s">
        <v>334</v>
      </c>
      <c r="O37" s="180" t="s">
        <v>334</v>
      </c>
      <c r="P37" s="180" t="s">
        <v>334</v>
      </c>
      <c r="Q37" s="184">
        <f t="shared" si="17"/>
        <v>9</v>
      </c>
      <c r="R37" s="182">
        <f t="shared" si="17"/>
        <v>605.16</v>
      </c>
      <c r="S37" s="329"/>
    </row>
    <row r="38" spans="1:19" ht="12.75">
      <c r="A38" s="75" t="s">
        <v>129</v>
      </c>
      <c r="B38" s="161">
        <f>B39</f>
        <v>40259</v>
      </c>
      <c r="C38" s="161">
        <f>C39</f>
        <v>33624747.870000005</v>
      </c>
      <c r="D38" s="161">
        <f>D39+D51</f>
        <v>36423</v>
      </c>
      <c r="E38" s="161">
        <f>E39+E51</f>
        <v>126012612.44999999</v>
      </c>
      <c r="F38" s="161">
        <f>F39</f>
        <v>15127</v>
      </c>
      <c r="G38" s="161">
        <f>G39</f>
        <v>28595665.560000002</v>
      </c>
      <c r="H38" s="162">
        <f>B38+D38+F38</f>
        <v>91809</v>
      </c>
      <c r="I38" s="163">
        <f aca="true" t="shared" si="18" ref="H38:I40">C38+E38+G38</f>
        <v>188233025.88</v>
      </c>
      <c r="J38" s="161">
        <f>SUM(J39,J51)</f>
        <v>0</v>
      </c>
      <c r="K38" s="161">
        <f>SUM(K39,K51)</f>
        <v>0</v>
      </c>
      <c r="L38" s="161">
        <f>SUM(L39,L51)</f>
        <v>186</v>
      </c>
      <c r="M38" s="164">
        <f>SUM(M39,M51)</f>
        <v>269364.2</v>
      </c>
      <c r="N38" s="162">
        <f>N39</f>
        <v>83</v>
      </c>
      <c r="O38" s="163">
        <f>O39</f>
        <v>2928.9</v>
      </c>
      <c r="P38" s="163">
        <f>P39</f>
        <v>5186051.606</v>
      </c>
      <c r="Q38" s="167">
        <f>H38+J38+L38+N38</f>
        <v>92078</v>
      </c>
      <c r="R38" s="168">
        <f>I38+K38+M38+O38+P38</f>
        <v>193691370.586</v>
      </c>
      <c r="S38" s="329"/>
    </row>
    <row r="39" spans="1:19" ht="12.75">
      <c r="A39" s="74" t="s">
        <v>166</v>
      </c>
      <c r="B39" s="169">
        <f aca="true" t="shared" si="19" ref="B39:G39">SUM(B40:B50)</f>
        <v>40259</v>
      </c>
      <c r="C39" s="169">
        <f t="shared" si="19"/>
        <v>33624747.870000005</v>
      </c>
      <c r="D39" s="169">
        <f t="shared" si="19"/>
        <v>35663</v>
      </c>
      <c r="E39" s="169">
        <f t="shared" si="19"/>
        <v>125953928.75999999</v>
      </c>
      <c r="F39" s="169">
        <f t="shared" si="19"/>
        <v>15127</v>
      </c>
      <c r="G39" s="169">
        <f t="shared" si="19"/>
        <v>28595665.560000002</v>
      </c>
      <c r="H39" s="170">
        <f>B39+D39+F39</f>
        <v>91049</v>
      </c>
      <c r="I39" s="171">
        <f t="shared" si="18"/>
        <v>188174342.19</v>
      </c>
      <c r="J39" s="169">
        <f aca="true" t="shared" si="20" ref="J39:O39">SUM(J40:J50)</f>
        <v>0</v>
      </c>
      <c r="K39" s="169">
        <f t="shared" si="20"/>
        <v>0</v>
      </c>
      <c r="L39" s="169">
        <f t="shared" si="20"/>
        <v>186</v>
      </c>
      <c r="M39" s="172">
        <f t="shared" si="20"/>
        <v>269364.2</v>
      </c>
      <c r="N39" s="170">
        <f t="shared" si="20"/>
        <v>83</v>
      </c>
      <c r="O39" s="171">
        <f t="shared" si="20"/>
        <v>2928.9</v>
      </c>
      <c r="P39" s="171">
        <f>SUM(P40:P50)</f>
        <v>5186051.606</v>
      </c>
      <c r="Q39" s="173">
        <f>H39+J39+L39+N39</f>
        <v>91318</v>
      </c>
      <c r="R39" s="174">
        <f>I39+K39+M39+O39+P39</f>
        <v>193632686.896</v>
      </c>
      <c r="S39" s="329"/>
    </row>
    <row r="40" spans="1:19" ht="12.75">
      <c r="A40" s="71" t="s">
        <v>119</v>
      </c>
      <c r="B40" s="175">
        <v>587</v>
      </c>
      <c r="C40" s="175">
        <v>141316.59999999998</v>
      </c>
      <c r="D40" s="175">
        <v>179</v>
      </c>
      <c r="E40" s="175">
        <v>186429.47000000003</v>
      </c>
      <c r="F40" s="175">
        <v>5</v>
      </c>
      <c r="G40" s="176">
        <v>603.16</v>
      </c>
      <c r="H40" s="177">
        <f t="shared" si="18"/>
        <v>771</v>
      </c>
      <c r="I40" s="178">
        <f t="shared" si="18"/>
        <v>328349.23</v>
      </c>
      <c r="J40" s="175" t="s">
        <v>334</v>
      </c>
      <c r="K40" s="175" t="s">
        <v>334</v>
      </c>
      <c r="L40" s="175" t="s">
        <v>334</v>
      </c>
      <c r="M40" s="176" t="s">
        <v>334</v>
      </c>
      <c r="N40" s="179" t="s">
        <v>334</v>
      </c>
      <c r="O40" s="180" t="s">
        <v>334</v>
      </c>
      <c r="P40" s="180" t="s">
        <v>334</v>
      </c>
      <c r="Q40" s="184">
        <f aca="true" t="shared" si="21" ref="Q40:R42">H40</f>
        <v>771</v>
      </c>
      <c r="R40" s="182">
        <f t="shared" si="21"/>
        <v>328349.23</v>
      </c>
      <c r="S40" s="329"/>
    </row>
    <row r="41" spans="1:19" ht="12.75">
      <c r="A41" s="71" t="s">
        <v>120</v>
      </c>
      <c r="B41" s="175">
        <v>17</v>
      </c>
      <c r="C41" s="175">
        <v>1093.54</v>
      </c>
      <c r="D41" s="175">
        <v>0</v>
      </c>
      <c r="E41" s="175">
        <v>0</v>
      </c>
      <c r="F41" s="175">
        <v>6</v>
      </c>
      <c r="G41" s="176">
        <v>333.79</v>
      </c>
      <c r="H41" s="177">
        <f>B41+D41+F41</f>
        <v>23</v>
      </c>
      <c r="I41" s="178">
        <f aca="true" t="shared" si="22" ref="I41:I50">C41+E41+G41</f>
        <v>1427.33</v>
      </c>
      <c r="J41" s="175" t="s">
        <v>334</v>
      </c>
      <c r="K41" s="175" t="s">
        <v>334</v>
      </c>
      <c r="L41" s="175" t="s">
        <v>334</v>
      </c>
      <c r="M41" s="176" t="s">
        <v>334</v>
      </c>
      <c r="N41" s="179" t="s">
        <v>334</v>
      </c>
      <c r="O41" s="180" t="s">
        <v>334</v>
      </c>
      <c r="P41" s="180" t="s">
        <v>334</v>
      </c>
      <c r="Q41" s="184">
        <f t="shared" si="21"/>
        <v>23</v>
      </c>
      <c r="R41" s="182">
        <f t="shared" si="21"/>
        <v>1427.33</v>
      </c>
      <c r="S41" s="329"/>
    </row>
    <row r="42" spans="1:19" ht="12.75">
      <c r="A42" s="71" t="s">
        <v>121</v>
      </c>
      <c r="B42" s="175">
        <v>0</v>
      </c>
      <c r="C42" s="175">
        <v>0</v>
      </c>
      <c r="D42" s="175">
        <v>0</v>
      </c>
      <c r="E42" s="175">
        <v>0</v>
      </c>
      <c r="F42" s="175">
        <v>0</v>
      </c>
      <c r="G42" s="176">
        <v>0</v>
      </c>
      <c r="H42" s="177">
        <f aca="true" t="shared" si="23" ref="H42:H50">B42+D42+F42</f>
        <v>0</v>
      </c>
      <c r="I42" s="178">
        <f t="shared" si="22"/>
        <v>0</v>
      </c>
      <c r="J42" s="175" t="s">
        <v>334</v>
      </c>
      <c r="K42" s="175" t="s">
        <v>334</v>
      </c>
      <c r="L42" s="175" t="s">
        <v>334</v>
      </c>
      <c r="M42" s="176" t="s">
        <v>334</v>
      </c>
      <c r="N42" s="179" t="s">
        <v>334</v>
      </c>
      <c r="O42" s="180" t="s">
        <v>334</v>
      </c>
      <c r="P42" s="180" t="s">
        <v>334</v>
      </c>
      <c r="Q42" s="184">
        <f t="shared" si="21"/>
        <v>0</v>
      </c>
      <c r="R42" s="182">
        <f t="shared" si="21"/>
        <v>0</v>
      </c>
      <c r="S42" s="329"/>
    </row>
    <row r="43" spans="1:19" ht="12.75">
      <c r="A43" s="71" t="s">
        <v>122</v>
      </c>
      <c r="B43" s="175">
        <v>0</v>
      </c>
      <c r="C43" s="175">
        <v>0</v>
      </c>
      <c r="D43" s="175">
        <v>0</v>
      </c>
      <c r="E43" s="175">
        <v>0</v>
      </c>
      <c r="F43" s="175">
        <v>0</v>
      </c>
      <c r="G43" s="176">
        <v>0</v>
      </c>
      <c r="H43" s="177">
        <f t="shared" si="23"/>
        <v>0</v>
      </c>
      <c r="I43" s="178">
        <f t="shared" si="22"/>
        <v>0</v>
      </c>
      <c r="J43" s="175" t="s">
        <v>334</v>
      </c>
      <c r="K43" s="175" t="s">
        <v>334</v>
      </c>
      <c r="L43" s="175" t="s">
        <v>334</v>
      </c>
      <c r="M43" s="176" t="s">
        <v>334</v>
      </c>
      <c r="N43" s="179" t="s">
        <v>334</v>
      </c>
      <c r="O43" s="180" t="s">
        <v>334</v>
      </c>
      <c r="P43" s="180" t="s">
        <v>334</v>
      </c>
      <c r="Q43" s="177">
        <f>H43</f>
        <v>0</v>
      </c>
      <c r="R43" s="182">
        <f>I43</f>
        <v>0</v>
      </c>
      <c r="S43" s="329"/>
    </row>
    <row r="44" spans="1:19" ht="12.75">
      <c r="A44" s="71" t="s">
        <v>123</v>
      </c>
      <c r="B44" s="175">
        <v>26035</v>
      </c>
      <c r="C44" s="175">
        <v>9788171.23</v>
      </c>
      <c r="D44" s="175">
        <v>26703</v>
      </c>
      <c r="E44" s="175">
        <v>112086179.81</v>
      </c>
      <c r="F44" s="175">
        <v>940</v>
      </c>
      <c r="G44" s="176">
        <v>89289.87</v>
      </c>
      <c r="H44" s="177">
        <f t="shared" si="23"/>
        <v>53678</v>
      </c>
      <c r="I44" s="178">
        <f t="shared" si="22"/>
        <v>121963640.91000001</v>
      </c>
      <c r="J44" s="175" t="s">
        <v>334</v>
      </c>
      <c r="K44" s="175" t="s">
        <v>334</v>
      </c>
      <c r="L44" s="175" t="s">
        <v>334</v>
      </c>
      <c r="M44" s="176" t="s">
        <v>334</v>
      </c>
      <c r="N44" s="179" t="s">
        <v>334</v>
      </c>
      <c r="O44" s="180" t="s">
        <v>334</v>
      </c>
      <c r="P44" s="180" t="s">
        <v>334</v>
      </c>
      <c r="Q44" s="182">
        <f>SUM(H44,N44)</f>
        <v>53678</v>
      </c>
      <c r="R44" s="182">
        <f>SUM(I44,O44)</f>
        <v>121963640.91000001</v>
      </c>
      <c r="S44" s="329"/>
    </row>
    <row r="45" spans="1:19" ht="12.75">
      <c r="A45" s="71" t="s">
        <v>339</v>
      </c>
      <c r="B45" s="175">
        <v>11037</v>
      </c>
      <c r="C45" s="175">
        <v>22923013.11</v>
      </c>
      <c r="D45" s="175">
        <v>8436</v>
      </c>
      <c r="E45" s="175">
        <v>13462107.16</v>
      </c>
      <c r="F45" s="175">
        <v>13433</v>
      </c>
      <c r="G45" s="176">
        <v>28171190.03</v>
      </c>
      <c r="H45" s="177">
        <f t="shared" si="23"/>
        <v>32906</v>
      </c>
      <c r="I45" s="178">
        <f t="shared" si="22"/>
        <v>64556310.3</v>
      </c>
      <c r="J45" s="175">
        <v>0</v>
      </c>
      <c r="K45" s="175">
        <v>0</v>
      </c>
      <c r="L45" s="175">
        <v>186</v>
      </c>
      <c r="M45" s="176">
        <v>269364.2</v>
      </c>
      <c r="N45" s="179">
        <v>83</v>
      </c>
      <c r="O45" s="180">
        <v>2928.9</v>
      </c>
      <c r="P45" s="180">
        <v>5186051.606</v>
      </c>
      <c r="Q45" s="181">
        <f>SUM(H45,J45,L45,N45)</f>
        <v>33175</v>
      </c>
      <c r="R45" s="182">
        <f>SUM(I45,K45,M45,O45,P45)</f>
        <v>70014655.006</v>
      </c>
      <c r="S45" s="329"/>
    </row>
    <row r="46" spans="1:19" ht="12.75">
      <c r="A46" s="71" t="s">
        <v>326</v>
      </c>
      <c r="B46" s="175">
        <v>46</v>
      </c>
      <c r="C46" s="175">
        <v>1525.8899999999999</v>
      </c>
      <c r="D46" s="175">
        <v>0</v>
      </c>
      <c r="E46" s="175">
        <v>0</v>
      </c>
      <c r="F46" s="175">
        <v>1</v>
      </c>
      <c r="G46" s="176">
        <v>72.25</v>
      </c>
      <c r="H46" s="177">
        <f t="shared" si="23"/>
        <v>47</v>
      </c>
      <c r="I46" s="178">
        <f t="shared" si="22"/>
        <v>1598.1399999999999</v>
      </c>
      <c r="J46" s="175" t="s">
        <v>334</v>
      </c>
      <c r="K46" s="175" t="s">
        <v>334</v>
      </c>
      <c r="L46" s="175" t="s">
        <v>334</v>
      </c>
      <c r="M46" s="176" t="s">
        <v>334</v>
      </c>
      <c r="N46" s="179" t="s">
        <v>334</v>
      </c>
      <c r="O46" s="180" t="s">
        <v>334</v>
      </c>
      <c r="P46" s="180" t="s">
        <v>334</v>
      </c>
      <c r="Q46" s="184">
        <f aca="true" t="shared" si="24" ref="Q46:R50">H46</f>
        <v>47</v>
      </c>
      <c r="R46" s="182">
        <f t="shared" si="24"/>
        <v>1598.1399999999999</v>
      </c>
      <c r="S46" s="329"/>
    </row>
    <row r="47" spans="1:19" ht="12.75">
      <c r="A47" s="71" t="s">
        <v>124</v>
      </c>
      <c r="B47" s="175">
        <v>1164</v>
      </c>
      <c r="C47" s="175">
        <v>402136.29000000004</v>
      </c>
      <c r="D47" s="175">
        <v>0</v>
      </c>
      <c r="E47" s="175">
        <v>0</v>
      </c>
      <c r="F47" s="175">
        <v>629</v>
      </c>
      <c r="G47" s="176">
        <v>311587.51</v>
      </c>
      <c r="H47" s="177">
        <f t="shared" si="23"/>
        <v>1793</v>
      </c>
      <c r="I47" s="178">
        <f t="shared" si="22"/>
        <v>713723.8</v>
      </c>
      <c r="J47" s="175" t="s">
        <v>334</v>
      </c>
      <c r="K47" s="175" t="s">
        <v>334</v>
      </c>
      <c r="L47" s="175" t="s">
        <v>334</v>
      </c>
      <c r="M47" s="176" t="s">
        <v>334</v>
      </c>
      <c r="N47" s="179" t="s">
        <v>334</v>
      </c>
      <c r="O47" s="180" t="s">
        <v>334</v>
      </c>
      <c r="P47" s="180" t="s">
        <v>334</v>
      </c>
      <c r="Q47" s="184">
        <f t="shared" si="24"/>
        <v>1793</v>
      </c>
      <c r="R47" s="182">
        <f t="shared" si="24"/>
        <v>713723.8</v>
      </c>
      <c r="S47" s="329"/>
    </row>
    <row r="48" spans="1:19" ht="12.75">
      <c r="A48" s="71" t="s">
        <v>125</v>
      </c>
      <c r="B48" s="175">
        <v>15</v>
      </c>
      <c r="C48" s="175">
        <v>1587.03</v>
      </c>
      <c r="D48" s="175">
        <v>0</v>
      </c>
      <c r="E48" s="175">
        <v>0</v>
      </c>
      <c r="F48" s="175">
        <v>0</v>
      </c>
      <c r="G48" s="176">
        <v>0</v>
      </c>
      <c r="H48" s="177">
        <f t="shared" si="23"/>
        <v>15</v>
      </c>
      <c r="I48" s="178">
        <f t="shared" si="22"/>
        <v>1587.03</v>
      </c>
      <c r="J48" s="175" t="s">
        <v>334</v>
      </c>
      <c r="K48" s="175" t="s">
        <v>334</v>
      </c>
      <c r="L48" s="175" t="s">
        <v>334</v>
      </c>
      <c r="M48" s="176" t="s">
        <v>334</v>
      </c>
      <c r="N48" s="179" t="s">
        <v>334</v>
      </c>
      <c r="O48" s="180" t="s">
        <v>334</v>
      </c>
      <c r="P48" s="180" t="s">
        <v>334</v>
      </c>
      <c r="Q48" s="184">
        <f t="shared" si="24"/>
        <v>15</v>
      </c>
      <c r="R48" s="182">
        <f t="shared" si="24"/>
        <v>1587.03</v>
      </c>
      <c r="S48" s="329"/>
    </row>
    <row r="49" spans="1:19" ht="12.75">
      <c r="A49" s="71" t="s">
        <v>126</v>
      </c>
      <c r="B49" s="175">
        <v>1250</v>
      </c>
      <c r="C49" s="175">
        <v>344854.55000000005</v>
      </c>
      <c r="D49" s="175">
        <v>342</v>
      </c>
      <c r="E49" s="175">
        <v>219047.33</v>
      </c>
      <c r="F49" s="175">
        <v>52</v>
      </c>
      <c r="G49" s="176">
        <v>3884.12</v>
      </c>
      <c r="H49" s="177">
        <f t="shared" si="23"/>
        <v>1644</v>
      </c>
      <c r="I49" s="178">
        <f t="shared" si="22"/>
        <v>567786</v>
      </c>
      <c r="J49" s="175" t="s">
        <v>334</v>
      </c>
      <c r="K49" s="175" t="s">
        <v>334</v>
      </c>
      <c r="L49" s="175" t="s">
        <v>334</v>
      </c>
      <c r="M49" s="176" t="s">
        <v>334</v>
      </c>
      <c r="N49" s="179" t="s">
        <v>334</v>
      </c>
      <c r="O49" s="180" t="s">
        <v>334</v>
      </c>
      <c r="P49" s="180" t="s">
        <v>334</v>
      </c>
      <c r="Q49" s="184">
        <f t="shared" si="24"/>
        <v>1644</v>
      </c>
      <c r="R49" s="182">
        <f t="shared" si="24"/>
        <v>567786</v>
      </c>
      <c r="S49" s="329"/>
    </row>
    <row r="50" spans="1:19" ht="12.75">
      <c r="A50" s="71" t="s">
        <v>127</v>
      </c>
      <c r="B50" s="175">
        <v>108</v>
      </c>
      <c r="C50" s="175">
        <v>21049.63</v>
      </c>
      <c r="D50" s="175">
        <v>3</v>
      </c>
      <c r="E50" s="175">
        <v>164.99</v>
      </c>
      <c r="F50" s="175">
        <v>61</v>
      </c>
      <c r="G50" s="176">
        <v>18704.83</v>
      </c>
      <c r="H50" s="177">
        <f t="shared" si="23"/>
        <v>172</v>
      </c>
      <c r="I50" s="178">
        <f t="shared" si="22"/>
        <v>39919.450000000004</v>
      </c>
      <c r="J50" s="175" t="s">
        <v>334</v>
      </c>
      <c r="K50" s="175" t="s">
        <v>334</v>
      </c>
      <c r="L50" s="175" t="s">
        <v>334</v>
      </c>
      <c r="M50" s="176" t="s">
        <v>334</v>
      </c>
      <c r="N50" s="179" t="s">
        <v>334</v>
      </c>
      <c r="O50" s="180" t="s">
        <v>334</v>
      </c>
      <c r="P50" s="180" t="s">
        <v>334</v>
      </c>
      <c r="Q50" s="184">
        <f t="shared" si="24"/>
        <v>172</v>
      </c>
      <c r="R50" s="182">
        <f t="shared" si="24"/>
        <v>39919.450000000004</v>
      </c>
      <c r="S50" s="329"/>
    </row>
    <row r="51" spans="1:19" ht="12.75">
      <c r="A51" s="74" t="s">
        <v>167</v>
      </c>
      <c r="B51" s="169" t="s">
        <v>334</v>
      </c>
      <c r="C51" s="169" t="s">
        <v>334</v>
      </c>
      <c r="D51" s="169">
        <f>SUM(D52:D54)</f>
        <v>760</v>
      </c>
      <c r="E51" s="169">
        <f>SUM(E52:E54)</f>
        <v>58683.69</v>
      </c>
      <c r="F51" s="169" t="s">
        <v>334</v>
      </c>
      <c r="G51" s="172" t="s">
        <v>334</v>
      </c>
      <c r="H51" s="170">
        <f>D51</f>
        <v>760</v>
      </c>
      <c r="I51" s="171">
        <f aca="true" t="shared" si="25" ref="H51:I54">E51</f>
        <v>58683.69</v>
      </c>
      <c r="J51" s="169" t="s">
        <v>334</v>
      </c>
      <c r="K51" s="169" t="s">
        <v>334</v>
      </c>
      <c r="L51" s="169" t="s">
        <v>334</v>
      </c>
      <c r="M51" s="172" t="s">
        <v>334</v>
      </c>
      <c r="N51" s="170" t="s">
        <v>334</v>
      </c>
      <c r="O51" s="171" t="s">
        <v>334</v>
      </c>
      <c r="P51" s="171" t="s">
        <v>334</v>
      </c>
      <c r="Q51" s="170">
        <f aca="true" t="shared" si="26" ref="Q51:R54">H51</f>
        <v>760</v>
      </c>
      <c r="R51" s="174">
        <f t="shared" si="26"/>
        <v>58683.69</v>
      </c>
      <c r="S51" s="329"/>
    </row>
    <row r="52" spans="1:19" ht="12.75">
      <c r="A52" s="71" t="s">
        <v>119</v>
      </c>
      <c r="B52" s="175" t="s">
        <v>334</v>
      </c>
      <c r="C52" s="175" t="s">
        <v>334</v>
      </c>
      <c r="D52" s="175">
        <v>0</v>
      </c>
      <c r="E52" s="175">
        <v>0</v>
      </c>
      <c r="F52" s="175" t="s">
        <v>334</v>
      </c>
      <c r="G52" s="176" t="s">
        <v>334</v>
      </c>
      <c r="H52" s="177">
        <f t="shared" si="25"/>
        <v>0</v>
      </c>
      <c r="I52" s="178">
        <f t="shared" si="25"/>
        <v>0</v>
      </c>
      <c r="J52" s="175" t="s">
        <v>334</v>
      </c>
      <c r="K52" s="175" t="s">
        <v>334</v>
      </c>
      <c r="L52" s="175" t="s">
        <v>334</v>
      </c>
      <c r="M52" s="176" t="s">
        <v>334</v>
      </c>
      <c r="N52" s="179" t="s">
        <v>334</v>
      </c>
      <c r="O52" s="180" t="s">
        <v>334</v>
      </c>
      <c r="P52" s="180" t="s">
        <v>334</v>
      </c>
      <c r="Q52" s="177">
        <f t="shared" si="26"/>
        <v>0</v>
      </c>
      <c r="R52" s="182">
        <f t="shared" si="26"/>
        <v>0</v>
      </c>
      <c r="S52" s="329"/>
    </row>
    <row r="53" spans="1:19" ht="12.75">
      <c r="A53" s="71" t="s">
        <v>333</v>
      </c>
      <c r="B53" s="175" t="s">
        <v>334</v>
      </c>
      <c r="C53" s="175" t="s">
        <v>334</v>
      </c>
      <c r="D53" s="175">
        <v>729</v>
      </c>
      <c r="E53" s="175">
        <v>51714.840000000004</v>
      </c>
      <c r="F53" s="175" t="s">
        <v>334</v>
      </c>
      <c r="G53" s="176" t="s">
        <v>334</v>
      </c>
      <c r="H53" s="177">
        <f t="shared" si="25"/>
        <v>729</v>
      </c>
      <c r="I53" s="178">
        <f t="shared" si="25"/>
        <v>51714.840000000004</v>
      </c>
      <c r="J53" s="175" t="s">
        <v>334</v>
      </c>
      <c r="K53" s="175" t="s">
        <v>334</v>
      </c>
      <c r="L53" s="175" t="s">
        <v>334</v>
      </c>
      <c r="M53" s="176" t="s">
        <v>334</v>
      </c>
      <c r="N53" s="179" t="s">
        <v>334</v>
      </c>
      <c r="O53" s="180" t="s">
        <v>334</v>
      </c>
      <c r="P53" s="180" t="s">
        <v>334</v>
      </c>
      <c r="Q53" s="177">
        <f t="shared" si="26"/>
        <v>729</v>
      </c>
      <c r="R53" s="182">
        <f t="shared" si="26"/>
        <v>51714.840000000004</v>
      </c>
      <c r="S53" s="329"/>
    </row>
    <row r="54" spans="1:19" ht="12.75">
      <c r="A54" s="71" t="s">
        <v>127</v>
      </c>
      <c r="B54" s="175" t="s">
        <v>334</v>
      </c>
      <c r="C54" s="175" t="s">
        <v>334</v>
      </c>
      <c r="D54" s="175">
        <v>31</v>
      </c>
      <c r="E54" s="175">
        <v>6968.85</v>
      </c>
      <c r="F54" s="175" t="s">
        <v>334</v>
      </c>
      <c r="G54" s="176" t="s">
        <v>334</v>
      </c>
      <c r="H54" s="177">
        <f t="shared" si="25"/>
        <v>31</v>
      </c>
      <c r="I54" s="178">
        <f t="shared" si="25"/>
        <v>6968.85</v>
      </c>
      <c r="J54" s="175" t="s">
        <v>334</v>
      </c>
      <c r="K54" s="175" t="s">
        <v>334</v>
      </c>
      <c r="L54" s="175" t="s">
        <v>334</v>
      </c>
      <c r="M54" s="176" t="s">
        <v>334</v>
      </c>
      <c r="N54" s="179" t="s">
        <v>334</v>
      </c>
      <c r="O54" s="180" t="s">
        <v>334</v>
      </c>
      <c r="P54" s="180" t="s">
        <v>334</v>
      </c>
      <c r="Q54" s="177">
        <f t="shared" si="26"/>
        <v>31</v>
      </c>
      <c r="R54" s="182">
        <f t="shared" si="26"/>
        <v>6968.85</v>
      </c>
      <c r="S54" s="329"/>
    </row>
    <row r="55" spans="1:19" ht="12.75">
      <c r="A55" s="75" t="s">
        <v>130</v>
      </c>
      <c r="B55" s="161">
        <f aca="true" t="shared" si="27" ref="B55:G55">B56</f>
        <v>751</v>
      </c>
      <c r="C55" s="161">
        <f t="shared" si="27"/>
        <v>148110.42000000004</v>
      </c>
      <c r="D55" s="161">
        <f t="shared" si="27"/>
        <v>21</v>
      </c>
      <c r="E55" s="161">
        <f t="shared" si="27"/>
        <v>7155.99</v>
      </c>
      <c r="F55" s="161">
        <f t="shared" si="27"/>
        <v>164</v>
      </c>
      <c r="G55" s="161">
        <f t="shared" si="27"/>
        <v>12429.48</v>
      </c>
      <c r="H55" s="162">
        <f aca="true" t="shared" si="28" ref="H55:I57">B55+D55+F55</f>
        <v>936</v>
      </c>
      <c r="I55" s="163">
        <f t="shared" si="28"/>
        <v>167695.89000000004</v>
      </c>
      <c r="J55" s="161">
        <f aca="true" t="shared" si="29" ref="J55:P55">J56</f>
        <v>0</v>
      </c>
      <c r="K55" s="161">
        <f t="shared" si="29"/>
        <v>0</v>
      </c>
      <c r="L55" s="161">
        <f t="shared" si="29"/>
        <v>0</v>
      </c>
      <c r="M55" s="164">
        <f t="shared" si="29"/>
        <v>0</v>
      </c>
      <c r="N55" s="162">
        <f t="shared" si="29"/>
        <v>0</v>
      </c>
      <c r="O55" s="163">
        <f t="shared" si="29"/>
        <v>0</v>
      </c>
      <c r="P55" s="163">
        <f t="shared" si="29"/>
        <v>0</v>
      </c>
      <c r="Q55" s="167">
        <f>H55+J55+L55+N55</f>
        <v>936</v>
      </c>
      <c r="R55" s="168">
        <f>I55+K55+M55+O55+P55</f>
        <v>167695.89000000004</v>
      </c>
      <c r="S55" s="329"/>
    </row>
    <row r="56" spans="1:19" ht="12.75">
      <c r="A56" s="74" t="s">
        <v>166</v>
      </c>
      <c r="B56" s="169">
        <f aca="true" t="shared" si="30" ref="B56:G56">SUM(B57:B67)</f>
        <v>751</v>
      </c>
      <c r="C56" s="169">
        <f t="shared" si="30"/>
        <v>148110.42000000004</v>
      </c>
      <c r="D56" s="169">
        <f t="shared" si="30"/>
        <v>21</v>
      </c>
      <c r="E56" s="169">
        <f t="shared" si="30"/>
        <v>7155.99</v>
      </c>
      <c r="F56" s="169">
        <f t="shared" si="30"/>
        <v>164</v>
      </c>
      <c r="G56" s="169">
        <f t="shared" si="30"/>
        <v>12429.48</v>
      </c>
      <c r="H56" s="170">
        <f t="shared" si="28"/>
        <v>936</v>
      </c>
      <c r="I56" s="171">
        <f t="shared" si="28"/>
        <v>167695.89000000004</v>
      </c>
      <c r="J56" s="169">
        <f aca="true" t="shared" si="31" ref="J56:O56">SUM(J57:J67)</f>
        <v>0</v>
      </c>
      <c r="K56" s="169">
        <f t="shared" si="31"/>
        <v>0</v>
      </c>
      <c r="L56" s="169">
        <f t="shared" si="31"/>
        <v>0</v>
      </c>
      <c r="M56" s="172">
        <f t="shared" si="31"/>
        <v>0</v>
      </c>
      <c r="N56" s="170">
        <f t="shared" si="31"/>
        <v>0</v>
      </c>
      <c r="O56" s="171">
        <f t="shared" si="31"/>
        <v>0</v>
      </c>
      <c r="P56" s="171">
        <f>SUM(P57:P67)</f>
        <v>0</v>
      </c>
      <c r="Q56" s="173">
        <f>H56+J56+L56+N56</f>
        <v>936</v>
      </c>
      <c r="R56" s="174">
        <f>I56+K56+M56+O56+P56</f>
        <v>167695.89000000004</v>
      </c>
      <c r="S56" s="329"/>
    </row>
    <row r="57" spans="1:19" ht="12.75">
      <c r="A57" s="71" t="s">
        <v>119</v>
      </c>
      <c r="B57" s="175">
        <v>11</v>
      </c>
      <c r="C57" s="175">
        <v>1254.2199999999998</v>
      </c>
      <c r="D57" s="175">
        <v>1</v>
      </c>
      <c r="E57" s="175">
        <v>64.37</v>
      </c>
      <c r="F57" s="175">
        <v>0</v>
      </c>
      <c r="G57" s="176">
        <v>0</v>
      </c>
      <c r="H57" s="177">
        <f t="shared" si="28"/>
        <v>12</v>
      </c>
      <c r="I57" s="178">
        <f t="shared" si="28"/>
        <v>1318.5899999999997</v>
      </c>
      <c r="J57" s="175" t="s">
        <v>334</v>
      </c>
      <c r="K57" s="175" t="s">
        <v>334</v>
      </c>
      <c r="L57" s="175" t="s">
        <v>334</v>
      </c>
      <c r="M57" s="176" t="s">
        <v>334</v>
      </c>
      <c r="N57" s="179" t="s">
        <v>334</v>
      </c>
      <c r="O57" s="180" t="s">
        <v>334</v>
      </c>
      <c r="P57" s="180" t="s">
        <v>334</v>
      </c>
      <c r="Q57" s="184">
        <f aca="true" t="shared" si="32" ref="Q57:R59">H57</f>
        <v>12</v>
      </c>
      <c r="R57" s="182">
        <f t="shared" si="32"/>
        <v>1318.5899999999997</v>
      </c>
      <c r="S57" s="329"/>
    </row>
    <row r="58" spans="1:19" ht="12.75">
      <c r="A58" s="71" t="s">
        <v>120</v>
      </c>
      <c r="B58" s="175">
        <v>0</v>
      </c>
      <c r="C58" s="175">
        <v>0</v>
      </c>
      <c r="D58" s="175">
        <v>0</v>
      </c>
      <c r="E58" s="175">
        <v>0</v>
      </c>
      <c r="F58" s="175">
        <v>0</v>
      </c>
      <c r="G58" s="176">
        <v>0</v>
      </c>
      <c r="H58" s="177">
        <f>B58+D58+F58</f>
        <v>0</v>
      </c>
      <c r="I58" s="178">
        <f aca="true" t="shared" si="33" ref="I58:I67">C58+E58+G58</f>
        <v>0</v>
      </c>
      <c r="J58" s="175" t="s">
        <v>334</v>
      </c>
      <c r="K58" s="175" t="s">
        <v>334</v>
      </c>
      <c r="L58" s="175" t="s">
        <v>334</v>
      </c>
      <c r="M58" s="176" t="s">
        <v>334</v>
      </c>
      <c r="N58" s="179" t="s">
        <v>334</v>
      </c>
      <c r="O58" s="180" t="s">
        <v>334</v>
      </c>
      <c r="P58" s="180" t="s">
        <v>334</v>
      </c>
      <c r="Q58" s="184">
        <f t="shared" si="32"/>
        <v>0</v>
      </c>
      <c r="R58" s="182">
        <f t="shared" si="32"/>
        <v>0</v>
      </c>
      <c r="S58" s="329"/>
    </row>
    <row r="59" spans="1:19" ht="12.75">
      <c r="A59" s="71" t="s">
        <v>121</v>
      </c>
      <c r="B59" s="175">
        <v>0</v>
      </c>
      <c r="C59" s="175">
        <v>0</v>
      </c>
      <c r="D59" s="175">
        <v>0</v>
      </c>
      <c r="E59" s="175">
        <v>0</v>
      </c>
      <c r="F59" s="175">
        <v>0</v>
      </c>
      <c r="G59" s="176">
        <v>0</v>
      </c>
      <c r="H59" s="177">
        <f aca="true" t="shared" si="34" ref="H59:H67">B59+D59+F59</f>
        <v>0</v>
      </c>
      <c r="I59" s="178">
        <f t="shared" si="33"/>
        <v>0</v>
      </c>
      <c r="J59" s="175" t="s">
        <v>334</v>
      </c>
      <c r="K59" s="175" t="s">
        <v>334</v>
      </c>
      <c r="L59" s="175" t="s">
        <v>334</v>
      </c>
      <c r="M59" s="176" t="s">
        <v>334</v>
      </c>
      <c r="N59" s="179" t="s">
        <v>334</v>
      </c>
      <c r="O59" s="180" t="s">
        <v>334</v>
      </c>
      <c r="P59" s="180" t="s">
        <v>334</v>
      </c>
      <c r="Q59" s="184">
        <f t="shared" si="32"/>
        <v>0</v>
      </c>
      <c r="R59" s="182">
        <f t="shared" si="32"/>
        <v>0</v>
      </c>
      <c r="S59" s="329"/>
    </row>
    <row r="60" spans="1:19" ht="12.75">
      <c r="A60" s="71" t="s">
        <v>122</v>
      </c>
      <c r="B60" s="175">
        <v>0</v>
      </c>
      <c r="C60" s="175">
        <v>0</v>
      </c>
      <c r="D60" s="175">
        <v>0</v>
      </c>
      <c r="E60" s="175">
        <v>0</v>
      </c>
      <c r="F60" s="175">
        <v>0</v>
      </c>
      <c r="G60" s="176">
        <v>0</v>
      </c>
      <c r="H60" s="177">
        <f t="shared" si="34"/>
        <v>0</v>
      </c>
      <c r="I60" s="178">
        <f t="shared" si="33"/>
        <v>0</v>
      </c>
      <c r="J60" s="175" t="s">
        <v>334</v>
      </c>
      <c r="K60" s="175" t="s">
        <v>334</v>
      </c>
      <c r="L60" s="175" t="s">
        <v>334</v>
      </c>
      <c r="M60" s="176" t="s">
        <v>334</v>
      </c>
      <c r="N60" s="179" t="s">
        <v>334</v>
      </c>
      <c r="O60" s="180" t="s">
        <v>334</v>
      </c>
      <c r="P60" s="180" t="s">
        <v>334</v>
      </c>
      <c r="Q60" s="177">
        <f>H60</f>
        <v>0</v>
      </c>
      <c r="R60" s="182">
        <f>I60</f>
        <v>0</v>
      </c>
      <c r="S60" s="329"/>
    </row>
    <row r="61" spans="1:19" ht="12.75">
      <c r="A61" s="71" t="s">
        <v>123</v>
      </c>
      <c r="B61" s="175">
        <v>548</v>
      </c>
      <c r="C61" s="175">
        <v>70255.47</v>
      </c>
      <c r="D61" s="175">
        <v>19</v>
      </c>
      <c r="E61" s="175">
        <v>6895.97</v>
      </c>
      <c r="F61" s="175">
        <v>21</v>
      </c>
      <c r="G61" s="176">
        <v>889.93</v>
      </c>
      <c r="H61" s="177">
        <f t="shared" si="34"/>
        <v>588</v>
      </c>
      <c r="I61" s="178">
        <f t="shared" si="33"/>
        <v>78041.37</v>
      </c>
      <c r="J61" s="175" t="s">
        <v>334</v>
      </c>
      <c r="K61" s="175" t="s">
        <v>334</v>
      </c>
      <c r="L61" s="175" t="s">
        <v>334</v>
      </c>
      <c r="M61" s="176" t="s">
        <v>334</v>
      </c>
      <c r="N61" s="179" t="s">
        <v>334</v>
      </c>
      <c r="O61" s="180" t="s">
        <v>334</v>
      </c>
      <c r="P61" s="180" t="s">
        <v>334</v>
      </c>
      <c r="Q61" s="182">
        <f>SUM(H61,N61)</f>
        <v>588</v>
      </c>
      <c r="R61" s="182">
        <f>SUM(I61,O61)</f>
        <v>78041.37</v>
      </c>
      <c r="S61" s="329"/>
    </row>
    <row r="62" spans="1:19" ht="12.75">
      <c r="A62" s="71" t="s">
        <v>339</v>
      </c>
      <c r="B62" s="175">
        <v>100</v>
      </c>
      <c r="C62" s="175">
        <v>54023.30000000001</v>
      </c>
      <c r="D62" s="175">
        <v>0</v>
      </c>
      <c r="E62" s="175">
        <v>0</v>
      </c>
      <c r="F62" s="175">
        <v>106</v>
      </c>
      <c r="G62" s="176">
        <v>7274.99</v>
      </c>
      <c r="H62" s="177">
        <f t="shared" si="34"/>
        <v>206</v>
      </c>
      <c r="I62" s="178">
        <f t="shared" si="33"/>
        <v>61298.29000000001</v>
      </c>
      <c r="J62" s="175">
        <v>0</v>
      </c>
      <c r="K62" s="175">
        <v>0</v>
      </c>
      <c r="L62" s="175">
        <v>0</v>
      </c>
      <c r="M62" s="175">
        <v>0</v>
      </c>
      <c r="N62" s="179">
        <v>0</v>
      </c>
      <c r="O62" s="175">
        <v>0</v>
      </c>
      <c r="P62" s="175">
        <v>0</v>
      </c>
      <c r="Q62" s="181">
        <f>SUM(H62,J62,L62,N62)</f>
        <v>206</v>
      </c>
      <c r="R62" s="182">
        <f>SUM(I62,K62,M62,O62,P62)</f>
        <v>61298.29000000001</v>
      </c>
      <c r="S62" s="329"/>
    </row>
    <row r="63" spans="1:19" ht="12.75">
      <c r="A63" s="71" t="s">
        <v>326</v>
      </c>
      <c r="B63" s="175">
        <v>1</v>
      </c>
      <c r="C63" s="175">
        <v>86.32</v>
      </c>
      <c r="D63" s="175">
        <v>0</v>
      </c>
      <c r="E63" s="175">
        <v>0</v>
      </c>
      <c r="F63" s="175">
        <v>0</v>
      </c>
      <c r="G63" s="176">
        <v>0</v>
      </c>
      <c r="H63" s="177">
        <f t="shared" si="34"/>
        <v>1</v>
      </c>
      <c r="I63" s="178">
        <f t="shared" si="33"/>
        <v>86.32</v>
      </c>
      <c r="J63" s="175" t="s">
        <v>334</v>
      </c>
      <c r="K63" s="175" t="s">
        <v>334</v>
      </c>
      <c r="L63" s="175" t="s">
        <v>334</v>
      </c>
      <c r="M63" s="176" t="s">
        <v>334</v>
      </c>
      <c r="N63" s="179" t="s">
        <v>334</v>
      </c>
      <c r="O63" s="180" t="s">
        <v>334</v>
      </c>
      <c r="P63" s="180" t="s">
        <v>334</v>
      </c>
      <c r="Q63" s="184">
        <f aca="true" t="shared" si="35" ref="Q63:R67">H63</f>
        <v>1</v>
      </c>
      <c r="R63" s="182">
        <f t="shared" si="35"/>
        <v>86.32</v>
      </c>
      <c r="S63" s="329"/>
    </row>
    <row r="64" spans="1:19" ht="12.75">
      <c r="A64" s="71" t="s">
        <v>124</v>
      </c>
      <c r="B64" s="175">
        <v>36</v>
      </c>
      <c r="C64" s="175">
        <v>5932.790000000001</v>
      </c>
      <c r="D64" s="175">
        <v>0</v>
      </c>
      <c r="E64" s="175">
        <v>0</v>
      </c>
      <c r="F64" s="175">
        <v>37</v>
      </c>
      <c r="G64" s="176">
        <v>4264.56</v>
      </c>
      <c r="H64" s="177">
        <f t="shared" si="34"/>
        <v>73</v>
      </c>
      <c r="I64" s="178">
        <f t="shared" si="33"/>
        <v>10197.350000000002</v>
      </c>
      <c r="J64" s="175" t="s">
        <v>334</v>
      </c>
      <c r="K64" s="175" t="s">
        <v>334</v>
      </c>
      <c r="L64" s="175" t="s">
        <v>334</v>
      </c>
      <c r="M64" s="176" t="s">
        <v>334</v>
      </c>
      <c r="N64" s="179" t="s">
        <v>334</v>
      </c>
      <c r="O64" s="180" t="s">
        <v>334</v>
      </c>
      <c r="P64" s="180" t="s">
        <v>334</v>
      </c>
      <c r="Q64" s="184">
        <f t="shared" si="35"/>
        <v>73</v>
      </c>
      <c r="R64" s="182">
        <f t="shared" si="35"/>
        <v>10197.350000000002</v>
      </c>
      <c r="S64" s="329"/>
    </row>
    <row r="65" spans="1:19" ht="12.75">
      <c r="A65" s="71" t="s">
        <v>125</v>
      </c>
      <c r="B65" s="175">
        <v>0</v>
      </c>
      <c r="C65" s="175">
        <v>0</v>
      </c>
      <c r="D65" s="175">
        <v>0</v>
      </c>
      <c r="E65" s="175">
        <v>0</v>
      </c>
      <c r="F65" s="175">
        <v>0</v>
      </c>
      <c r="G65" s="176">
        <v>0</v>
      </c>
      <c r="H65" s="177">
        <f t="shared" si="34"/>
        <v>0</v>
      </c>
      <c r="I65" s="178">
        <f t="shared" si="33"/>
        <v>0</v>
      </c>
      <c r="J65" s="175" t="s">
        <v>334</v>
      </c>
      <c r="K65" s="175" t="s">
        <v>334</v>
      </c>
      <c r="L65" s="175" t="s">
        <v>334</v>
      </c>
      <c r="M65" s="176" t="s">
        <v>334</v>
      </c>
      <c r="N65" s="179" t="s">
        <v>334</v>
      </c>
      <c r="O65" s="180" t="s">
        <v>334</v>
      </c>
      <c r="P65" s="180" t="s">
        <v>334</v>
      </c>
      <c r="Q65" s="184">
        <f t="shared" si="35"/>
        <v>0</v>
      </c>
      <c r="R65" s="182">
        <f t="shared" si="35"/>
        <v>0</v>
      </c>
      <c r="S65" s="329"/>
    </row>
    <row r="66" spans="1:19" ht="12.75">
      <c r="A66" s="71" t="s">
        <v>126</v>
      </c>
      <c r="B66" s="175">
        <v>54</v>
      </c>
      <c r="C66" s="175">
        <v>15487.65</v>
      </c>
      <c r="D66" s="175">
        <v>1</v>
      </c>
      <c r="E66" s="175">
        <v>195.65</v>
      </c>
      <c r="F66" s="175">
        <v>0</v>
      </c>
      <c r="G66" s="176">
        <v>0</v>
      </c>
      <c r="H66" s="177">
        <f t="shared" si="34"/>
        <v>55</v>
      </c>
      <c r="I66" s="178">
        <f t="shared" si="33"/>
        <v>15683.3</v>
      </c>
      <c r="J66" s="175" t="s">
        <v>334</v>
      </c>
      <c r="K66" s="175" t="s">
        <v>334</v>
      </c>
      <c r="L66" s="175" t="s">
        <v>334</v>
      </c>
      <c r="M66" s="176" t="s">
        <v>334</v>
      </c>
      <c r="N66" s="179" t="s">
        <v>334</v>
      </c>
      <c r="O66" s="180" t="s">
        <v>334</v>
      </c>
      <c r="P66" s="180" t="s">
        <v>334</v>
      </c>
      <c r="Q66" s="184">
        <f t="shared" si="35"/>
        <v>55</v>
      </c>
      <c r="R66" s="182">
        <f t="shared" si="35"/>
        <v>15683.3</v>
      </c>
      <c r="S66" s="329"/>
    </row>
    <row r="67" spans="1:19" ht="12.75">
      <c r="A67" s="71" t="s">
        <v>127</v>
      </c>
      <c r="B67" s="175">
        <v>1</v>
      </c>
      <c r="C67" s="175">
        <v>1070.67</v>
      </c>
      <c r="D67" s="175">
        <v>0</v>
      </c>
      <c r="E67" s="175">
        <v>0</v>
      </c>
      <c r="F67" s="175">
        <v>0</v>
      </c>
      <c r="G67" s="176">
        <v>0</v>
      </c>
      <c r="H67" s="177">
        <f t="shared" si="34"/>
        <v>1</v>
      </c>
      <c r="I67" s="178">
        <f t="shared" si="33"/>
        <v>1070.67</v>
      </c>
      <c r="J67" s="175" t="s">
        <v>334</v>
      </c>
      <c r="K67" s="175" t="s">
        <v>334</v>
      </c>
      <c r="L67" s="175" t="s">
        <v>334</v>
      </c>
      <c r="M67" s="176" t="s">
        <v>334</v>
      </c>
      <c r="N67" s="179" t="s">
        <v>334</v>
      </c>
      <c r="O67" s="180" t="s">
        <v>334</v>
      </c>
      <c r="P67" s="180" t="s">
        <v>334</v>
      </c>
      <c r="Q67" s="184">
        <f t="shared" si="35"/>
        <v>1</v>
      </c>
      <c r="R67" s="182">
        <f t="shared" si="35"/>
        <v>1070.67</v>
      </c>
      <c r="S67" s="329"/>
    </row>
    <row r="68" spans="1:19" ht="12.75">
      <c r="A68" s="75" t="s">
        <v>131</v>
      </c>
      <c r="B68" s="161">
        <f aca="true" t="shared" si="36" ref="B68:G68">B69</f>
        <v>255</v>
      </c>
      <c r="C68" s="161">
        <f t="shared" si="36"/>
        <v>50751.41</v>
      </c>
      <c r="D68" s="161">
        <f t="shared" si="36"/>
        <v>3</v>
      </c>
      <c r="E68" s="161">
        <f t="shared" si="36"/>
        <v>668.78</v>
      </c>
      <c r="F68" s="161">
        <f t="shared" si="36"/>
        <v>30</v>
      </c>
      <c r="G68" s="161">
        <f t="shared" si="36"/>
        <v>6821.09</v>
      </c>
      <c r="H68" s="162">
        <f aca="true" t="shared" si="37" ref="H68:I70">B68+D68+F68</f>
        <v>288</v>
      </c>
      <c r="I68" s="163">
        <f t="shared" si="37"/>
        <v>58241.28</v>
      </c>
      <c r="J68" s="161">
        <f aca="true" t="shared" si="38" ref="J68:P68">J69</f>
        <v>0</v>
      </c>
      <c r="K68" s="161">
        <f t="shared" si="38"/>
        <v>0</v>
      </c>
      <c r="L68" s="161">
        <f t="shared" si="38"/>
        <v>19</v>
      </c>
      <c r="M68" s="164">
        <f t="shared" si="38"/>
        <v>12793.8</v>
      </c>
      <c r="N68" s="162">
        <f t="shared" si="38"/>
        <v>0</v>
      </c>
      <c r="O68" s="163">
        <f t="shared" si="38"/>
        <v>0</v>
      </c>
      <c r="P68" s="163">
        <f t="shared" si="38"/>
        <v>0</v>
      </c>
      <c r="Q68" s="167">
        <f>H68+J68+L68+N68</f>
        <v>307</v>
      </c>
      <c r="R68" s="168">
        <f>I68+K68+M68+O68+P68</f>
        <v>71035.08</v>
      </c>
      <c r="S68" s="329"/>
    </row>
    <row r="69" spans="1:19" ht="12.75">
      <c r="A69" s="74" t="s">
        <v>166</v>
      </c>
      <c r="B69" s="169">
        <f aca="true" t="shared" si="39" ref="B69:G69">SUM(B70:B80)</f>
        <v>255</v>
      </c>
      <c r="C69" s="169">
        <f t="shared" si="39"/>
        <v>50751.41</v>
      </c>
      <c r="D69" s="169">
        <f t="shared" si="39"/>
        <v>3</v>
      </c>
      <c r="E69" s="169">
        <f t="shared" si="39"/>
        <v>668.78</v>
      </c>
      <c r="F69" s="169">
        <f t="shared" si="39"/>
        <v>30</v>
      </c>
      <c r="G69" s="169">
        <f t="shared" si="39"/>
        <v>6821.09</v>
      </c>
      <c r="H69" s="170">
        <f t="shared" si="37"/>
        <v>288</v>
      </c>
      <c r="I69" s="171">
        <f t="shared" si="37"/>
        <v>58241.28</v>
      </c>
      <c r="J69" s="169">
        <f aca="true" t="shared" si="40" ref="J69:O69">SUM(J70:J80)</f>
        <v>0</v>
      </c>
      <c r="K69" s="169">
        <f t="shared" si="40"/>
        <v>0</v>
      </c>
      <c r="L69" s="169">
        <f t="shared" si="40"/>
        <v>19</v>
      </c>
      <c r="M69" s="172">
        <f t="shared" si="40"/>
        <v>12793.8</v>
      </c>
      <c r="N69" s="170">
        <f t="shared" si="40"/>
        <v>0</v>
      </c>
      <c r="O69" s="171">
        <f t="shared" si="40"/>
        <v>0</v>
      </c>
      <c r="P69" s="171">
        <f>SUM(P70:P80)</f>
        <v>0</v>
      </c>
      <c r="Q69" s="173">
        <f>H69+J69+L69+N69</f>
        <v>307</v>
      </c>
      <c r="R69" s="174">
        <f>I69+K69+M69+O69+P69</f>
        <v>71035.08</v>
      </c>
      <c r="S69" s="329"/>
    </row>
    <row r="70" spans="1:19" ht="12.75">
      <c r="A70" s="71" t="s">
        <v>119</v>
      </c>
      <c r="B70" s="175">
        <v>2</v>
      </c>
      <c r="C70" s="175">
        <v>42.86</v>
      </c>
      <c r="D70" s="175">
        <v>0</v>
      </c>
      <c r="E70" s="175">
        <v>0</v>
      </c>
      <c r="F70" s="175">
        <v>0</v>
      </c>
      <c r="G70" s="176">
        <v>0</v>
      </c>
      <c r="H70" s="177">
        <f t="shared" si="37"/>
        <v>2</v>
      </c>
      <c r="I70" s="178">
        <f t="shared" si="37"/>
        <v>42.86</v>
      </c>
      <c r="J70" s="175" t="s">
        <v>334</v>
      </c>
      <c r="K70" s="175" t="s">
        <v>334</v>
      </c>
      <c r="L70" s="175" t="s">
        <v>334</v>
      </c>
      <c r="M70" s="176" t="s">
        <v>334</v>
      </c>
      <c r="N70" s="179" t="s">
        <v>334</v>
      </c>
      <c r="O70" s="180" t="s">
        <v>334</v>
      </c>
      <c r="P70" s="180" t="s">
        <v>334</v>
      </c>
      <c r="Q70" s="184">
        <f aca="true" t="shared" si="41" ref="Q70:R72">H70</f>
        <v>2</v>
      </c>
      <c r="R70" s="182">
        <f t="shared" si="41"/>
        <v>42.86</v>
      </c>
      <c r="S70" s="329"/>
    </row>
    <row r="71" spans="1:19" ht="12.75">
      <c r="A71" s="71" t="s">
        <v>120</v>
      </c>
      <c r="B71" s="175">
        <v>0</v>
      </c>
      <c r="C71" s="175">
        <v>0</v>
      </c>
      <c r="D71" s="175">
        <v>0</v>
      </c>
      <c r="E71" s="175">
        <v>0</v>
      </c>
      <c r="F71" s="175">
        <v>0</v>
      </c>
      <c r="G71" s="176">
        <v>0</v>
      </c>
      <c r="H71" s="177">
        <f>B71+D71+F71</f>
        <v>0</v>
      </c>
      <c r="I71" s="178">
        <f aca="true" t="shared" si="42" ref="I71:I80">C71+E71+G71</f>
        <v>0</v>
      </c>
      <c r="J71" s="175" t="s">
        <v>334</v>
      </c>
      <c r="K71" s="175" t="s">
        <v>334</v>
      </c>
      <c r="L71" s="175" t="s">
        <v>334</v>
      </c>
      <c r="M71" s="176" t="s">
        <v>334</v>
      </c>
      <c r="N71" s="179" t="s">
        <v>334</v>
      </c>
      <c r="O71" s="180" t="s">
        <v>334</v>
      </c>
      <c r="P71" s="180" t="s">
        <v>334</v>
      </c>
      <c r="Q71" s="184">
        <f t="shared" si="41"/>
        <v>0</v>
      </c>
      <c r="R71" s="182">
        <f t="shared" si="41"/>
        <v>0</v>
      </c>
      <c r="S71" s="329"/>
    </row>
    <row r="72" spans="1:19" ht="12.75">
      <c r="A72" s="71" t="s">
        <v>121</v>
      </c>
      <c r="B72" s="175">
        <v>0</v>
      </c>
      <c r="C72" s="175">
        <v>0</v>
      </c>
      <c r="D72" s="175">
        <v>0</v>
      </c>
      <c r="E72" s="175">
        <v>0</v>
      </c>
      <c r="F72" s="175">
        <v>0</v>
      </c>
      <c r="G72" s="176">
        <v>0</v>
      </c>
      <c r="H72" s="177">
        <f aca="true" t="shared" si="43" ref="H72:H80">B72+D72+F72</f>
        <v>0</v>
      </c>
      <c r="I72" s="178">
        <f t="shared" si="42"/>
        <v>0</v>
      </c>
      <c r="J72" s="175" t="s">
        <v>334</v>
      </c>
      <c r="K72" s="175" t="s">
        <v>334</v>
      </c>
      <c r="L72" s="175" t="s">
        <v>334</v>
      </c>
      <c r="M72" s="176" t="s">
        <v>334</v>
      </c>
      <c r="N72" s="179" t="s">
        <v>334</v>
      </c>
      <c r="O72" s="180" t="s">
        <v>334</v>
      </c>
      <c r="P72" s="180" t="s">
        <v>334</v>
      </c>
      <c r="Q72" s="184">
        <f t="shared" si="41"/>
        <v>0</v>
      </c>
      <c r="R72" s="182">
        <f t="shared" si="41"/>
        <v>0</v>
      </c>
      <c r="S72" s="329"/>
    </row>
    <row r="73" spans="1:19" ht="12.75">
      <c r="A73" s="71" t="s">
        <v>122</v>
      </c>
      <c r="B73" s="175">
        <v>0</v>
      </c>
      <c r="C73" s="175">
        <v>0</v>
      </c>
      <c r="D73" s="175">
        <v>0</v>
      </c>
      <c r="E73" s="175">
        <v>0</v>
      </c>
      <c r="F73" s="175">
        <v>0</v>
      </c>
      <c r="G73" s="176">
        <v>0</v>
      </c>
      <c r="H73" s="177">
        <f t="shared" si="43"/>
        <v>0</v>
      </c>
      <c r="I73" s="178">
        <f t="shared" si="42"/>
        <v>0</v>
      </c>
      <c r="J73" s="175" t="s">
        <v>334</v>
      </c>
      <c r="K73" s="175" t="s">
        <v>334</v>
      </c>
      <c r="L73" s="175" t="s">
        <v>334</v>
      </c>
      <c r="M73" s="176" t="s">
        <v>334</v>
      </c>
      <c r="N73" s="179" t="s">
        <v>334</v>
      </c>
      <c r="O73" s="180" t="s">
        <v>334</v>
      </c>
      <c r="P73" s="180" t="s">
        <v>334</v>
      </c>
      <c r="Q73" s="177">
        <f>H73</f>
        <v>0</v>
      </c>
      <c r="R73" s="182">
        <f>I73</f>
        <v>0</v>
      </c>
      <c r="S73" s="329"/>
    </row>
    <row r="74" spans="1:19" ht="12.75">
      <c r="A74" s="71" t="s">
        <v>123</v>
      </c>
      <c r="B74" s="175">
        <v>190</v>
      </c>
      <c r="C74" s="175">
        <v>28478.66</v>
      </c>
      <c r="D74" s="175">
        <v>3</v>
      </c>
      <c r="E74" s="175">
        <v>668.78</v>
      </c>
      <c r="F74" s="175">
        <v>5</v>
      </c>
      <c r="G74" s="176">
        <v>332.03</v>
      </c>
      <c r="H74" s="177">
        <f t="shared" si="43"/>
        <v>198</v>
      </c>
      <c r="I74" s="178">
        <f t="shared" si="42"/>
        <v>29479.469999999998</v>
      </c>
      <c r="J74" s="175" t="s">
        <v>334</v>
      </c>
      <c r="K74" s="175" t="s">
        <v>334</v>
      </c>
      <c r="L74" s="175" t="s">
        <v>334</v>
      </c>
      <c r="M74" s="176" t="s">
        <v>334</v>
      </c>
      <c r="N74" s="179" t="s">
        <v>334</v>
      </c>
      <c r="O74" s="180" t="s">
        <v>334</v>
      </c>
      <c r="P74" s="180" t="s">
        <v>334</v>
      </c>
      <c r="Q74" s="182">
        <f>SUM(H74,N74)</f>
        <v>198</v>
      </c>
      <c r="R74" s="182">
        <f>SUM(I74,O74)</f>
        <v>29479.469999999998</v>
      </c>
      <c r="S74" s="329"/>
    </row>
    <row r="75" spans="1:19" ht="12.75">
      <c r="A75" s="71" t="s">
        <v>339</v>
      </c>
      <c r="B75" s="175">
        <v>23</v>
      </c>
      <c r="C75" s="175">
        <v>12834.11</v>
      </c>
      <c r="D75" s="175">
        <v>0</v>
      </c>
      <c r="E75" s="175">
        <v>0</v>
      </c>
      <c r="F75" s="175">
        <v>0</v>
      </c>
      <c r="G75" s="176">
        <v>0</v>
      </c>
      <c r="H75" s="177">
        <f t="shared" si="43"/>
        <v>23</v>
      </c>
      <c r="I75" s="178">
        <f t="shared" si="42"/>
        <v>12834.11</v>
      </c>
      <c r="J75" s="175">
        <v>0</v>
      </c>
      <c r="K75" s="175">
        <v>0</v>
      </c>
      <c r="L75" s="175">
        <v>19</v>
      </c>
      <c r="M75" s="176">
        <v>12793.8</v>
      </c>
      <c r="N75" s="179">
        <v>0</v>
      </c>
      <c r="O75" s="175">
        <v>0</v>
      </c>
      <c r="P75" s="175">
        <v>0</v>
      </c>
      <c r="Q75" s="181">
        <f>SUM(H75,J75,L75,N75)</f>
        <v>42</v>
      </c>
      <c r="R75" s="182">
        <f>SUM(I75,K75,M75,O75,P75)</f>
        <v>25627.91</v>
      </c>
      <c r="S75" s="329"/>
    </row>
    <row r="76" spans="1:19" ht="12.75">
      <c r="A76" s="71" t="s">
        <v>326</v>
      </c>
      <c r="B76" s="175">
        <v>0</v>
      </c>
      <c r="C76" s="175">
        <v>0</v>
      </c>
      <c r="D76" s="175">
        <v>0</v>
      </c>
      <c r="E76" s="175">
        <v>0</v>
      </c>
      <c r="F76" s="175">
        <v>0</v>
      </c>
      <c r="G76" s="176">
        <v>0</v>
      </c>
      <c r="H76" s="177">
        <f t="shared" si="43"/>
        <v>0</v>
      </c>
      <c r="I76" s="178">
        <f t="shared" si="42"/>
        <v>0</v>
      </c>
      <c r="J76" s="175" t="s">
        <v>334</v>
      </c>
      <c r="K76" s="175" t="s">
        <v>334</v>
      </c>
      <c r="L76" s="175" t="s">
        <v>334</v>
      </c>
      <c r="M76" s="176" t="s">
        <v>334</v>
      </c>
      <c r="N76" s="179" t="s">
        <v>334</v>
      </c>
      <c r="O76" s="180" t="s">
        <v>334</v>
      </c>
      <c r="P76" s="180" t="s">
        <v>334</v>
      </c>
      <c r="Q76" s="184">
        <f aca="true" t="shared" si="44" ref="Q76:R80">H76</f>
        <v>0</v>
      </c>
      <c r="R76" s="182">
        <f t="shared" si="44"/>
        <v>0</v>
      </c>
      <c r="S76" s="329"/>
    </row>
    <row r="77" spans="1:19" ht="12.75">
      <c r="A77" s="71" t="s">
        <v>124</v>
      </c>
      <c r="B77" s="175">
        <v>26</v>
      </c>
      <c r="C77" s="175">
        <v>3393.5299999999997</v>
      </c>
      <c r="D77" s="175">
        <v>0</v>
      </c>
      <c r="E77" s="175">
        <v>0</v>
      </c>
      <c r="F77" s="175">
        <v>25</v>
      </c>
      <c r="G77" s="176">
        <v>6489.06</v>
      </c>
      <c r="H77" s="177">
        <f t="shared" si="43"/>
        <v>51</v>
      </c>
      <c r="I77" s="178">
        <f t="shared" si="42"/>
        <v>9882.59</v>
      </c>
      <c r="J77" s="175" t="s">
        <v>334</v>
      </c>
      <c r="K77" s="175" t="s">
        <v>334</v>
      </c>
      <c r="L77" s="175" t="s">
        <v>334</v>
      </c>
      <c r="M77" s="176" t="s">
        <v>334</v>
      </c>
      <c r="N77" s="179" t="s">
        <v>334</v>
      </c>
      <c r="O77" s="180" t="s">
        <v>334</v>
      </c>
      <c r="P77" s="180" t="s">
        <v>334</v>
      </c>
      <c r="Q77" s="184">
        <f t="shared" si="44"/>
        <v>51</v>
      </c>
      <c r="R77" s="182">
        <f t="shared" si="44"/>
        <v>9882.59</v>
      </c>
      <c r="S77" s="329"/>
    </row>
    <row r="78" spans="1:19" ht="12.75">
      <c r="A78" s="71" t="s">
        <v>125</v>
      </c>
      <c r="B78" s="175">
        <v>0</v>
      </c>
      <c r="C78" s="175">
        <v>0</v>
      </c>
      <c r="D78" s="175">
        <v>0</v>
      </c>
      <c r="E78" s="175">
        <v>0</v>
      </c>
      <c r="F78" s="175">
        <v>0</v>
      </c>
      <c r="G78" s="176">
        <v>0</v>
      </c>
      <c r="H78" s="177">
        <f t="shared" si="43"/>
        <v>0</v>
      </c>
      <c r="I78" s="178">
        <f t="shared" si="42"/>
        <v>0</v>
      </c>
      <c r="J78" s="175" t="s">
        <v>334</v>
      </c>
      <c r="K78" s="175" t="s">
        <v>334</v>
      </c>
      <c r="L78" s="175" t="s">
        <v>334</v>
      </c>
      <c r="M78" s="176" t="s">
        <v>334</v>
      </c>
      <c r="N78" s="179" t="s">
        <v>334</v>
      </c>
      <c r="O78" s="180" t="s">
        <v>334</v>
      </c>
      <c r="P78" s="180" t="s">
        <v>334</v>
      </c>
      <c r="Q78" s="184">
        <f t="shared" si="44"/>
        <v>0</v>
      </c>
      <c r="R78" s="182">
        <f t="shared" si="44"/>
        <v>0</v>
      </c>
      <c r="S78" s="329"/>
    </row>
    <row r="79" spans="1:19" ht="12.75">
      <c r="A79" s="71" t="s">
        <v>126</v>
      </c>
      <c r="B79" s="175">
        <v>11</v>
      </c>
      <c r="C79" s="175">
        <v>1183.65</v>
      </c>
      <c r="D79" s="175">
        <v>0</v>
      </c>
      <c r="E79" s="175">
        <v>0</v>
      </c>
      <c r="F79" s="175">
        <v>0</v>
      </c>
      <c r="G79" s="176">
        <v>0</v>
      </c>
      <c r="H79" s="177">
        <f t="shared" si="43"/>
        <v>11</v>
      </c>
      <c r="I79" s="178">
        <f t="shared" si="42"/>
        <v>1183.65</v>
      </c>
      <c r="J79" s="175" t="s">
        <v>334</v>
      </c>
      <c r="K79" s="175" t="s">
        <v>334</v>
      </c>
      <c r="L79" s="175" t="s">
        <v>334</v>
      </c>
      <c r="M79" s="176" t="s">
        <v>334</v>
      </c>
      <c r="N79" s="179" t="s">
        <v>334</v>
      </c>
      <c r="O79" s="180" t="s">
        <v>334</v>
      </c>
      <c r="P79" s="180" t="s">
        <v>334</v>
      </c>
      <c r="Q79" s="184">
        <f t="shared" si="44"/>
        <v>11</v>
      </c>
      <c r="R79" s="182">
        <f t="shared" si="44"/>
        <v>1183.65</v>
      </c>
      <c r="S79" s="329"/>
    </row>
    <row r="80" spans="1:19" ht="12.75">
      <c r="A80" s="71" t="s">
        <v>127</v>
      </c>
      <c r="B80" s="175">
        <v>3</v>
      </c>
      <c r="C80" s="175">
        <v>4818.6</v>
      </c>
      <c r="D80" s="175">
        <v>0</v>
      </c>
      <c r="E80" s="175">
        <v>0</v>
      </c>
      <c r="F80" s="175">
        <v>0</v>
      </c>
      <c r="G80" s="176">
        <v>0</v>
      </c>
      <c r="H80" s="177">
        <f t="shared" si="43"/>
        <v>3</v>
      </c>
      <c r="I80" s="178">
        <f t="shared" si="42"/>
        <v>4818.6</v>
      </c>
      <c r="J80" s="175" t="s">
        <v>334</v>
      </c>
      <c r="K80" s="175" t="s">
        <v>334</v>
      </c>
      <c r="L80" s="175" t="s">
        <v>334</v>
      </c>
      <c r="M80" s="176" t="s">
        <v>334</v>
      </c>
      <c r="N80" s="179" t="s">
        <v>334</v>
      </c>
      <c r="O80" s="180" t="s">
        <v>334</v>
      </c>
      <c r="P80" s="180" t="s">
        <v>334</v>
      </c>
      <c r="Q80" s="184">
        <f t="shared" si="44"/>
        <v>3</v>
      </c>
      <c r="R80" s="182">
        <f t="shared" si="44"/>
        <v>4818.6</v>
      </c>
      <c r="S80" s="329"/>
    </row>
    <row r="81" spans="1:19" ht="12.75">
      <c r="A81" s="75" t="s">
        <v>327</v>
      </c>
      <c r="B81" s="161">
        <f aca="true" t="shared" si="45" ref="B81:G81">B82</f>
        <v>2017</v>
      </c>
      <c r="C81" s="161">
        <f t="shared" si="45"/>
        <v>300556.98000000004</v>
      </c>
      <c r="D81" s="161">
        <f t="shared" si="45"/>
        <v>6</v>
      </c>
      <c r="E81" s="161">
        <f t="shared" si="45"/>
        <v>2676.8700000000003</v>
      </c>
      <c r="F81" s="161">
        <f t="shared" si="45"/>
        <v>654</v>
      </c>
      <c r="G81" s="161">
        <f t="shared" si="45"/>
        <v>260541.02</v>
      </c>
      <c r="H81" s="162">
        <f aca="true" t="shared" si="46" ref="H81:I83">B81+D81+F81</f>
        <v>2677</v>
      </c>
      <c r="I81" s="163">
        <f t="shared" si="46"/>
        <v>563774.87</v>
      </c>
      <c r="J81" s="161">
        <f aca="true" t="shared" si="47" ref="J81:P81">J82</f>
        <v>0</v>
      </c>
      <c r="K81" s="161">
        <f t="shared" si="47"/>
        <v>0</v>
      </c>
      <c r="L81" s="161">
        <f t="shared" si="47"/>
        <v>0</v>
      </c>
      <c r="M81" s="164">
        <f t="shared" si="47"/>
        <v>0</v>
      </c>
      <c r="N81" s="162">
        <f t="shared" si="47"/>
        <v>0</v>
      </c>
      <c r="O81" s="163">
        <f t="shared" si="47"/>
        <v>0</v>
      </c>
      <c r="P81" s="163">
        <f t="shared" si="47"/>
        <v>25930.67170748129</v>
      </c>
      <c r="Q81" s="167">
        <f>H81+J81+L81+N81</f>
        <v>2677</v>
      </c>
      <c r="R81" s="168">
        <f>I81+K81+M81+O81+P81</f>
        <v>589705.5417074813</v>
      </c>
      <c r="S81" s="329"/>
    </row>
    <row r="82" spans="1:19" ht="12.75">
      <c r="A82" s="74" t="s">
        <v>166</v>
      </c>
      <c r="B82" s="169">
        <f aca="true" t="shared" si="48" ref="B82:G82">SUM(B83:B93)</f>
        <v>2017</v>
      </c>
      <c r="C82" s="169">
        <f t="shared" si="48"/>
        <v>300556.98000000004</v>
      </c>
      <c r="D82" s="169">
        <f t="shared" si="48"/>
        <v>6</v>
      </c>
      <c r="E82" s="169">
        <f t="shared" si="48"/>
        <v>2676.8700000000003</v>
      </c>
      <c r="F82" s="169">
        <f t="shared" si="48"/>
        <v>654</v>
      </c>
      <c r="G82" s="169">
        <f t="shared" si="48"/>
        <v>260541.02</v>
      </c>
      <c r="H82" s="170">
        <f t="shared" si="46"/>
        <v>2677</v>
      </c>
      <c r="I82" s="171">
        <f t="shared" si="46"/>
        <v>563774.87</v>
      </c>
      <c r="J82" s="169">
        <f aca="true" t="shared" si="49" ref="J82:O82">SUM(J83:J93)</f>
        <v>0</v>
      </c>
      <c r="K82" s="169">
        <f t="shared" si="49"/>
        <v>0</v>
      </c>
      <c r="L82" s="169">
        <f t="shared" si="49"/>
        <v>0</v>
      </c>
      <c r="M82" s="172">
        <f t="shared" si="49"/>
        <v>0</v>
      </c>
      <c r="N82" s="170">
        <f t="shared" si="49"/>
        <v>0</v>
      </c>
      <c r="O82" s="171">
        <f t="shared" si="49"/>
        <v>0</v>
      </c>
      <c r="P82" s="171">
        <f>SUM(P83:P93)</f>
        <v>25930.67170748129</v>
      </c>
      <c r="Q82" s="173">
        <f>H82+J82+L82+N82</f>
        <v>2677</v>
      </c>
      <c r="R82" s="174">
        <f>I82+K82+M82+O82+P82</f>
        <v>589705.5417074813</v>
      </c>
      <c r="S82" s="329"/>
    </row>
    <row r="83" spans="1:19" ht="12.75">
      <c r="A83" s="71" t="s">
        <v>119</v>
      </c>
      <c r="B83" s="175">
        <v>17</v>
      </c>
      <c r="C83" s="175">
        <v>4209.2300000000005</v>
      </c>
      <c r="D83" s="175">
        <v>0</v>
      </c>
      <c r="E83" s="175">
        <v>0</v>
      </c>
      <c r="F83" s="175">
        <v>0</v>
      </c>
      <c r="G83" s="176">
        <v>0</v>
      </c>
      <c r="H83" s="177">
        <f t="shared" si="46"/>
        <v>17</v>
      </c>
      <c r="I83" s="178">
        <f t="shared" si="46"/>
        <v>4209.2300000000005</v>
      </c>
      <c r="J83" s="175" t="s">
        <v>334</v>
      </c>
      <c r="K83" s="175" t="s">
        <v>334</v>
      </c>
      <c r="L83" s="175" t="s">
        <v>334</v>
      </c>
      <c r="M83" s="176" t="s">
        <v>334</v>
      </c>
      <c r="N83" s="179" t="s">
        <v>334</v>
      </c>
      <c r="O83" s="180" t="s">
        <v>334</v>
      </c>
      <c r="P83" s="180" t="s">
        <v>334</v>
      </c>
      <c r="Q83" s="184">
        <f aca="true" t="shared" si="50" ref="Q83:R85">H83</f>
        <v>17</v>
      </c>
      <c r="R83" s="182">
        <f t="shared" si="50"/>
        <v>4209.2300000000005</v>
      </c>
      <c r="S83" s="329"/>
    </row>
    <row r="84" spans="1:19" ht="12.75">
      <c r="A84" s="71" t="s">
        <v>120</v>
      </c>
      <c r="B84" s="175">
        <v>0</v>
      </c>
      <c r="C84" s="175">
        <v>0</v>
      </c>
      <c r="D84" s="175">
        <v>0</v>
      </c>
      <c r="E84" s="175">
        <v>0</v>
      </c>
      <c r="F84" s="175">
        <v>0</v>
      </c>
      <c r="G84" s="176">
        <v>0</v>
      </c>
      <c r="H84" s="177">
        <f>B84+D84+F84</f>
        <v>0</v>
      </c>
      <c r="I84" s="178">
        <f aca="true" t="shared" si="51" ref="I84:I93">C84+E84+G84</f>
        <v>0</v>
      </c>
      <c r="J84" s="175" t="s">
        <v>334</v>
      </c>
      <c r="K84" s="175" t="s">
        <v>334</v>
      </c>
      <c r="L84" s="175" t="s">
        <v>334</v>
      </c>
      <c r="M84" s="176" t="s">
        <v>334</v>
      </c>
      <c r="N84" s="179" t="s">
        <v>334</v>
      </c>
      <c r="O84" s="180" t="s">
        <v>334</v>
      </c>
      <c r="P84" s="180" t="s">
        <v>334</v>
      </c>
      <c r="Q84" s="184">
        <f t="shared" si="50"/>
        <v>0</v>
      </c>
      <c r="R84" s="182">
        <f t="shared" si="50"/>
        <v>0</v>
      </c>
      <c r="S84" s="329"/>
    </row>
    <row r="85" spans="1:19" ht="12.75">
      <c r="A85" s="71" t="s">
        <v>121</v>
      </c>
      <c r="B85" s="175">
        <v>0</v>
      </c>
      <c r="C85" s="175">
        <v>0</v>
      </c>
      <c r="D85" s="175">
        <v>0</v>
      </c>
      <c r="E85" s="175">
        <v>0</v>
      </c>
      <c r="F85" s="175">
        <v>0</v>
      </c>
      <c r="G85" s="176">
        <v>0</v>
      </c>
      <c r="H85" s="177">
        <f aca="true" t="shared" si="52" ref="H85:H93">B85+D85+F85</f>
        <v>0</v>
      </c>
      <c r="I85" s="178">
        <f t="shared" si="51"/>
        <v>0</v>
      </c>
      <c r="J85" s="175" t="s">
        <v>334</v>
      </c>
      <c r="K85" s="175" t="s">
        <v>334</v>
      </c>
      <c r="L85" s="175" t="s">
        <v>334</v>
      </c>
      <c r="M85" s="176" t="s">
        <v>334</v>
      </c>
      <c r="N85" s="179" t="s">
        <v>334</v>
      </c>
      <c r="O85" s="180" t="s">
        <v>334</v>
      </c>
      <c r="P85" s="180" t="s">
        <v>334</v>
      </c>
      <c r="Q85" s="184">
        <f t="shared" si="50"/>
        <v>0</v>
      </c>
      <c r="R85" s="182">
        <f t="shared" si="50"/>
        <v>0</v>
      </c>
      <c r="S85" s="329"/>
    </row>
    <row r="86" spans="1:19" ht="12.75">
      <c r="A86" s="71" t="s">
        <v>122</v>
      </c>
      <c r="B86" s="175">
        <v>0</v>
      </c>
      <c r="C86" s="175">
        <v>0</v>
      </c>
      <c r="D86" s="175">
        <v>0</v>
      </c>
      <c r="E86" s="175">
        <v>0</v>
      </c>
      <c r="F86" s="175">
        <v>0</v>
      </c>
      <c r="G86" s="176">
        <v>0</v>
      </c>
      <c r="H86" s="177">
        <f t="shared" si="52"/>
        <v>0</v>
      </c>
      <c r="I86" s="178">
        <f t="shared" si="51"/>
        <v>0</v>
      </c>
      <c r="J86" s="175" t="s">
        <v>334</v>
      </c>
      <c r="K86" s="175" t="s">
        <v>334</v>
      </c>
      <c r="L86" s="175" t="s">
        <v>334</v>
      </c>
      <c r="M86" s="176" t="s">
        <v>334</v>
      </c>
      <c r="N86" s="179" t="s">
        <v>334</v>
      </c>
      <c r="O86" s="180" t="s">
        <v>334</v>
      </c>
      <c r="P86" s="180" t="s">
        <v>334</v>
      </c>
      <c r="Q86" s="177">
        <f>H86</f>
        <v>0</v>
      </c>
      <c r="R86" s="182">
        <f>I86</f>
        <v>0</v>
      </c>
      <c r="S86" s="329"/>
    </row>
    <row r="87" spans="1:19" ht="12.75">
      <c r="A87" s="71" t="s">
        <v>123</v>
      </c>
      <c r="B87" s="175">
        <v>596</v>
      </c>
      <c r="C87" s="175">
        <v>53072.94</v>
      </c>
      <c r="D87" s="175">
        <v>5</v>
      </c>
      <c r="E87" s="175">
        <v>2541.8700000000003</v>
      </c>
      <c r="F87" s="175">
        <v>10</v>
      </c>
      <c r="G87" s="176">
        <v>504.87</v>
      </c>
      <c r="H87" s="177">
        <f t="shared" si="52"/>
        <v>611</v>
      </c>
      <c r="I87" s="178">
        <f t="shared" si="51"/>
        <v>56119.68000000001</v>
      </c>
      <c r="J87" s="175" t="s">
        <v>334</v>
      </c>
      <c r="K87" s="175" t="s">
        <v>334</v>
      </c>
      <c r="L87" s="175" t="s">
        <v>334</v>
      </c>
      <c r="M87" s="176" t="s">
        <v>334</v>
      </c>
      <c r="N87" s="179" t="s">
        <v>334</v>
      </c>
      <c r="O87" s="180" t="s">
        <v>334</v>
      </c>
      <c r="P87" s="180" t="s">
        <v>334</v>
      </c>
      <c r="Q87" s="182">
        <f>SUM(H87,N87)</f>
        <v>611</v>
      </c>
      <c r="R87" s="182">
        <f>SUM(I87,O87)</f>
        <v>56119.68000000001</v>
      </c>
      <c r="S87" s="329"/>
    </row>
    <row r="88" spans="1:19" ht="12.75">
      <c r="A88" s="71" t="s">
        <v>339</v>
      </c>
      <c r="B88" s="175">
        <v>1252</v>
      </c>
      <c r="C88" s="175">
        <v>219184.16999999998</v>
      </c>
      <c r="D88" s="175">
        <v>0</v>
      </c>
      <c r="E88" s="175">
        <v>0</v>
      </c>
      <c r="F88" s="175">
        <v>634</v>
      </c>
      <c r="G88" s="176">
        <v>258552.24</v>
      </c>
      <c r="H88" s="177">
        <f t="shared" si="52"/>
        <v>1886</v>
      </c>
      <c r="I88" s="178">
        <f t="shared" si="51"/>
        <v>477736.41</v>
      </c>
      <c r="J88" s="175">
        <v>0</v>
      </c>
      <c r="K88" s="175">
        <v>0</v>
      </c>
      <c r="L88" s="175">
        <v>0</v>
      </c>
      <c r="M88" s="175">
        <v>0</v>
      </c>
      <c r="N88" s="179">
        <v>0</v>
      </c>
      <c r="O88" s="175">
        <v>0</v>
      </c>
      <c r="P88" s="175">
        <v>25930.67170748129</v>
      </c>
      <c r="Q88" s="181">
        <f>SUM(H88,J88,L88,N88)</f>
        <v>1886</v>
      </c>
      <c r="R88" s="182">
        <f>SUM(I88,K88,M88,O88,P88)</f>
        <v>503667.0817074813</v>
      </c>
      <c r="S88" s="329"/>
    </row>
    <row r="89" spans="1:19" ht="12.75">
      <c r="A89" s="71" t="s">
        <v>326</v>
      </c>
      <c r="B89" s="175">
        <v>0</v>
      </c>
      <c r="C89" s="175">
        <v>0</v>
      </c>
      <c r="D89" s="175">
        <v>0</v>
      </c>
      <c r="E89" s="175">
        <v>0</v>
      </c>
      <c r="F89" s="175">
        <v>0</v>
      </c>
      <c r="G89" s="176">
        <v>0</v>
      </c>
      <c r="H89" s="177">
        <f t="shared" si="52"/>
        <v>0</v>
      </c>
      <c r="I89" s="178">
        <f t="shared" si="51"/>
        <v>0</v>
      </c>
      <c r="J89" s="175" t="s">
        <v>334</v>
      </c>
      <c r="K89" s="175" t="s">
        <v>334</v>
      </c>
      <c r="L89" s="175" t="s">
        <v>334</v>
      </c>
      <c r="M89" s="176" t="s">
        <v>334</v>
      </c>
      <c r="N89" s="179" t="s">
        <v>334</v>
      </c>
      <c r="O89" s="180" t="s">
        <v>334</v>
      </c>
      <c r="P89" s="180" t="s">
        <v>334</v>
      </c>
      <c r="Q89" s="184">
        <f aca="true" t="shared" si="53" ref="Q89:R93">H89</f>
        <v>0</v>
      </c>
      <c r="R89" s="182">
        <f t="shared" si="53"/>
        <v>0</v>
      </c>
      <c r="S89" s="329"/>
    </row>
    <row r="90" spans="1:19" ht="12.75">
      <c r="A90" s="71" t="s">
        <v>124</v>
      </c>
      <c r="B90" s="175">
        <v>82</v>
      </c>
      <c r="C90" s="175">
        <v>7051.450000000001</v>
      </c>
      <c r="D90" s="175">
        <v>0</v>
      </c>
      <c r="E90" s="175">
        <v>0</v>
      </c>
      <c r="F90" s="175">
        <v>10</v>
      </c>
      <c r="G90" s="176">
        <v>1483.9099999999999</v>
      </c>
      <c r="H90" s="177">
        <f t="shared" si="52"/>
        <v>92</v>
      </c>
      <c r="I90" s="178">
        <f t="shared" si="51"/>
        <v>8535.36</v>
      </c>
      <c r="J90" s="175" t="s">
        <v>334</v>
      </c>
      <c r="K90" s="175" t="s">
        <v>334</v>
      </c>
      <c r="L90" s="175" t="s">
        <v>334</v>
      </c>
      <c r="M90" s="176" t="s">
        <v>334</v>
      </c>
      <c r="N90" s="179" t="s">
        <v>334</v>
      </c>
      <c r="O90" s="180" t="s">
        <v>334</v>
      </c>
      <c r="P90" s="180" t="s">
        <v>334</v>
      </c>
      <c r="Q90" s="184">
        <f t="shared" si="53"/>
        <v>92</v>
      </c>
      <c r="R90" s="182">
        <f t="shared" si="53"/>
        <v>8535.36</v>
      </c>
      <c r="S90" s="329"/>
    </row>
    <row r="91" spans="1:19" ht="12.75">
      <c r="A91" s="71" t="s">
        <v>125</v>
      </c>
      <c r="B91" s="175">
        <v>1</v>
      </c>
      <c r="C91" s="175">
        <v>17.2</v>
      </c>
      <c r="D91" s="175">
        <v>0</v>
      </c>
      <c r="E91" s="175">
        <v>0</v>
      </c>
      <c r="F91" s="175">
        <v>0</v>
      </c>
      <c r="G91" s="176">
        <v>0</v>
      </c>
      <c r="H91" s="177">
        <f t="shared" si="52"/>
        <v>1</v>
      </c>
      <c r="I91" s="178">
        <f t="shared" si="51"/>
        <v>17.2</v>
      </c>
      <c r="J91" s="175" t="s">
        <v>334</v>
      </c>
      <c r="K91" s="175" t="s">
        <v>334</v>
      </c>
      <c r="L91" s="175" t="s">
        <v>334</v>
      </c>
      <c r="M91" s="176" t="s">
        <v>334</v>
      </c>
      <c r="N91" s="179" t="s">
        <v>334</v>
      </c>
      <c r="O91" s="180" t="s">
        <v>334</v>
      </c>
      <c r="P91" s="180" t="s">
        <v>334</v>
      </c>
      <c r="Q91" s="184">
        <f t="shared" si="53"/>
        <v>1</v>
      </c>
      <c r="R91" s="182">
        <f t="shared" si="53"/>
        <v>17.2</v>
      </c>
      <c r="S91" s="329"/>
    </row>
    <row r="92" spans="1:19" ht="12.75">
      <c r="A92" s="71" t="s">
        <v>126</v>
      </c>
      <c r="B92" s="175">
        <v>65</v>
      </c>
      <c r="C92" s="175">
        <v>15872.029999999999</v>
      </c>
      <c r="D92" s="175">
        <v>1</v>
      </c>
      <c r="E92" s="175">
        <v>135</v>
      </c>
      <c r="F92" s="175">
        <v>0</v>
      </c>
      <c r="G92" s="176">
        <v>0</v>
      </c>
      <c r="H92" s="177">
        <f t="shared" si="52"/>
        <v>66</v>
      </c>
      <c r="I92" s="178">
        <f t="shared" si="51"/>
        <v>16007.029999999999</v>
      </c>
      <c r="J92" s="175" t="s">
        <v>334</v>
      </c>
      <c r="K92" s="175" t="s">
        <v>334</v>
      </c>
      <c r="L92" s="175" t="s">
        <v>334</v>
      </c>
      <c r="M92" s="176" t="s">
        <v>334</v>
      </c>
      <c r="N92" s="179" t="s">
        <v>334</v>
      </c>
      <c r="O92" s="180" t="s">
        <v>334</v>
      </c>
      <c r="P92" s="180" t="s">
        <v>334</v>
      </c>
      <c r="Q92" s="184">
        <f t="shared" si="53"/>
        <v>66</v>
      </c>
      <c r="R92" s="182">
        <f t="shared" si="53"/>
        <v>16007.029999999999</v>
      </c>
      <c r="S92" s="329"/>
    </row>
    <row r="93" spans="1:19" ht="12.75">
      <c r="A93" s="71" t="s">
        <v>127</v>
      </c>
      <c r="B93" s="175">
        <v>4</v>
      </c>
      <c r="C93" s="175">
        <v>1149.96</v>
      </c>
      <c r="D93" s="175">
        <v>0</v>
      </c>
      <c r="E93" s="175">
        <v>0</v>
      </c>
      <c r="F93" s="175">
        <v>0</v>
      </c>
      <c r="G93" s="176">
        <v>0</v>
      </c>
      <c r="H93" s="177">
        <f t="shared" si="52"/>
        <v>4</v>
      </c>
      <c r="I93" s="178">
        <f t="shared" si="51"/>
        <v>1149.96</v>
      </c>
      <c r="J93" s="175" t="s">
        <v>334</v>
      </c>
      <c r="K93" s="175" t="s">
        <v>334</v>
      </c>
      <c r="L93" s="175" t="s">
        <v>334</v>
      </c>
      <c r="M93" s="176" t="s">
        <v>334</v>
      </c>
      <c r="N93" s="179" t="s">
        <v>334</v>
      </c>
      <c r="O93" s="180" t="s">
        <v>334</v>
      </c>
      <c r="P93" s="180" t="s">
        <v>334</v>
      </c>
      <c r="Q93" s="184">
        <f t="shared" si="53"/>
        <v>4</v>
      </c>
      <c r="R93" s="182">
        <f t="shared" si="53"/>
        <v>1149.96</v>
      </c>
      <c r="S93" s="329"/>
    </row>
    <row r="94" spans="1:19" ht="12.75">
      <c r="A94" s="75" t="s">
        <v>132</v>
      </c>
      <c r="B94" s="161">
        <f aca="true" t="shared" si="54" ref="B94:G94">B95</f>
        <v>113</v>
      </c>
      <c r="C94" s="161">
        <f t="shared" si="54"/>
        <v>21324.25</v>
      </c>
      <c r="D94" s="161">
        <f t="shared" si="54"/>
        <v>2</v>
      </c>
      <c r="E94" s="161">
        <f t="shared" si="54"/>
        <v>16.11</v>
      </c>
      <c r="F94" s="161">
        <f t="shared" si="54"/>
        <v>24</v>
      </c>
      <c r="G94" s="161">
        <f t="shared" si="54"/>
        <v>3111.38</v>
      </c>
      <c r="H94" s="162">
        <f aca="true" t="shared" si="55" ref="H94:I96">B94+D94+F94</f>
        <v>139</v>
      </c>
      <c r="I94" s="163">
        <f t="shared" si="55"/>
        <v>24451.74</v>
      </c>
      <c r="J94" s="161">
        <f aca="true" t="shared" si="56" ref="J94:P94">J95</f>
        <v>0</v>
      </c>
      <c r="K94" s="161">
        <f t="shared" si="56"/>
        <v>0</v>
      </c>
      <c r="L94" s="161">
        <f t="shared" si="56"/>
        <v>0</v>
      </c>
      <c r="M94" s="164">
        <f t="shared" si="56"/>
        <v>0</v>
      </c>
      <c r="N94" s="162">
        <f t="shared" si="56"/>
        <v>0</v>
      </c>
      <c r="O94" s="163">
        <f t="shared" si="56"/>
        <v>0</v>
      </c>
      <c r="P94" s="163">
        <f t="shared" si="56"/>
        <v>0</v>
      </c>
      <c r="Q94" s="167">
        <f>H94+J94+L94+N94</f>
        <v>139</v>
      </c>
      <c r="R94" s="168">
        <f>I94+K94+M94+O94+P94</f>
        <v>24451.74</v>
      </c>
      <c r="S94" s="329"/>
    </row>
    <row r="95" spans="1:19" ht="12.75">
      <c r="A95" s="74" t="s">
        <v>166</v>
      </c>
      <c r="B95" s="169">
        <f aca="true" t="shared" si="57" ref="B95:G95">SUM(B96:B106)</f>
        <v>113</v>
      </c>
      <c r="C95" s="169">
        <f t="shared" si="57"/>
        <v>21324.25</v>
      </c>
      <c r="D95" s="169">
        <f t="shared" si="57"/>
        <v>2</v>
      </c>
      <c r="E95" s="169">
        <f t="shared" si="57"/>
        <v>16.11</v>
      </c>
      <c r="F95" s="169">
        <f t="shared" si="57"/>
        <v>24</v>
      </c>
      <c r="G95" s="169">
        <f t="shared" si="57"/>
        <v>3111.38</v>
      </c>
      <c r="H95" s="170">
        <f t="shared" si="55"/>
        <v>139</v>
      </c>
      <c r="I95" s="171">
        <f t="shared" si="55"/>
        <v>24451.74</v>
      </c>
      <c r="J95" s="169">
        <f aca="true" t="shared" si="58" ref="J95:O95">SUM(J96:J106)</f>
        <v>0</v>
      </c>
      <c r="K95" s="169">
        <f t="shared" si="58"/>
        <v>0</v>
      </c>
      <c r="L95" s="169">
        <f t="shared" si="58"/>
        <v>0</v>
      </c>
      <c r="M95" s="172">
        <f t="shared" si="58"/>
        <v>0</v>
      </c>
      <c r="N95" s="170">
        <f t="shared" si="58"/>
        <v>0</v>
      </c>
      <c r="O95" s="171">
        <f t="shared" si="58"/>
        <v>0</v>
      </c>
      <c r="P95" s="171">
        <f>SUM(P96:P106)</f>
        <v>0</v>
      </c>
      <c r="Q95" s="173">
        <f>H95+J95+L95+N95</f>
        <v>139</v>
      </c>
      <c r="R95" s="174">
        <f>I95+K95+M95+O95+P95</f>
        <v>24451.74</v>
      </c>
      <c r="S95" s="329"/>
    </row>
    <row r="96" spans="1:19" ht="12.75">
      <c r="A96" s="71" t="s">
        <v>119</v>
      </c>
      <c r="B96" s="175">
        <v>7</v>
      </c>
      <c r="C96" s="175">
        <v>1079.71</v>
      </c>
      <c r="D96" s="175">
        <v>0</v>
      </c>
      <c r="E96" s="175">
        <v>0</v>
      </c>
      <c r="F96" s="175">
        <v>1</v>
      </c>
      <c r="G96" s="176">
        <v>25.09</v>
      </c>
      <c r="H96" s="177">
        <f t="shared" si="55"/>
        <v>8</v>
      </c>
      <c r="I96" s="178">
        <f t="shared" si="55"/>
        <v>1104.8</v>
      </c>
      <c r="J96" s="175" t="s">
        <v>334</v>
      </c>
      <c r="K96" s="175" t="s">
        <v>334</v>
      </c>
      <c r="L96" s="175" t="s">
        <v>334</v>
      </c>
      <c r="M96" s="176" t="s">
        <v>334</v>
      </c>
      <c r="N96" s="179" t="s">
        <v>334</v>
      </c>
      <c r="O96" s="180" t="s">
        <v>334</v>
      </c>
      <c r="P96" s="180" t="s">
        <v>334</v>
      </c>
      <c r="Q96" s="184">
        <f aca="true" t="shared" si="59" ref="Q96:R98">H96</f>
        <v>8</v>
      </c>
      <c r="R96" s="182">
        <f t="shared" si="59"/>
        <v>1104.8</v>
      </c>
      <c r="S96" s="329"/>
    </row>
    <row r="97" spans="1:19" ht="12.75">
      <c r="A97" s="71" t="s">
        <v>120</v>
      </c>
      <c r="B97" s="175">
        <v>0</v>
      </c>
      <c r="C97" s="175">
        <v>0</v>
      </c>
      <c r="D97" s="175">
        <v>0</v>
      </c>
      <c r="E97" s="175">
        <v>0</v>
      </c>
      <c r="F97" s="175">
        <v>0</v>
      </c>
      <c r="G97" s="176">
        <v>0</v>
      </c>
      <c r="H97" s="177">
        <f>B97+D97+F97</f>
        <v>0</v>
      </c>
      <c r="I97" s="178">
        <f aca="true" t="shared" si="60" ref="I97:I106">C97+E97+G97</f>
        <v>0</v>
      </c>
      <c r="J97" s="175" t="s">
        <v>334</v>
      </c>
      <c r="K97" s="175" t="s">
        <v>334</v>
      </c>
      <c r="L97" s="175" t="s">
        <v>334</v>
      </c>
      <c r="M97" s="176" t="s">
        <v>334</v>
      </c>
      <c r="N97" s="179" t="s">
        <v>334</v>
      </c>
      <c r="O97" s="180" t="s">
        <v>334</v>
      </c>
      <c r="P97" s="180" t="s">
        <v>334</v>
      </c>
      <c r="Q97" s="184">
        <f t="shared" si="59"/>
        <v>0</v>
      </c>
      <c r="R97" s="182">
        <f t="shared" si="59"/>
        <v>0</v>
      </c>
      <c r="S97" s="329"/>
    </row>
    <row r="98" spans="1:19" ht="12.75">
      <c r="A98" s="71" t="s">
        <v>121</v>
      </c>
      <c r="B98" s="175">
        <v>0</v>
      </c>
      <c r="C98" s="175">
        <v>0</v>
      </c>
      <c r="D98" s="175">
        <v>0</v>
      </c>
      <c r="E98" s="175">
        <v>0</v>
      </c>
      <c r="F98" s="175">
        <v>0</v>
      </c>
      <c r="G98" s="176">
        <v>0</v>
      </c>
      <c r="H98" s="177">
        <f aca="true" t="shared" si="61" ref="H98:H106">B98+D98+F98</f>
        <v>0</v>
      </c>
      <c r="I98" s="178">
        <f t="shared" si="60"/>
        <v>0</v>
      </c>
      <c r="J98" s="175" t="s">
        <v>334</v>
      </c>
      <c r="K98" s="175" t="s">
        <v>334</v>
      </c>
      <c r="L98" s="175" t="s">
        <v>334</v>
      </c>
      <c r="M98" s="176" t="s">
        <v>334</v>
      </c>
      <c r="N98" s="179" t="s">
        <v>334</v>
      </c>
      <c r="O98" s="180" t="s">
        <v>334</v>
      </c>
      <c r="P98" s="180" t="s">
        <v>334</v>
      </c>
      <c r="Q98" s="184">
        <f t="shared" si="59"/>
        <v>0</v>
      </c>
      <c r="R98" s="182">
        <f t="shared" si="59"/>
        <v>0</v>
      </c>
      <c r="S98" s="329"/>
    </row>
    <row r="99" spans="1:19" ht="12.75">
      <c r="A99" s="71" t="s">
        <v>122</v>
      </c>
      <c r="B99" s="175">
        <v>0</v>
      </c>
      <c r="C99" s="175">
        <v>0</v>
      </c>
      <c r="D99" s="175">
        <v>0</v>
      </c>
      <c r="E99" s="175">
        <v>0</v>
      </c>
      <c r="F99" s="175">
        <v>0</v>
      </c>
      <c r="G99" s="176">
        <v>0</v>
      </c>
      <c r="H99" s="177">
        <f t="shared" si="61"/>
        <v>0</v>
      </c>
      <c r="I99" s="178">
        <f t="shared" si="60"/>
        <v>0</v>
      </c>
      <c r="J99" s="175" t="s">
        <v>334</v>
      </c>
      <c r="K99" s="175" t="s">
        <v>334</v>
      </c>
      <c r="L99" s="175" t="s">
        <v>334</v>
      </c>
      <c r="M99" s="176" t="s">
        <v>334</v>
      </c>
      <c r="N99" s="179" t="s">
        <v>334</v>
      </c>
      <c r="O99" s="180" t="s">
        <v>334</v>
      </c>
      <c r="P99" s="180" t="s">
        <v>334</v>
      </c>
      <c r="Q99" s="177">
        <f>H99</f>
        <v>0</v>
      </c>
      <c r="R99" s="182">
        <f>I99</f>
        <v>0</v>
      </c>
      <c r="S99" s="329"/>
    </row>
    <row r="100" spans="1:19" ht="12.75">
      <c r="A100" s="71" t="s">
        <v>123</v>
      </c>
      <c r="B100" s="175">
        <v>73</v>
      </c>
      <c r="C100" s="175">
        <v>2663.1100000000006</v>
      </c>
      <c r="D100" s="175">
        <v>2</v>
      </c>
      <c r="E100" s="175">
        <v>16.11</v>
      </c>
      <c r="F100" s="175">
        <v>12</v>
      </c>
      <c r="G100" s="176">
        <v>504.89</v>
      </c>
      <c r="H100" s="177">
        <f t="shared" si="61"/>
        <v>87</v>
      </c>
      <c r="I100" s="178">
        <f t="shared" si="60"/>
        <v>3184.1100000000006</v>
      </c>
      <c r="J100" s="175" t="s">
        <v>334</v>
      </c>
      <c r="K100" s="175" t="s">
        <v>334</v>
      </c>
      <c r="L100" s="175" t="s">
        <v>334</v>
      </c>
      <c r="M100" s="176" t="s">
        <v>334</v>
      </c>
      <c r="N100" s="179" t="s">
        <v>334</v>
      </c>
      <c r="O100" s="180" t="s">
        <v>334</v>
      </c>
      <c r="P100" s="180" t="s">
        <v>334</v>
      </c>
      <c r="Q100" s="182">
        <f>SUM(H100,N100)</f>
        <v>87</v>
      </c>
      <c r="R100" s="182">
        <f>SUM(I100,O100)</f>
        <v>3184.1100000000006</v>
      </c>
      <c r="S100" s="329"/>
    </row>
    <row r="101" spans="1:19" ht="12.75">
      <c r="A101" s="71" t="s">
        <v>339</v>
      </c>
      <c r="B101" s="175">
        <v>2</v>
      </c>
      <c r="C101" s="175">
        <v>16808.78</v>
      </c>
      <c r="D101" s="175">
        <v>0</v>
      </c>
      <c r="E101" s="175">
        <v>0</v>
      </c>
      <c r="F101" s="175">
        <v>1</v>
      </c>
      <c r="G101" s="176">
        <v>882.17</v>
      </c>
      <c r="H101" s="177">
        <f t="shared" si="61"/>
        <v>3</v>
      </c>
      <c r="I101" s="178">
        <f t="shared" si="60"/>
        <v>17690.949999999997</v>
      </c>
      <c r="J101" s="175">
        <v>0</v>
      </c>
      <c r="K101" s="175">
        <v>0</v>
      </c>
      <c r="L101" s="175">
        <v>0</v>
      </c>
      <c r="M101" s="175">
        <v>0</v>
      </c>
      <c r="N101" s="179">
        <v>0</v>
      </c>
      <c r="O101" s="175">
        <v>0</v>
      </c>
      <c r="P101" s="175"/>
      <c r="Q101" s="181">
        <f>SUM(H101,J101,L101,N101)</f>
        <v>3</v>
      </c>
      <c r="R101" s="182">
        <f>SUM(I101,K101,M101,O101,P101)</f>
        <v>17690.949999999997</v>
      </c>
      <c r="S101" s="329"/>
    </row>
    <row r="102" spans="1:19" ht="12.75">
      <c r="A102" s="71" t="s">
        <v>326</v>
      </c>
      <c r="B102" s="175">
        <v>0</v>
      </c>
      <c r="C102" s="175">
        <v>0</v>
      </c>
      <c r="D102" s="175">
        <v>0</v>
      </c>
      <c r="E102" s="175">
        <v>0</v>
      </c>
      <c r="F102" s="175">
        <v>0</v>
      </c>
      <c r="G102" s="176">
        <v>0</v>
      </c>
      <c r="H102" s="177">
        <f t="shared" si="61"/>
        <v>0</v>
      </c>
      <c r="I102" s="178">
        <f t="shared" si="60"/>
        <v>0</v>
      </c>
      <c r="J102" s="175" t="s">
        <v>334</v>
      </c>
      <c r="K102" s="175" t="s">
        <v>334</v>
      </c>
      <c r="L102" s="175" t="s">
        <v>334</v>
      </c>
      <c r="M102" s="176" t="s">
        <v>334</v>
      </c>
      <c r="N102" s="179" t="s">
        <v>334</v>
      </c>
      <c r="O102" s="180" t="s">
        <v>334</v>
      </c>
      <c r="P102" s="180" t="s">
        <v>334</v>
      </c>
      <c r="Q102" s="184">
        <f aca="true" t="shared" si="62" ref="Q102:R106">H102</f>
        <v>0</v>
      </c>
      <c r="R102" s="182">
        <f t="shared" si="62"/>
        <v>0</v>
      </c>
      <c r="S102" s="329"/>
    </row>
    <row r="103" spans="1:19" ht="12.75">
      <c r="A103" s="71" t="s">
        <v>124</v>
      </c>
      <c r="B103" s="175">
        <v>17</v>
      </c>
      <c r="C103" s="175">
        <v>499.03999999999996</v>
      </c>
      <c r="D103" s="175">
        <v>0</v>
      </c>
      <c r="E103" s="175">
        <v>0</v>
      </c>
      <c r="F103" s="175">
        <v>10</v>
      </c>
      <c r="G103" s="176">
        <v>1699.2300000000002</v>
      </c>
      <c r="H103" s="177">
        <f t="shared" si="61"/>
        <v>27</v>
      </c>
      <c r="I103" s="178">
        <f t="shared" si="60"/>
        <v>2198.2700000000004</v>
      </c>
      <c r="J103" s="175" t="s">
        <v>334</v>
      </c>
      <c r="K103" s="175" t="s">
        <v>334</v>
      </c>
      <c r="L103" s="175" t="s">
        <v>334</v>
      </c>
      <c r="M103" s="176" t="s">
        <v>334</v>
      </c>
      <c r="N103" s="179" t="s">
        <v>334</v>
      </c>
      <c r="O103" s="180" t="s">
        <v>334</v>
      </c>
      <c r="P103" s="180" t="s">
        <v>334</v>
      </c>
      <c r="Q103" s="184">
        <f t="shared" si="62"/>
        <v>27</v>
      </c>
      <c r="R103" s="182">
        <f t="shared" si="62"/>
        <v>2198.2700000000004</v>
      </c>
      <c r="S103" s="329"/>
    </row>
    <row r="104" spans="1:19" ht="12.75">
      <c r="A104" s="71" t="s">
        <v>125</v>
      </c>
      <c r="B104" s="175">
        <v>0</v>
      </c>
      <c r="C104" s="175">
        <v>0</v>
      </c>
      <c r="D104" s="175">
        <v>0</v>
      </c>
      <c r="E104" s="175">
        <v>0</v>
      </c>
      <c r="F104" s="175">
        <v>0</v>
      </c>
      <c r="G104" s="176">
        <v>0</v>
      </c>
      <c r="H104" s="177">
        <f t="shared" si="61"/>
        <v>0</v>
      </c>
      <c r="I104" s="178">
        <f t="shared" si="60"/>
        <v>0</v>
      </c>
      <c r="J104" s="175" t="s">
        <v>334</v>
      </c>
      <c r="K104" s="175" t="s">
        <v>334</v>
      </c>
      <c r="L104" s="175" t="s">
        <v>334</v>
      </c>
      <c r="M104" s="176" t="s">
        <v>334</v>
      </c>
      <c r="N104" s="179" t="s">
        <v>334</v>
      </c>
      <c r="O104" s="180" t="s">
        <v>334</v>
      </c>
      <c r="P104" s="180" t="s">
        <v>334</v>
      </c>
      <c r="Q104" s="184">
        <f t="shared" si="62"/>
        <v>0</v>
      </c>
      <c r="R104" s="182">
        <f t="shared" si="62"/>
        <v>0</v>
      </c>
      <c r="S104" s="329"/>
    </row>
    <row r="105" spans="1:19" ht="12.75">
      <c r="A105" s="71" t="s">
        <v>126</v>
      </c>
      <c r="B105" s="175">
        <v>14</v>
      </c>
      <c r="C105" s="175">
        <v>273.61</v>
      </c>
      <c r="D105" s="175">
        <v>0</v>
      </c>
      <c r="E105" s="175">
        <v>0</v>
      </c>
      <c r="F105" s="175">
        <v>0</v>
      </c>
      <c r="G105" s="176">
        <v>0</v>
      </c>
      <c r="H105" s="177">
        <f t="shared" si="61"/>
        <v>14</v>
      </c>
      <c r="I105" s="178">
        <f t="shared" si="60"/>
        <v>273.61</v>
      </c>
      <c r="J105" s="175" t="s">
        <v>334</v>
      </c>
      <c r="K105" s="175" t="s">
        <v>334</v>
      </c>
      <c r="L105" s="175" t="s">
        <v>334</v>
      </c>
      <c r="M105" s="176" t="s">
        <v>334</v>
      </c>
      <c r="N105" s="179" t="s">
        <v>334</v>
      </c>
      <c r="O105" s="180" t="s">
        <v>334</v>
      </c>
      <c r="P105" s="180" t="s">
        <v>334</v>
      </c>
      <c r="Q105" s="184">
        <f t="shared" si="62"/>
        <v>14</v>
      </c>
      <c r="R105" s="182">
        <f t="shared" si="62"/>
        <v>273.61</v>
      </c>
      <c r="S105" s="329"/>
    </row>
    <row r="106" spans="1:19" ht="12.75">
      <c r="A106" s="71" t="s">
        <v>127</v>
      </c>
      <c r="B106" s="175">
        <v>0</v>
      </c>
      <c r="C106" s="175">
        <v>0</v>
      </c>
      <c r="D106" s="175">
        <v>0</v>
      </c>
      <c r="E106" s="175">
        <v>0</v>
      </c>
      <c r="F106" s="175">
        <v>0</v>
      </c>
      <c r="G106" s="176">
        <v>0</v>
      </c>
      <c r="H106" s="177">
        <f t="shared" si="61"/>
        <v>0</v>
      </c>
      <c r="I106" s="178">
        <f t="shared" si="60"/>
        <v>0</v>
      </c>
      <c r="J106" s="175" t="s">
        <v>334</v>
      </c>
      <c r="K106" s="175" t="s">
        <v>334</v>
      </c>
      <c r="L106" s="175" t="s">
        <v>334</v>
      </c>
      <c r="M106" s="176" t="s">
        <v>334</v>
      </c>
      <c r="N106" s="179" t="s">
        <v>334</v>
      </c>
      <c r="O106" s="180" t="s">
        <v>334</v>
      </c>
      <c r="P106" s="180" t="s">
        <v>334</v>
      </c>
      <c r="Q106" s="184">
        <f t="shared" si="62"/>
        <v>0</v>
      </c>
      <c r="R106" s="182">
        <f t="shared" si="62"/>
        <v>0</v>
      </c>
      <c r="S106" s="329"/>
    </row>
    <row r="107" spans="1:19" ht="12.75">
      <c r="A107" s="75" t="s">
        <v>133</v>
      </c>
      <c r="B107" s="161">
        <f>B108</f>
        <v>75183</v>
      </c>
      <c r="C107" s="161">
        <f>C108</f>
        <v>17425103.630000003</v>
      </c>
      <c r="D107" s="161">
        <f>D108+D120</f>
        <v>9329</v>
      </c>
      <c r="E107" s="161">
        <f>E108+E120</f>
        <v>9242749.56</v>
      </c>
      <c r="F107" s="161">
        <f>F108</f>
        <v>1709</v>
      </c>
      <c r="G107" s="161">
        <f>G108</f>
        <v>421389.69</v>
      </c>
      <c r="H107" s="162">
        <f aca="true" t="shared" si="63" ref="H107:I109">B107+D107+F107</f>
        <v>86221</v>
      </c>
      <c r="I107" s="163">
        <f t="shared" si="63"/>
        <v>27089242.880000006</v>
      </c>
      <c r="J107" s="161">
        <f>SUM(J108,J120)</f>
        <v>7</v>
      </c>
      <c r="K107" s="161">
        <f>SUM(K108,K120)</f>
        <v>4363.4</v>
      </c>
      <c r="L107" s="161">
        <f>SUM(L108,L120)</f>
        <v>18078</v>
      </c>
      <c r="M107" s="164">
        <f>SUM(M108,M120)</f>
        <v>47014914</v>
      </c>
      <c r="N107" s="162">
        <f>N108</f>
        <v>233</v>
      </c>
      <c r="O107" s="163">
        <f>O108</f>
        <v>48927.5</v>
      </c>
      <c r="P107" s="163">
        <f>P108</f>
        <v>0</v>
      </c>
      <c r="Q107" s="167">
        <f>H107+J107+L107+N107</f>
        <v>104539</v>
      </c>
      <c r="R107" s="168">
        <f>I107+K107+M107+O107+P107</f>
        <v>74157447.78</v>
      </c>
      <c r="S107" s="329"/>
    </row>
    <row r="108" spans="1:19" ht="12.75">
      <c r="A108" s="74" t="s">
        <v>166</v>
      </c>
      <c r="B108" s="169">
        <f aca="true" t="shared" si="64" ref="B108:G108">SUM(B109:B119)</f>
        <v>75183</v>
      </c>
      <c r="C108" s="169">
        <f t="shared" si="64"/>
        <v>17425103.630000003</v>
      </c>
      <c r="D108" s="169">
        <f t="shared" si="64"/>
        <v>1752</v>
      </c>
      <c r="E108" s="169">
        <f t="shared" si="64"/>
        <v>1211836.56</v>
      </c>
      <c r="F108" s="169">
        <f t="shared" si="64"/>
        <v>1709</v>
      </c>
      <c r="G108" s="169">
        <f t="shared" si="64"/>
        <v>421389.69</v>
      </c>
      <c r="H108" s="170">
        <f t="shared" si="63"/>
        <v>78644</v>
      </c>
      <c r="I108" s="171">
        <f t="shared" si="63"/>
        <v>19058329.880000003</v>
      </c>
      <c r="J108" s="169">
        <f aca="true" t="shared" si="65" ref="J108:O108">SUM(J109:J119)</f>
        <v>7</v>
      </c>
      <c r="K108" s="169">
        <f t="shared" si="65"/>
        <v>4363.4</v>
      </c>
      <c r="L108" s="169">
        <f t="shared" si="65"/>
        <v>18078</v>
      </c>
      <c r="M108" s="172">
        <f t="shared" si="65"/>
        <v>47014914</v>
      </c>
      <c r="N108" s="170">
        <f t="shared" si="65"/>
        <v>233</v>
      </c>
      <c r="O108" s="171">
        <f t="shared" si="65"/>
        <v>48927.5</v>
      </c>
      <c r="P108" s="171">
        <f>SUM(P109:P119)</f>
        <v>0</v>
      </c>
      <c r="Q108" s="173">
        <f>H108+J108+L108+N108</f>
        <v>96962</v>
      </c>
      <c r="R108" s="174">
        <f>I108+K108+M108+O108+P108</f>
        <v>66126534.78</v>
      </c>
      <c r="S108" s="329"/>
    </row>
    <row r="109" spans="1:19" ht="12.75">
      <c r="A109" s="71" t="s">
        <v>119</v>
      </c>
      <c r="B109" s="175">
        <v>931</v>
      </c>
      <c r="C109" s="175">
        <v>127262.11</v>
      </c>
      <c r="D109" s="175">
        <v>44</v>
      </c>
      <c r="E109" s="175">
        <v>9160.820000000002</v>
      </c>
      <c r="F109" s="175">
        <v>1</v>
      </c>
      <c r="G109" s="176">
        <v>15.61</v>
      </c>
      <c r="H109" s="177">
        <f t="shared" si="63"/>
        <v>976</v>
      </c>
      <c r="I109" s="178">
        <f t="shared" si="63"/>
        <v>136438.53999999998</v>
      </c>
      <c r="J109" s="175" t="s">
        <v>334</v>
      </c>
      <c r="K109" s="175" t="s">
        <v>334</v>
      </c>
      <c r="L109" s="175" t="s">
        <v>334</v>
      </c>
      <c r="M109" s="176" t="s">
        <v>334</v>
      </c>
      <c r="N109" s="179" t="s">
        <v>334</v>
      </c>
      <c r="O109" s="180" t="s">
        <v>334</v>
      </c>
      <c r="P109" s="180" t="s">
        <v>334</v>
      </c>
      <c r="Q109" s="184">
        <f>H109</f>
        <v>976</v>
      </c>
      <c r="R109" s="182">
        <f aca="true" t="shared" si="66" ref="Q109:R111">I109</f>
        <v>136438.53999999998</v>
      </c>
      <c r="S109" s="329"/>
    </row>
    <row r="110" spans="1:19" ht="12.75">
      <c r="A110" s="71" t="s">
        <v>120</v>
      </c>
      <c r="B110" s="175">
        <v>5</v>
      </c>
      <c r="C110" s="175">
        <v>119.80999999999999</v>
      </c>
      <c r="D110" s="175">
        <v>0</v>
      </c>
      <c r="E110" s="175">
        <v>0</v>
      </c>
      <c r="F110" s="175">
        <v>0</v>
      </c>
      <c r="G110" s="176">
        <v>0</v>
      </c>
      <c r="H110" s="177">
        <f>B110+D110+F110</f>
        <v>5</v>
      </c>
      <c r="I110" s="178">
        <f aca="true" t="shared" si="67" ref="I110:I119">C110+E110+G110</f>
        <v>119.80999999999999</v>
      </c>
      <c r="J110" s="175" t="s">
        <v>334</v>
      </c>
      <c r="K110" s="175" t="s">
        <v>334</v>
      </c>
      <c r="L110" s="175" t="s">
        <v>334</v>
      </c>
      <c r="M110" s="176" t="s">
        <v>334</v>
      </c>
      <c r="N110" s="179" t="s">
        <v>334</v>
      </c>
      <c r="O110" s="180" t="s">
        <v>334</v>
      </c>
      <c r="P110" s="180" t="s">
        <v>334</v>
      </c>
      <c r="Q110" s="184">
        <f t="shared" si="66"/>
        <v>5</v>
      </c>
      <c r="R110" s="182">
        <f t="shared" si="66"/>
        <v>119.80999999999999</v>
      </c>
      <c r="S110" s="329"/>
    </row>
    <row r="111" spans="1:19" ht="12.75">
      <c r="A111" s="71" t="s">
        <v>121</v>
      </c>
      <c r="B111" s="175">
        <v>0</v>
      </c>
      <c r="C111" s="175">
        <v>0</v>
      </c>
      <c r="D111" s="175">
        <v>0</v>
      </c>
      <c r="E111" s="175">
        <v>0</v>
      </c>
      <c r="F111" s="175">
        <v>0</v>
      </c>
      <c r="G111" s="176">
        <v>0</v>
      </c>
      <c r="H111" s="177">
        <f aca="true" t="shared" si="68" ref="H111:H119">B111+D111+F111</f>
        <v>0</v>
      </c>
      <c r="I111" s="178">
        <f t="shared" si="67"/>
        <v>0</v>
      </c>
      <c r="J111" s="175" t="s">
        <v>334</v>
      </c>
      <c r="K111" s="175" t="s">
        <v>334</v>
      </c>
      <c r="L111" s="175" t="s">
        <v>334</v>
      </c>
      <c r="M111" s="176" t="s">
        <v>334</v>
      </c>
      <c r="N111" s="179" t="s">
        <v>334</v>
      </c>
      <c r="O111" s="180" t="s">
        <v>334</v>
      </c>
      <c r="P111" s="180" t="s">
        <v>334</v>
      </c>
      <c r="Q111" s="184">
        <f t="shared" si="66"/>
        <v>0</v>
      </c>
      <c r="R111" s="182">
        <f t="shared" si="66"/>
        <v>0</v>
      </c>
      <c r="S111" s="329"/>
    </row>
    <row r="112" spans="1:19" ht="12.75">
      <c r="A112" s="71" t="s">
        <v>122</v>
      </c>
      <c r="B112" s="175">
        <v>0</v>
      </c>
      <c r="C112" s="175">
        <v>0</v>
      </c>
      <c r="D112" s="175">
        <v>0</v>
      </c>
      <c r="E112" s="175">
        <v>0</v>
      </c>
      <c r="F112" s="175">
        <v>0</v>
      </c>
      <c r="G112" s="176">
        <v>0</v>
      </c>
      <c r="H112" s="177">
        <f t="shared" si="68"/>
        <v>0</v>
      </c>
      <c r="I112" s="178">
        <f t="shared" si="67"/>
        <v>0</v>
      </c>
      <c r="J112" s="175" t="s">
        <v>334</v>
      </c>
      <c r="K112" s="175" t="s">
        <v>334</v>
      </c>
      <c r="L112" s="175" t="s">
        <v>334</v>
      </c>
      <c r="M112" s="176" t="s">
        <v>334</v>
      </c>
      <c r="N112" s="179" t="s">
        <v>334</v>
      </c>
      <c r="O112" s="180" t="s">
        <v>334</v>
      </c>
      <c r="P112" s="180" t="s">
        <v>334</v>
      </c>
      <c r="Q112" s="177">
        <f>H112</f>
        <v>0</v>
      </c>
      <c r="R112" s="182">
        <f>I112</f>
        <v>0</v>
      </c>
      <c r="S112" s="329"/>
    </row>
    <row r="113" spans="1:19" ht="12.75">
      <c r="A113" s="71" t="s">
        <v>123</v>
      </c>
      <c r="B113" s="175">
        <v>33631</v>
      </c>
      <c r="C113" s="175">
        <v>3298824.7</v>
      </c>
      <c r="D113" s="175">
        <v>1510</v>
      </c>
      <c r="E113" s="175">
        <v>1118368.9100000001</v>
      </c>
      <c r="F113" s="175">
        <v>579</v>
      </c>
      <c r="G113" s="176">
        <v>58856.07</v>
      </c>
      <c r="H113" s="177">
        <f t="shared" si="68"/>
        <v>35720</v>
      </c>
      <c r="I113" s="178">
        <f t="shared" si="67"/>
        <v>4476049.680000001</v>
      </c>
      <c r="J113" s="175" t="s">
        <v>334</v>
      </c>
      <c r="K113" s="175" t="s">
        <v>334</v>
      </c>
      <c r="L113" s="175" t="s">
        <v>334</v>
      </c>
      <c r="M113" s="176" t="s">
        <v>334</v>
      </c>
      <c r="N113" s="179" t="s">
        <v>334</v>
      </c>
      <c r="O113" s="180" t="s">
        <v>334</v>
      </c>
      <c r="P113" s="180" t="s">
        <v>334</v>
      </c>
      <c r="Q113" s="182">
        <f>SUM(H113,N113)</f>
        <v>35720</v>
      </c>
      <c r="R113" s="182">
        <f>SUM(I113,O113)</f>
        <v>4476049.680000001</v>
      </c>
      <c r="S113" s="329"/>
    </row>
    <row r="114" spans="1:19" ht="12.75">
      <c r="A114" s="71" t="s">
        <v>339</v>
      </c>
      <c r="B114" s="175">
        <v>34535</v>
      </c>
      <c r="C114" s="175">
        <v>13031408.190000001</v>
      </c>
      <c r="D114" s="175">
        <v>42</v>
      </c>
      <c r="E114" s="175">
        <v>21410.06</v>
      </c>
      <c r="F114" s="175">
        <v>244</v>
      </c>
      <c r="G114" s="176">
        <v>95114.67000000001</v>
      </c>
      <c r="H114" s="177">
        <f t="shared" si="68"/>
        <v>34821</v>
      </c>
      <c r="I114" s="178">
        <f t="shared" si="67"/>
        <v>13147932.920000002</v>
      </c>
      <c r="J114" s="175">
        <v>7</v>
      </c>
      <c r="K114" s="175">
        <v>4363.4</v>
      </c>
      <c r="L114" s="175">
        <v>18078</v>
      </c>
      <c r="M114" s="176">
        <v>47014914</v>
      </c>
      <c r="N114" s="179">
        <v>233</v>
      </c>
      <c r="O114" s="180">
        <v>48927.5</v>
      </c>
      <c r="P114" s="180">
        <v>0</v>
      </c>
      <c r="Q114" s="181">
        <f>SUM(H114,J114,L114,N114)</f>
        <v>53139</v>
      </c>
      <c r="R114" s="182">
        <f>SUM(I114,K114,M114,O114,P114)</f>
        <v>60216137.82</v>
      </c>
      <c r="S114" s="329"/>
    </row>
    <row r="115" spans="1:19" ht="12.75">
      <c r="A115" s="71" t="s">
        <v>326</v>
      </c>
      <c r="B115" s="175">
        <v>51</v>
      </c>
      <c r="C115" s="175">
        <v>13932.800000000001</v>
      </c>
      <c r="D115" s="175">
        <v>1</v>
      </c>
      <c r="E115" s="175">
        <v>1034.31</v>
      </c>
      <c r="F115" s="175">
        <v>2</v>
      </c>
      <c r="G115" s="176">
        <v>73.13</v>
      </c>
      <c r="H115" s="177">
        <f t="shared" si="68"/>
        <v>54</v>
      </c>
      <c r="I115" s="178">
        <f t="shared" si="67"/>
        <v>15040.24</v>
      </c>
      <c r="J115" s="175" t="s">
        <v>334</v>
      </c>
      <c r="K115" s="175" t="s">
        <v>334</v>
      </c>
      <c r="L115" s="175" t="s">
        <v>334</v>
      </c>
      <c r="M115" s="176" t="s">
        <v>334</v>
      </c>
      <c r="N115" s="179" t="s">
        <v>334</v>
      </c>
      <c r="O115" s="180" t="s">
        <v>334</v>
      </c>
      <c r="P115" s="180" t="s">
        <v>334</v>
      </c>
      <c r="Q115" s="184">
        <f aca="true" t="shared" si="69" ref="Q115:R119">H115</f>
        <v>54</v>
      </c>
      <c r="R115" s="182">
        <f t="shared" si="69"/>
        <v>15040.24</v>
      </c>
      <c r="S115" s="329"/>
    </row>
    <row r="116" spans="1:19" ht="12.75">
      <c r="A116" s="71" t="s">
        <v>124</v>
      </c>
      <c r="B116" s="175">
        <v>2732</v>
      </c>
      <c r="C116" s="175">
        <v>390307.81</v>
      </c>
      <c r="D116" s="175">
        <v>0</v>
      </c>
      <c r="E116" s="175">
        <v>0</v>
      </c>
      <c r="F116" s="175">
        <v>840</v>
      </c>
      <c r="G116" s="176">
        <v>260483.33</v>
      </c>
      <c r="H116" s="177">
        <f t="shared" si="68"/>
        <v>3572</v>
      </c>
      <c r="I116" s="178">
        <f t="shared" si="67"/>
        <v>650791.14</v>
      </c>
      <c r="J116" s="175" t="s">
        <v>334</v>
      </c>
      <c r="K116" s="175" t="s">
        <v>334</v>
      </c>
      <c r="L116" s="175" t="s">
        <v>334</v>
      </c>
      <c r="M116" s="176" t="s">
        <v>334</v>
      </c>
      <c r="N116" s="179" t="s">
        <v>334</v>
      </c>
      <c r="O116" s="180" t="s">
        <v>334</v>
      </c>
      <c r="P116" s="180" t="s">
        <v>334</v>
      </c>
      <c r="Q116" s="184">
        <f t="shared" si="69"/>
        <v>3572</v>
      </c>
      <c r="R116" s="182">
        <f t="shared" si="69"/>
        <v>650791.14</v>
      </c>
      <c r="S116" s="329"/>
    </row>
    <row r="117" spans="1:19" ht="12.75">
      <c r="A117" s="71" t="s">
        <v>125</v>
      </c>
      <c r="B117" s="175">
        <v>101</v>
      </c>
      <c r="C117" s="175">
        <v>5294.32</v>
      </c>
      <c r="D117" s="175">
        <v>3</v>
      </c>
      <c r="E117" s="175">
        <v>8654.9</v>
      </c>
      <c r="F117" s="175">
        <v>0</v>
      </c>
      <c r="G117" s="176">
        <v>0</v>
      </c>
      <c r="H117" s="177">
        <f t="shared" si="68"/>
        <v>104</v>
      </c>
      <c r="I117" s="178">
        <f t="shared" si="67"/>
        <v>13949.22</v>
      </c>
      <c r="J117" s="175" t="s">
        <v>334</v>
      </c>
      <c r="K117" s="175" t="s">
        <v>334</v>
      </c>
      <c r="L117" s="175" t="s">
        <v>334</v>
      </c>
      <c r="M117" s="176" t="s">
        <v>334</v>
      </c>
      <c r="N117" s="179" t="s">
        <v>334</v>
      </c>
      <c r="O117" s="180" t="s">
        <v>334</v>
      </c>
      <c r="P117" s="180" t="s">
        <v>334</v>
      </c>
      <c r="Q117" s="184">
        <f t="shared" si="69"/>
        <v>104</v>
      </c>
      <c r="R117" s="182">
        <f t="shared" si="69"/>
        <v>13949.22</v>
      </c>
      <c r="S117" s="329"/>
    </row>
    <row r="118" spans="1:19" ht="12.75">
      <c r="A118" s="71" t="s">
        <v>126</v>
      </c>
      <c r="B118" s="175">
        <v>3050</v>
      </c>
      <c r="C118" s="175">
        <v>521431.9199999999</v>
      </c>
      <c r="D118" s="175">
        <v>150</v>
      </c>
      <c r="E118" s="175">
        <v>52677.43000000001</v>
      </c>
      <c r="F118" s="175">
        <v>9</v>
      </c>
      <c r="G118" s="176">
        <v>807.64</v>
      </c>
      <c r="H118" s="177">
        <f t="shared" si="68"/>
        <v>3209</v>
      </c>
      <c r="I118" s="178">
        <f t="shared" si="67"/>
        <v>574916.99</v>
      </c>
      <c r="J118" s="175" t="s">
        <v>334</v>
      </c>
      <c r="K118" s="175" t="s">
        <v>334</v>
      </c>
      <c r="L118" s="175" t="s">
        <v>334</v>
      </c>
      <c r="M118" s="176" t="s">
        <v>334</v>
      </c>
      <c r="N118" s="179" t="s">
        <v>334</v>
      </c>
      <c r="O118" s="180" t="s">
        <v>334</v>
      </c>
      <c r="P118" s="180" t="s">
        <v>334</v>
      </c>
      <c r="Q118" s="184">
        <f t="shared" si="69"/>
        <v>3209</v>
      </c>
      <c r="R118" s="182">
        <f t="shared" si="69"/>
        <v>574916.99</v>
      </c>
      <c r="S118" s="329"/>
    </row>
    <row r="119" spans="1:19" ht="12.75">
      <c r="A119" s="71" t="s">
        <v>127</v>
      </c>
      <c r="B119" s="175">
        <v>147</v>
      </c>
      <c r="C119" s="175">
        <v>36521.97</v>
      </c>
      <c r="D119" s="175">
        <v>2</v>
      </c>
      <c r="E119" s="175">
        <v>530.13</v>
      </c>
      <c r="F119" s="175">
        <v>34</v>
      </c>
      <c r="G119" s="176">
        <v>6039.24</v>
      </c>
      <c r="H119" s="177">
        <f t="shared" si="68"/>
        <v>183</v>
      </c>
      <c r="I119" s="178">
        <f t="shared" si="67"/>
        <v>43091.34</v>
      </c>
      <c r="J119" s="175" t="s">
        <v>334</v>
      </c>
      <c r="K119" s="175" t="s">
        <v>334</v>
      </c>
      <c r="L119" s="175" t="s">
        <v>334</v>
      </c>
      <c r="M119" s="176" t="s">
        <v>334</v>
      </c>
      <c r="N119" s="179" t="s">
        <v>334</v>
      </c>
      <c r="O119" s="180" t="s">
        <v>334</v>
      </c>
      <c r="P119" s="180" t="s">
        <v>334</v>
      </c>
      <c r="Q119" s="184">
        <f t="shared" si="69"/>
        <v>183</v>
      </c>
      <c r="R119" s="182">
        <f t="shared" si="69"/>
        <v>43091.34</v>
      </c>
      <c r="S119" s="329"/>
    </row>
    <row r="120" spans="1:19" ht="12.75">
      <c r="A120" s="74" t="s">
        <v>167</v>
      </c>
      <c r="B120" s="169" t="s">
        <v>334</v>
      </c>
      <c r="C120" s="169" t="s">
        <v>334</v>
      </c>
      <c r="D120" s="169">
        <f>SUM(D121:D123)</f>
        <v>7577</v>
      </c>
      <c r="E120" s="169">
        <f>SUM(E121:E123)</f>
        <v>8030913</v>
      </c>
      <c r="F120" s="169" t="s">
        <v>334</v>
      </c>
      <c r="G120" s="172" t="s">
        <v>334</v>
      </c>
      <c r="H120" s="170">
        <f aca="true" t="shared" si="70" ref="H120:I123">D120</f>
        <v>7577</v>
      </c>
      <c r="I120" s="171">
        <f t="shared" si="70"/>
        <v>8030913</v>
      </c>
      <c r="J120" s="169" t="s">
        <v>334</v>
      </c>
      <c r="K120" s="169" t="s">
        <v>334</v>
      </c>
      <c r="L120" s="169" t="s">
        <v>334</v>
      </c>
      <c r="M120" s="172" t="s">
        <v>334</v>
      </c>
      <c r="N120" s="170" t="s">
        <v>334</v>
      </c>
      <c r="O120" s="171" t="s">
        <v>334</v>
      </c>
      <c r="P120" s="171" t="s">
        <v>334</v>
      </c>
      <c r="Q120" s="170">
        <f aca="true" t="shared" si="71" ref="Q120:R123">H120</f>
        <v>7577</v>
      </c>
      <c r="R120" s="174">
        <f t="shared" si="71"/>
        <v>8030913</v>
      </c>
      <c r="S120" s="329"/>
    </row>
    <row r="121" spans="1:19" ht="12.75">
      <c r="A121" s="71" t="s">
        <v>119</v>
      </c>
      <c r="B121" s="175" t="s">
        <v>334</v>
      </c>
      <c r="C121" s="175" t="s">
        <v>334</v>
      </c>
      <c r="D121" s="175">
        <v>0</v>
      </c>
      <c r="E121" s="175">
        <v>0</v>
      </c>
      <c r="F121" s="175" t="s">
        <v>334</v>
      </c>
      <c r="G121" s="176" t="s">
        <v>334</v>
      </c>
      <c r="H121" s="177">
        <f t="shared" si="70"/>
        <v>0</v>
      </c>
      <c r="I121" s="178">
        <f t="shared" si="70"/>
        <v>0</v>
      </c>
      <c r="J121" s="175" t="s">
        <v>334</v>
      </c>
      <c r="K121" s="175" t="s">
        <v>334</v>
      </c>
      <c r="L121" s="175" t="s">
        <v>334</v>
      </c>
      <c r="M121" s="176" t="s">
        <v>334</v>
      </c>
      <c r="N121" s="179" t="s">
        <v>334</v>
      </c>
      <c r="O121" s="180" t="s">
        <v>334</v>
      </c>
      <c r="P121" s="180" t="s">
        <v>334</v>
      </c>
      <c r="Q121" s="177">
        <f t="shared" si="71"/>
        <v>0</v>
      </c>
      <c r="R121" s="182">
        <f t="shared" si="71"/>
        <v>0</v>
      </c>
      <c r="S121" s="329"/>
    </row>
    <row r="122" spans="1:19" ht="12.75">
      <c r="A122" s="71" t="s">
        <v>333</v>
      </c>
      <c r="B122" s="175" t="s">
        <v>334</v>
      </c>
      <c r="C122" s="175" t="s">
        <v>334</v>
      </c>
      <c r="D122" s="175">
        <v>7577</v>
      </c>
      <c r="E122" s="175">
        <v>8030913</v>
      </c>
      <c r="F122" s="175" t="s">
        <v>334</v>
      </c>
      <c r="G122" s="176" t="s">
        <v>334</v>
      </c>
      <c r="H122" s="177">
        <f t="shared" si="70"/>
        <v>7577</v>
      </c>
      <c r="I122" s="178">
        <f t="shared" si="70"/>
        <v>8030913</v>
      </c>
      <c r="J122" s="175" t="s">
        <v>334</v>
      </c>
      <c r="K122" s="175" t="s">
        <v>334</v>
      </c>
      <c r="L122" s="175" t="s">
        <v>334</v>
      </c>
      <c r="M122" s="176" t="s">
        <v>334</v>
      </c>
      <c r="N122" s="179" t="s">
        <v>334</v>
      </c>
      <c r="O122" s="180" t="s">
        <v>334</v>
      </c>
      <c r="P122" s="180" t="s">
        <v>334</v>
      </c>
      <c r="Q122" s="177">
        <f t="shared" si="71"/>
        <v>7577</v>
      </c>
      <c r="R122" s="182">
        <f t="shared" si="71"/>
        <v>8030913</v>
      </c>
      <c r="S122" s="329"/>
    </row>
    <row r="123" spans="1:19" ht="12.75">
      <c r="A123" s="71" t="s">
        <v>127</v>
      </c>
      <c r="B123" s="175" t="s">
        <v>334</v>
      </c>
      <c r="C123" s="175" t="s">
        <v>334</v>
      </c>
      <c r="D123" s="175">
        <v>0</v>
      </c>
      <c r="E123" s="175">
        <v>0</v>
      </c>
      <c r="F123" s="175" t="s">
        <v>334</v>
      </c>
      <c r="G123" s="176" t="s">
        <v>334</v>
      </c>
      <c r="H123" s="177">
        <f t="shared" si="70"/>
        <v>0</v>
      </c>
      <c r="I123" s="178">
        <f t="shared" si="70"/>
        <v>0</v>
      </c>
      <c r="J123" s="175" t="s">
        <v>334</v>
      </c>
      <c r="K123" s="175" t="s">
        <v>334</v>
      </c>
      <c r="L123" s="175" t="s">
        <v>334</v>
      </c>
      <c r="M123" s="176" t="s">
        <v>334</v>
      </c>
      <c r="N123" s="179" t="s">
        <v>334</v>
      </c>
      <c r="O123" s="180" t="s">
        <v>334</v>
      </c>
      <c r="P123" s="180" t="s">
        <v>334</v>
      </c>
      <c r="Q123" s="177">
        <f t="shared" si="71"/>
        <v>0</v>
      </c>
      <c r="R123" s="182">
        <f t="shared" si="71"/>
        <v>0</v>
      </c>
      <c r="S123" s="329"/>
    </row>
    <row r="124" spans="1:19" ht="12.75">
      <c r="A124" s="75" t="s">
        <v>134</v>
      </c>
      <c r="B124" s="161">
        <f aca="true" t="shared" si="72" ref="B124:G124">B125</f>
        <v>73</v>
      </c>
      <c r="C124" s="161">
        <f t="shared" si="72"/>
        <v>6176.97</v>
      </c>
      <c r="D124" s="161">
        <f t="shared" si="72"/>
        <v>0</v>
      </c>
      <c r="E124" s="161">
        <f t="shared" si="72"/>
        <v>0</v>
      </c>
      <c r="F124" s="161">
        <f t="shared" si="72"/>
        <v>4</v>
      </c>
      <c r="G124" s="161">
        <f t="shared" si="72"/>
        <v>235.91</v>
      </c>
      <c r="H124" s="162">
        <f aca="true" t="shared" si="73" ref="H124:I126">B124+D124+F124</f>
        <v>77</v>
      </c>
      <c r="I124" s="163">
        <f t="shared" si="73"/>
        <v>6412.88</v>
      </c>
      <c r="J124" s="161">
        <f aca="true" t="shared" si="74" ref="J124:P124">J125</f>
        <v>0</v>
      </c>
      <c r="K124" s="161">
        <f t="shared" si="74"/>
        <v>0</v>
      </c>
      <c r="L124" s="161">
        <f t="shared" si="74"/>
        <v>4</v>
      </c>
      <c r="M124" s="164">
        <f t="shared" si="74"/>
        <v>2455.7</v>
      </c>
      <c r="N124" s="162">
        <f t="shared" si="74"/>
        <v>0</v>
      </c>
      <c r="O124" s="163">
        <f t="shared" si="74"/>
        <v>0</v>
      </c>
      <c r="P124" s="163">
        <f t="shared" si="74"/>
        <v>0</v>
      </c>
      <c r="Q124" s="167">
        <f>H124+J124+L124+N124</f>
        <v>81</v>
      </c>
      <c r="R124" s="168">
        <f>I124+K124+M124+O124+P124</f>
        <v>8868.58</v>
      </c>
      <c r="S124" s="329"/>
    </row>
    <row r="125" spans="1:19" ht="12.75">
      <c r="A125" s="74" t="s">
        <v>166</v>
      </c>
      <c r="B125" s="169">
        <f aca="true" t="shared" si="75" ref="B125:G125">SUM(B126:B136)</f>
        <v>73</v>
      </c>
      <c r="C125" s="169">
        <f t="shared" si="75"/>
        <v>6176.97</v>
      </c>
      <c r="D125" s="169">
        <f t="shared" si="75"/>
        <v>0</v>
      </c>
      <c r="E125" s="169">
        <f t="shared" si="75"/>
        <v>0</v>
      </c>
      <c r="F125" s="169">
        <f t="shared" si="75"/>
        <v>4</v>
      </c>
      <c r="G125" s="169">
        <f t="shared" si="75"/>
        <v>235.91</v>
      </c>
      <c r="H125" s="170">
        <f t="shared" si="73"/>
        <v>77</v>
      </c>
      <c r="I125" s="171">
        <f t="shared" si="73"/>
        <v>6412.88</v>
      </c>
      <c r="J125" s="169">
        <f aca="true" t="shared" si="76" ref="J125:O125">SUM(J126:J136)</f>
        <v>0</v>
      </c>
      <c r="K125" s="169">
        <f t="shared" si="76"/>
        <v>0</v>
      </c>
      <c r="L125" s="169">
        <f t="shared" si="76"/>
        <v>4</v>
      </c>
      <c r="M125" s="172">
        <f t="shared" si="76"/>
        <v>2455.7</v>
      </c>
      <c r="N125" s="170">
        <f t="shared" si="76"/>
        <v>0</v>
      </c>
      <c r="O125" s="171">
        <f t="shared" si="76"/>
        <v>0</v>
      </c>
      <c r="P125" s="171">
        <f>SUM(P126:P136)</f>
        <v>0</v>
      </c>
      <c r="Q125" s="173">
        <f>H125+J125+L125+N125</f>
        <v>81</v>
      </c>
      <c r="R125" s="174">
        <f>I125+K125+M125+O125+P125</f>
        <v>8868.58</v>
      </c>
      <c r="S125" s="329"/>
    </row>
    <row r="126" spans="1:19" ht="12.75">
      <c r="A126" s="71" t="s">
        <v>119</v>
      </c>
      <c r="B126" s="175">
        <v>2</v>
      </c>
      <c r="C126" s="175">
        <v>177.94</v>
      </c>
      <c r="D126" s="175">
        <v>0</v>
      </c>
      <c r="E126" s="175">
        <v>0</v>
      </c>
      <c r="F126" s="175">
        <v>0</v>
      </c>
      <c r="G126" s="176">
        <v>0</v>
      </c>
      <c r="H126" s="177">
        <f t="shared" si="73"/>
        <v>2</v>
      </c>
      <c r="I126" s="178">
        <f t="shared" si="73"/>
        <v>177.94</v>
      </c>
      <c r="J126" s="175" t="s">
        <v>334</v>
      </c>
      <c r="K126" s="175" t="s">
        <v>334</v>
      </c>
      <c r="L126" s="175" t="s">
        <v>334</v>
      </c>
      <c r="M126" s="176" t="s">
        <v>334</v>
      </c>
      <c r="N126" s="179" t="s">
        <v>334</v>
      </c>
      <c r="O126" s="180" t="s">
        <v>334</v>
      </c>
      <c r="P126" s="180" t="s">
        <v>334</v>
      </c>
      <c r="Q126" s="184">
        <f aca="true" t="shared" si="77" ref="Q126:R128">H126</f>
        <v>2</v>
      </c>
      <c r="R126" s="182">
        <f t="shared" si="77"/>
        <v>177.94</v>
      </c>
      <c r="S126" s="329"/>
    </row>
    <row r="127" spans="1:19" ht="12.75">
      <c r="A127" s="71" t="s">
        <v>120</v>
      </c>
      <c r="B127" s="175">
        <v>0</v>
      </c>
      <c r="C127" s="175">
        <v>0</v>
      </c>
      <c r="D127" s="175">
        <v>0</v>
      </c>
      <c r="E127" s="175">
        <v>0</v>
      </c>
      <c r="F127" s="175">
        <v>0</v>
      </c>
      <c r="G127" s="176">
        <v>0</v>
      </c>
      <c r="H127" s="177">
        <f>B127+D127+F127</f>
        <v>0</v>
      </c>
      <c r="I127" s="178">
        <f aca="true" t="shared" si="78" ref="I127:I136">C127+E127+G127</f>
        <v>0</v>
      </c>
      <c r="J127" s="175" t="s">
        <v>334</v>
      </c>
      <c r="K127" s="175" t="s">
        <v>334</v>
      </c>
      <c r="L127" s="175" t="s">
        <v>334</v>
      </c>
      <c r="M127" s="176" t="s">
        <v>334</v>
      </c>
      <c r="N127" s="179" t="s">
        <v>334</v>
      </c>
      <c r="O127" s="180" t="s">
        <v>334</v>
      </c>
      <c r="P127" s="180" t="s">
        <v>334</v>
      </c>
      <c r="Q127" s="184">
        <f t="shared" si="77"/>
        <v>0</v>
      </c>
      <c r="R127" s="182">
        <f t="shared" si="77"/>
        <v>0</v>
      </c>
      <c r="S127" s="329"/>
    </row>
    <row r="128" spans="1:19" ht="12.75">
      <c r="A128" s="71" t="s">
        <v>121</v>
      </c>
      <c r="B128" s="175">
        <v>0</v>
      </c>
      <c r="C128" s="175">
        <v>0</v>
      </c>
      <c r="D128" s="175">
        <v>0</v>
      </c>
      <c r="E128" s="175">
        <v>0</v>
      </c>
      <c r="F128" s="175">
        <v>0</v>
      </c>
      <c r="G128" s="176">
        <v>0</v>
      </c>
      <c r="H128" s="177">
        <f aca="true" t="shared" si="79" ref="H128:H136">B128+D128+F128</f>
        <v>0</v>
      </c>
      <c r="I128" s="178">
        <f t="shared" si="78"/>
        <v>0</v>
      </c>
      <c r="J128" s="175" t="s">
        <v>334</v>
      </c>
      <c r="K128" s="175" t="s">
        <v>334</v>
      </c>
      <c r="L128" s="175" t="s">
        <v>334</v>
      </c>
      <c r="M128" s="176" t="s">
        <v>334</v>
      </c>
      <c r="N128" s="179" t="s">
        <v>334</v>
      </c>
      <c r="O128" s="180" t="s">
        <v>334</v>
      </c>
      <c r="P128" s="180" t="s">
        <v>334</v>
      </c>
      <c r="Q128" s="184">
        <f t="shared" si="77"/>
        <v>0</v>
      </c>
      <c r="R128" s="182">
        <f t="shared" si="77"/>
        <v>0</v>
      </c>
      <c r="S128" s="329"/>
    </row>
    <row r="129" spans="1:19" ht="12.75">
      <c r="A129" s="71" t="s">
        <v>122</v>
      </c>
      <c r="B129" s="175">
        <v>0</v>
      </c>
      <c r="C129" s="175">
        <v>0</v>
      </c>
      <c r="D129" s="175">
        <v>0</v>
      </c>
      <c r="E129" s="175">
        <v>0</v>
      </c>
      <c r="F129" s="175">
        <v>0</v>
      </c>
      <c r="G129" s="176">
        <v>0</v>
      </c>
      <c r="H129" s="177">
        <f t="shared" si="79"/>
        <v>0</v>
      </c>
      <c r="I129" s="178">
        <f t="shared" si="78"/>
        <v>0</v>
      </c>
      <c r="J129" s="175" t="s">
        <v>334</v>
      </c>
      <c r="K129" s="175" t="s">
        <v>334</v>
      </c>
      <c r="L129" s="175" t="s">
        <v>334</v>
      </c>
      <c r="M129" s="176" t="s">
        <v>334</v>
      </c>
      <c r="N129" s="179" t="s">
        <v>334</v>
      </c>
      <c r="O129" s="180" t="s">
        <v>334</v>
      </c>
      <c r="P129" s="180" t="s">
        <v>334</v>
      </c>
      <c r="Q129" s="177">
        <f>H129</f>
        <v>0</v>
      </c>
      <c r="R129" s="182">
        <f>I129</f>
        <v>0</v>
      </c>
      <c r="S129" s="329"/>
    </row>
    <row r="130" spans="1:19" ht="12.75">
      <c r="A130" s="71" t="s">
        <v>123</v>
      </c>
      <c r="B130" s="175">
        <v>37</v>
      </c>
      <c r="C130" s="175">
        <v>1302.4</v>
      </c>
      <c r="D130" s="175">
        <v>0</v>
      </c>
      <c r="E130" s="175">
        <v>0</v>
      </c>
      <c r="F130" s="175">
        <v>0</v>
      </c>
      <c r="G130" s="176">
        <v>0</v>
      </c>
      <c r="H130" s="177">
        <f t="shared" si="79"/>
        <v>37</v>
      </c>
      <c r="I130" s="178">
        <f t="shared" si="78"/>
        <v>1302.4</v>
      </c>
      <c r="J130" s="175" t="s">
        <v>334</v>
      </c>
      <c r="K130" s="175" t="s">
        <v>334</v>
      </c>
      <c r="L130" s="175" t="s">
        <v>334</v>
      </c>
      <c r="M130" s="176" t="s">
        <v>334</v>
      </c>
      <c r="N130" s="179" t="s">
        <v>334</v>
      </c>
      <c r="O130" s="180" t="s">
        <v>334</v>
      </c>
      <c r="P130" s="180" t="s">
        <v>334</v>
      </c>
      <c r="Q130" s="182">
        <f>SUM(H130,N130)</f>
        <v>37</v>
      </c>
      <c r="R130" s="182">
        <f>SUM(I130,O130)</f>
        <v>1302.4</v>
      </c>
      <c r="S130" s="329"/>
    </row>
    <row r="131" spans="1:19" ht="12.75">
      <c r="A131" s="71" t="s">
        <v>339</v>
      </c>
      <c r="B131" s="175">
        <v>25</v>
      </c>
      <c r="C131" s="175">
        <v>3021.08</v>
      </c>
      <c r="D131" s="175">
        <v>0</v>
      </c>
      <c r="E131" s="175">
        <v>0</v>
      </c>
      <c r="F131" s="175">
        <v>3</v>
      </c>
      <c r="G131" s="176">
        <v>212.29</v>
      </c>
      <c r="H131" s="177">
        <f t="shared" si="79"/>
        <v>28</v>
      </c>
      <c r="I131" s="178">
        <f t="shared" si="78"/>
        <v>3233.37</v>
      </c>
      <c r="J131" s="175">
        <v>0</v>
      </c>
      <c r="K131" s="175">
        <v>0</v>
      </c>
      <c r="L131" s="175">
        <v>4</v>
      </c>
      <c r="M131" s="176">
        <v>2455.7</v>
      </c>
      <c r="N131" s="179">
        <v>0</v>
      </c>
      <c r="O131" s="175">
        <v>0</v>
      </c>
      <c r="P131" s="175">
        <v>0</v>
      </c>
      <c r="Q131" s="181">
        <f>SUM(H131,J131,L131,N131)</f>
        <v>32</v>
      </c>
      <c r="R131" s="182">
        <f>SUM(I131,K131,M131,O131,P131)</f>
        <v>5689.07</v>
      </c>
      <c r="S131" s="329"/>
    </row>
    <row r="132" spans="1:19" ht="12.75">
      <c r="A132" s="71" t="s">
        <v>326</v>
      </c>
      <c r="B132" s="175">
        <v>0</v>
      </c>
      <c r="C132" s="175">
        <v>0</v>
      </c>
      <c r="D132" s="175">
        <v>0</v>
      </c>
      <c r="E132" s="175">
        <v>0</v>
      </c>
      <c r="F132" s="175">
        <v>0</v>
      </c>
      <c r="G132" s="176">
        <v>0</v>
      </c>
      <c r="H132" s="177">
        <f t="shared" si="79"/>
        <v>0</v>
      </c>
      <c r="I132" s="178">
        <f t="shared" si="78"/>
        <v>0</v>
      </c>
      <c r="J132" s="175" t="s">
        <v>334</v>
      </c>
      <c r="K132" s="175" t="s">
        <v>334</v>
      </c>
      <c r="L132" s="175" t="s">
        <v>334</v>
      </c>
      <c r="M132" s="176" t="s">
        <v>334</v>
      </c>
      <c r="N132" s="179" t="s">
        <v>334</v>
      </c>
      <c r="O132" s="180" t="s">
        <v>334</v>
      </c>
      <c r="P132" s="180" t="s">
        <v>334</v>
      </c>
      <c r="Q132" s="184">
        <f aca="true" t="shared" si="80" ref="Q132:R136">H132</f>
        <v>0</v>
      </c>
      <c r="R132" s="182">
        <f t="shared" si="80"/>
        <v>0</v>
      </c>
      <c r="S132" s="329"/>
    </row>
    <row r="133" spans="1:19" ht="12.75">
      <c r="A133" s="71" t="s">
        <v>124</v>
      </c>
      <c r="B133" s="175">
        <v>8</v>
      </c>
      <c r="C133" s="175">
        <v>911.27</v>
      </c>
      <c r="D133" s="175">
        <v>0</v>
      </c>
      <c r="E133" s="175">
        <v>0</v>
      </c>
      <c r="F133" s="175">
        <v>1</v>
      </c>
      <c r="G133" s="176">
        <v>23.62</v>
      </c>
      <c r="H133" s="177">
        <f t="shared" si="79"/>
        <v>9</v>
      </c>
      <c r="I133" s="178">
        <f t="shared" si="78"/>
        <v>934.89</v>
      </c>
      <c r="J133" s="175" t="s">
        <v>334</v>
      </c>
      <c r="K133" s="175" t="s">
        <v>334</v>
      </c>
      <c r="L133" s="175" t="s">
        <v>334</v>
      </c>
      <c r="M133" s="176" t="s">
        <v>334</v>
      </c>
      <c r="N133" s="179" t="s">
        <v>334</v>
      </c>
      <c r="O133" s="180" t="s">
        <v>334</v>
      </c>
      <c r="P133" s="180" t="s">
        <v>334</v>
      </c>
      <c r="Q133" s="184">
        <f t="shared" si="80"/>
        <v>9</v>
      </c>
      <c r="R133" s="182">
        <f t="shared" si="80"/>
        <v>934.89</v>
      </c>
      <c r="S133" s="329"/>
    </row>
    <row r="134" spans="1:19" ht="12.75">
      <c r="A134" s="71" t="s">
        <v>125</v>
      </c>
      <c r="B134" s="175">
        <v>0</v>
      </c>
      <c r="C134" s="175">
        <v>0</v>
      </c>
      <c r="D134" s="175">
        <v>0</v>
      </c>
      <c r="E134" s="175">
        <v>0</v>
      </c>
      <c r="F134" s="175">
        <v>0</v>
      </c>
      <c r="G134" s="176">
        <v>0</v>
      </c>
      <c r="H134" s="177">
        <f t="shared" si="79"/>
        <v>0</v>
      </c>
      <c r="I134" s="178">
        <f t="shared" si="78"/>
        <v>0</v>
      </c>
      <c r="J134" s="175" t="s">
        <v>334</v>
      </c>
      <c r="K134" s="175" t="s">
        <v>334</v>
      </c>
      <c r="L134" s="175" t="s">
        <v>334</v>
      </c>
      <c r="M134" s="176" t="s">
        <v>334</v>
      </c>
      <c r="N134" s="179" t="s">
        <v>334</v>
      </c>
      <c r="O134" s="180" t="s">
        <v>334</v>
      </c>
      <c r="P134" s="180" t="s">
        <v>334</v>
      </c>
      <c r="Q134" s="184">
        <f t="shared" si="80"/>
        <v>0</v>
      </c>
      <c r="R134" s="182">
        <f t="shared" si="80"/>
        <v>0</v>
      </c>
      <c r="S134" s="329"/>
    </row>
    <row r="135" spans="1:19" ht="12.75">
      <c r="A135" s="71" t="s">
        <v>126</v>
      </c>
      <c r="B135" s="175">
        <v>1</v>
      </c>
      <c r="C135" s="175">
        <v>764.28</v>
      </c>
      <c r="D135" s="175">
        <v>0</v>
      </c>
      <c r="E135" s="175">
        <v>0</v>
      </c>
      <c r="F135" s="175">
        <v>0</v>
      </c>
      <c r="G135" s="176">
        <v>0</v>
      </c>
      <c r="H135" s="177">
        <f t="shared" si="79"/>
        <v>1</v>
      </c>
      <c r="I135" s="178">
        <f t="shared" si="78"/>
        <v>764.28</v>
      </c>
      <c r="J135" s="175" t="s">
        <v>334</v>
      </c>
      <c r="K135" s="175" t="s">
        <v>334</v>
      </c>
      <c r="L135" s="175" t="s">
        <v>334</v>
      </c>
      <c r="M135" s="176" t="s">
        <v>334</v>
      </c>
      <c r="N135" s="179" t="s">
        <v>334</v>
      </c>
      <c r="O135" s="180" t="s">
        <v>334</v>
      </c>
      <c r="P135" s="180" t="s">
        <v>334</v>
      </c>
      <c r="Q135" s="184">
        <f t="shared" si="80"/>
        <v>1</v>
      </c>
      <c r="R135" s="182">
        <f t="shared" si="80"/>
        <v>764.28</v>
      </c>
      <c r="S135" s="329"/>
    </row>
    <row r="136" spans="1:19" ht="12.75">
      <c r="A136" s="71" t="s">
        <v>127</v>
      </c>
      <c r="B136" s="175">
        <v>0</v>
      </c>
      <c r="C136" s="175">
        <v>0</v>
      </c>
      <c r="D136" s="175">
        <v>0</v>
      </c>
      <c r="E136" s="175">
        <v>0</v>
      </c>
      <c r="F136" s="175">
        <v>0</v>
      </c>
      <c r="G136" s="176">
        <v>0</v>
      </c>
      <c r="H136" s="177">
        <f t="shared" si="79"/>
        <v>0</v>
      </c>
      <c r="I136" s="178">
        <f t="shared" si="78"/>
        <v>0</v>
      </c>
      <c r="J136" s="175" t="s">
        <v>334</v>
      </c>
      <c r="K136" s="175" t="s">
        <v>334</v>
      </c>
      <c r="L136" s="175" t="s">
        <v>334</v>
      </c>
      <c r="M136" s="176" t="s">
        <v>334</v>
      </c>
      <c r="N136" s="179" t="s">
        <v>334</v>
      </c>
      <c r="O136" s="180" t="s">
        <v>334</v>
      </c>
      <c r="P136" s="180" t="s">
        <v>334</v>
      </c>
      <c r="Q136" s="184">
        <f t="shared" si="80"/>
        <v>0</v>
      </c>
      <c r="R136" s="182">
        <f t="shared" si="80"/>
        <v>0</v>
      </c>
      <c r="S136" s="329"/>
    </row>
    <row r="137" spans="1:19" ht="12.75">
      <c r="A137" s="75" t="s">
        <v>135</v>
      </c>
      <c r="B137" s="161">
        <f aca="true" t="shared" si="81" ref="B137:G137">B138</f>
        <v>688</v>
      </c>
      <c r="C137" s="161">
        <f t="shared" si="81"/>
        <v>171213.61999999997</v>
      </c>
      <c r="D137" s="161">
        <f t="shared" si="81"/>
        <v>8</v>
      </c>
      <c r="E137" s="161">
        <f t="shared" si="81"/>
        <v>496.24</v>
      </c>
      <c r="F137" s="161">
        <f t="shared" si="81"/>
        <v>65</v>
      </c>
      <c r="G137" s="161">
        <f t="shared" si="81"/>
        <v>5798.66</v>
      </c>
      <c r="H137" s="162">
        <f aca="true" t="shared" si="82" ref="H137:I139">B137+D137+F137</f>
        <v>761</v>
      </c>
      <c r="I137" s="163">
        <f t="shared" si="82"/>
        <v>177508.51999999996</v>
      </c>
      <c r="J137" s="161">
        <f aca="true" t="shared" si="83" ref="J137:P137">J138</f>
        <v>21</v>
      </c>
      <c r="K137" s="161">
        <f t="shared" si="83"/>
        <v>45601.3</v>
      </c>
      <c r="L137" s="161">
        <f t="shared" si="83"/>
        <v>0</v>
      </c>
      <c r="M137" s="164">
        <f t="shared" si="83"/>
        <v>0</v>
      </c>
      <c r="N137" s="162">
        <f t="shared" si="83"/>
        <v>0</v>
      </c>
      <c r="O137" s="163">
        <f t="shared" si="83"/>
        <v>0</v>
      </c>
      <c r="P137" s="163">
        <f t="shared" si="83"/>
        <v>0</v>
      </c>
      <c r="Q137" s="167">
        <f>H137+J137+L137+N137</f>
        <v>782</v>
      </c>
      <c r="R137" s="168">
        <f>I137+K137+M137+O137+P137</f>
        <v>223109.81999999995</v>
      </c>
      <c r="S137" s="329"/>
    </row>
    <row r="138" spans="1:19" ht="12.75">
      <c r="A138" s="74" t="s">
        <v>166</v>
      </c>
      <c r="B138" s="169">
        <f aca="true" t="shared" si="84" ref="B138:G138">SUM(B139:B149)</f>
        <v>688</v>
      </c>
      <c r="C138" s="169">
        <f t="shared" si="84"/>
        <v>171213.61999999997</v>
      </c>
      <c r="D138" s="169">
        <f t="shared" si="84"/>
        <v>8</v>
      </c>
      <c r="E138" s="169">
        <f t="shared" si="84"/>
        <v>496.24</v>
      </c>
      <c r="F138" s="169">
        <f t="shared" si="84"/>
        <v>65</v>
      </c>
      <c r="G138" s="169">
        <f t="shared" si="84"/>
        <v>5798.66</v>
      </c>
      <c r="H138" s="170">
        <f t="shared" si="82"/>
        <v>761</v>
      </c>
      <c r="I138" s="171">
        <f t="shared" si="82"/>
        <v>177508.51999999996</v>
      </c>
      <c r="J138" s="169">
        <f aca="true" t="shared" si="85" ref="J138:O138">SUM(J139:J149)</f>
        <v>21</v>
      </c>
      <c r="K138" s="169">
        <f t="shared" si="85"/>
        <v>45601.3</v>
      </c>
      <c r="L138" s="169">
        <f t="shared" si="85"/>
        <v>0</v>
      </c>
      <c r="M138" s="172">
        <f t="shared" si="85"/>
        <v>0</v>
      </c>
      <c r="N138" s="170">
        <f t="shared" si="85"/>
        <v>0</v>
      </c>
      <c r="O138" s="171">
        <f t="shared" si="85"/>
        <v>0</v>
      </c>
      <c r="P138" s="171">
        <f>SUM(P139:P149)</f>
        <v>0</v>
      </c>
      <c r="Q138" s="173">
        <f>H138+J138+L138+N138</f>
        <v>782</v>
      </c>
      <c r="R138" s="174">
        <f>I138+K138+M138+O138+P138</f>
        <v>223109.81999999995</v>
      </c>
      <c r="S138" s="329"/>
    </row>
    <row r="139" spans="1:19" ht="12.75">
      <c r="A139" s="71" t="s">
        <v>119</v>
      </c>
      <c r="B139" s="175">
        <v>2</v>
      </c>
      <c r="C139" s="175">
        <v>29.95</v>
      </c>
      <c r="D139" s="175">
        <v>0</v>
      </c>
      <c r="E139" s="175">
        <v>0</v>
      </c>
      <c r="F139" s="175">
        <v>0</v>
      </c>
      <c r="G139" s="176">
        <v>0</v>
      </c>
      <c r="H139" s="177">
        <f t="shared" si="82"/>
        <v>2</v>
      </c>
      <c r="I139" s="178">
        <f t="shared" si="82"/>
        <v>29.95</v>
      </c>
      <c r="J139" s="175" t="s">
        <v>334</v>
      </c>
      <c r="K139" s="175" t="s">
        <v>334</v>
      </c>
      <c r="L139" s="175" t="s">
        <v>334</v>
      </c>
      <c r="M139" s="176" t="s">
        <v>334</v>
      </c>
      <c r="N139" s="179" t="s">
        <v>334</v>
      </c>
      <c r="O139" s="180" t="s">
        <v>334</v>
      </c>
      <c r="P139" s="180" t="s">
        <v>334</v>
      </c>
      <c r="Q139" s="184">
        <f aca="true" t="shared" si="86" ref="Q139:R141">H139</f>
        <v>2</v>
      </c>
      <c r="R139" s="182">
        <f t="shared" si="86"/>
        <v>29.95</v>
      </c>
      <c r="S139" s="329"/>
    </row>
    <row r="140" spans="1:19" ht="12.75">
      <c r="A140" s="71" t="s">
        <v>120</v>
      </c>
      <c r="B140" s="175">
        <v>0</v>
      </c>
      <c r="C140" s="175">
        <v>0</v>
      </c>
      <c r="D140" s="175">
        <v>0</v>
      </c>
      <c r="E140" s="175">
        <v>0</v>
      </c>
      <c r="F140" s="175">
        <v>0</v>
      </c>
      <c r="G140" s="176">
        <v>0</v>
      </c>
      <c r="H140" s="177">
        <f>B140+D140+F140</f>
        <v>0</v>
      </c>
      <c r="I140" s="178">
        <f aca="true" t="shared" si="87" ref="I140:I149">C140+E140+G140</f>
        <v>0</v>
      </c>
      <c r="J140" s="175" t="s">
        <v>334</v>
      </c>
      <c r="K140" s="175" t="s">
        <v>334</v>
      </c>
      <c r="L140" s="175" t="s">
        <v>334</v>
      </c>
      <c r="M140" s="176" t="s">
        <v>334</v>
      </c>
      <c r="N140" s="179" t="s">
        <v>334</v>
      </c>
      <c r="O140" s="180" t="s">
        <v>334</v>
      </c>
      <c r="P140" s="180" t="s">
        <v>334</v>
      </c>
      <c r="Q140" s="184">
        <f t="shared" si="86"/>
        <v>0</v>
      </c>
      <c r="R140" s="182">
        <f t="shared" si="86"/>
        <v>0</v>
      </c>
      <c r="S140" s="329"/>
    </row>
    <row r="141" spans="1:19" ht="12.75">
      <c r="A141" s="71" t="s">
        <v>121</v>
      </c>
      <c r="B141" s="175">
        <v>0</v>
      </c>
      <c r="C141" s="175">
        <v>0</v>
      </c>
      <c r="D141" s="175">
        <v>0</v>
      </c>
      <c r="E141" s="175">
        <v>0</v>
      </c>
      <c r="F141" s="175">
        <v>0</v>
      </c>
      <c r="G141" s="176">
        <v>0</v>
      </c>
      <c r="H141" s="177">
        <f aca="true" t="shared" si="88" ref="H141:H149">B141+D141+F141</f>
        <v>0</v>
      </c>
      <c r="I141" s="178">
        <f t="shared" si="87"/>
        <v>0</v>
      </c>
      <c r="J141" s="175" t="s">
        <v>334</v>
      </c>
      <c r="K141" s="175" t="s">
        <v>334</v>
      </c>
      <c r="L141" s="175" t="s">
        <v>334</v>
      </c>
      <c r="M141" s="176" t="s">
        <v>334</v>
      </c>
      <c r="N141" s="179" t="s">
        <v>334</v>
      </c>
      <c r="O141" s="180" t="s">
        <v>334</v>
      </c>
      <c r="P141" s="180" t="s">
        <v>334</v>
      </c>
      <c r="Q141" s="184">
        <f t="shared" si="86"/>
        <v>0</v>
      </c>
      <c r="R141" s="182">
        <f t="shared" si="86"/>
        <v>0</v>
      </c>
      <c r="S141" s="329"/>
    </row>
    <row r="142" spans="1:19" ht="12.75">
      <c r="A142" s="71" t="s">
        <v>122</v>
      </c>
      <c r="B142" s="175">
        <v>0</v>
      </c>
      <c r="C142" s="175">
        <v>0</v>
      </c>
      <c r="D142" s="175">
        <v>0</v>
      </c>
      <c r="E142" s="175">
        <v>0</v>
      </c>
      <c r="F142" s="175">
        <v>0</v>
      </c>
      <c r="G142" s="176">
        <v>0</v>
      </c>
      <c r="H142" s="177">
        <f t="shared" si="88"/>
        <v>0</v>
      </c>
      <c r="I142" s="178">
        <f t="shared" si="87"/>
        <v>0</v>
      </c>
      <c r="J142" s="175" t="s">
        <v>334</v>
      </c>
      <c r="K142" s="175" t="s">
        <v>334</v>
      </c>
      <c r="L142" s="175" t="s">
        <v>334</v>
      </c>
      <c r="M142" s="176" t="s">
        <v>334</v>
      </c>
      <c r="N142" s="179" t="s">
        <v>334</v>
      </c>
      <c r="O142" s="180" t="s">
        <v>334</v>
      </c>
      <c r="P142" s="180" t="s">
        <v>334</v>
      </c>
      <c r="Q142" s="177">
        <f>H142</f>
        <v>0</v>
      </c>
      <c r="R142" s="182">
        <f>I142</f>
        <v>0</v>
      </c>
      <c r="S142" s="329"/>
    </row>
    <row r="143" spans="1:19" ht="12.75">
      <c r="A143" s="71" t="s">
        <v>123</v>
      </c>
      <c r="B143" s="175">
        <v>304</v>
      </c>
      <c r="C143" s="175">
        <v>20942.96</v>
      </c>
      <c r="D143" s="175">
        <v>7</v>
      </c>
      <c r="E143" s="175">
        <v>481.64</v>
      </c>
      <c r="F143" s="175">
        <v>41</v>
      </c>
      <c r="G143" s="176">
        <v>1595.4199999999996</v>
      </c>
      <c r="H143" s="177">
        <f t="shared" si="88"/>
        <v>352</v>
      </c>
      <c r="I143" s="178">
        <f t="shared" si="87"/>
        <v>23020.019999999997</v>
      </c>
      <c r="J143" s="175" t="s">
        <v>334</v>
      </c>
      <c r="K143" s="175" t="s">
        <v>334</v>
      </c>
      <c r="L143" s="175" t="s">
        <v>334</v>
      </c>
      <c r="M143" s="176" t="s">
        <v>334</v>
      </c>
      <c r="N143" s="179" t="s">
        <v>334</v>
      </c>
      <c r="O143" s="180" t="s">
        <v>334</v>
      </c>
      <c r="P143" s="180" t="s">
        <v>334</v>
      </c>
      <c r="Q143" s="182">
        <f>SUM(H143,N143)</f>
        <v>352</v>
      </c>
      <c r="R143" s="182">
        <f>SUM(I143,O143)</f>
        <v>23020.019999999997</v>
      </c>
      <c r="S143" s="329"/>
    </row>
    <row r="144" spans="1:19" ht="12.75">
      <c r="A144" s="71" t="s">
        <v>339</v>
      </c>
      <c r="B144" s="175">
        <v>318</v>
      </c>
      <c r="C144" s="175">
        <v>142472.8</v>
      </c>
      <c r="D144" s="175">
        <v>1</v>
      </c>
      <c r="E144" s="175">
        <v>14.6</v>
      </c>
      <c r="F144" s="175">
        <v>7</v>
      </c>
      <c r="G144" s="176">
        <v>2449.91</v>
      </c>
      <c r="H144" s="177">
        <f t="shared" si="88"/>
        <v>326</v>
      </c>
      <c r="I144" s="178">
        <f t="shared" si="87"/>
        <v>144937.31</v>
      </c>
      <c r="J144" s="175">
        <v>21</v>
      </c>
      <c r="K144" s="175">
        <v>45601.3</v>
      </c>
      <c r="L144" s="175">
        <v>0</v>
      </c>
      <c r="M144" s="176">
        <v>0</v>
      </c>
      <c r="N144" s="179">
        <v>0</v>
      </c>
      <c r="O144" s="175">
        <v>0</v>
      </c>
      <c r="P144" s="175">
        <v>0</v>
      </c>
      <c r="Q144" s="181">
        <f>SUM(H144,J144,L144,N144)</f>
        <v>347</v>
      </c>
      <c r="R144" s="182">
        <f>SUM(I144,K144,M144,O144,P144)</f>
        <v>190538.61</v>
      </c>
      <c r="S144" s="329"/>
    </row>
    <row r="145" spans="1:19" ht="12.75">
      <c r="A145" s="71" t="s">
        <v>326</v>
      </c>
      <c r="B145" s="175">
        <v>0</v>
      </c>
      <c r="C145" s="175">
        <v>0</v>
      </c>
      <c r="D145" s="175">
        <v>0</v>
      </c>
      <c r="E145" s="175">
        <v>0</v>
      </c>
      <c r="F145" s="175">
        <v>0</v>
      </c>
      <c r="G145" s="176">
        <v>0</v>
      </c>
      <c r="H145" s="177">
        <f t="shared" si="88"/>
        <v>0</v>
      </c>
      <c r="I145" s="178">
        <f t="shared" si="87"/>
        <v>0</v>
      </c>
      <c r="J145" s="175" t="s">
        <v>334</v>
      </c>
      <c r="K145" s="175" t="s">
        <v>334</v>
      </c>
      <c r="L145" s="175" t="s">
        <v>334</v>
      </c>
      <c r="M145" s="176" t="s">
        <v>334</v>
      </c>
      <c r="N145" s="179" t="s">
        <v>334</v>
      </c>
      <c r="O145" s="180" t="s">
        <v>334</v>
      </c>
      <c r="P145" s="180" t="s">
        <v>334</v>
      </c>
      <c r="Q145" s="184">
        <f aca="true" t="shared" si="89" ref="Q145:R149">H145</f>
        <v>0</v>
      </c>
      <c r="R145" s="182">
        <f t="shared" si="89"/>
        <v>0</v>
      </c>
      <c r="S145" s="329"/>
    </row>
    <row r="146" spans="1:19" ht="12.75">
      <c r="A146" s="71" t="s">
        <v>124</v>
      </c>
      <c r="B146" s="175">
        <v>31</v>
      </c>
      <c r="C146" s="175">
        <v>1669.8300000000002</v>
      </c>
      <c r="D146" s="175">
        <v>0</v>
      </c>
      <c r="E146" s="175">
        <v>0</v>
      </c>
      <c r="F146" s="175">
        <v>17</v>
      </c>
      <c r="G146" s="176">
        <v>1753.33</v>
      </c>
      <c r="H146" s="177">
        <f t="shared" si="88"/>
        <v>48</v>
      </c>
      <c r="I146" s="178">
        <f t="shared" si="87"/>
        <v>3423.16</v>
      </c>
      <c r="J146" s="175" t="s">
        <v>334</v>
      </c>
      <c r="K146" s="175" t="s">
        <v>334</v>
      </c>
      <c r="L146" s="175" t="s">
        <v>334</v>
      </c>
      <c r="M146" s="176" t="s">
        <v>334</v>
      </c>
      <c r="N146" s="179" t="s">
        <v>334</v>
      </c>
      <c r="O146" s="180" t="s">
        <v>334</v>
      </c>
      <c r="P146" s="180" t="s">
        <v>334</v>
      </c>
      <c r="Q146" s="184">
        <f t="shared" si="89"/>
        <v>48</v>
      </c>
      <c r="R146" s="182">
        <f t="shared" si="89"/>
        <v>3423.16</v>
      </c>
      <c r="S146" s="329"/>
    </row>
    <row r="147" spans="1:19" ht="12.75">
      <c r="A147" s="71" t="s">
        <v>125</v>
      </c>
      <c r="B147" s="175">
        <v>0</v>
      </c>
      <c r="C147" s="175">
        <v>0</v>
      </c>
      <c r="D147" s="175">
        <v>0</v>
      </c>
      <c r="E147" s="175">
        <v>0</v>
      </c>
      <c r="F147" s="175">
        <v>0</v>
      </c>
      <c r="G147" s="176">
        <v>0</v>
      </c>
      <c r="H147" s="177">
        <f t="shared" si="88"/>
        <v>0</v>
      </c>
      <c r="I147" s="178">
        <f t="shared" si="87"/>
        <v>0</v>
      </c>
      <c r="J147" s="175" t="s">
        <v>334</v>
      </c>
      <c r="K147" s="175" t="s">
        <v>334</v>
      </c>
      <c r="L147" s="175" t="s">
        <v>334</v>
      </c>
      <c r="M147" s="176" t="s">
        <v>334</v>
      </c>
      <c r="N147" s="179" t="s">
        <v>334</v>
      </c>
      <c r="O147" s="180" t="s">
        <v>334</v>
      </c>
      <c r="P147" s="180" t="s">
        <v>334</v>
      </c>
      <c r="Q147" s="184">
        <f t="shared" si="89"/>
        <v>0</v>
      </c>
      <c r="R147" s="182">
        <f t="shared" si="89"/>
        <v>0</v>
      </c>
      <c r="S147" s="329"/>
    </row>
    <row r="148" spans="1:19" ht="12.75">
      <c r="A148" s="71" t="s">
        <v>126</v>
      </c>
      <c r="B148" s="175">
        <v>30</v>
      </c>
      <c r="C148" s="175">
        <v>5979.46</v>
      </c>
      <c r="D148" s="175">
        <v>0</v>
      </c>
      <c r="E148" s="175">
        <v>0</v>
      </c>
      <c r="F148" s="175">
        <v>0</v>
      </c>
      <c r="G148" s="176">
        <v>0</v>
      </c>
      <c r="H148" s="177">
        <f t="shared" si="88"/>
        <v>30</v>
      </c>
      <c r="I148" s="178">
        <f t="shared" si="87"/>
        <v>5979.46</v>
      </c>
      <c r="J148" s="175" t="s">
        <v>334</v>
      </c>
      <c r="K148" s="175" t="s">
        <v>334</v>
      </c>
      <c r="L148" s="175" t="s">
        <v>334</v>
      </c>
      <c r="M148" s="176" t="s">
        <v>334</v>
      </c>
      <c r="N148" s="179" t="s">
        <v>334</v>
      </c>
      <c r="O148" s="180" t="s">
        <v>334</v>
      </c>
      <c r="P148" s="180" t="s">
        <v>334</v>
      </c>
      <c r="Q148" s="184">
        <f t="shared" si="89"/>
        <v>30</v>
      </c>
      <c r="R148" s="182">
        <f t="shared" si="89"/>
        <v>5979.46</v>
      </c>
      <c r="S148" s="329"/>
    </row>
    <row r="149" spans="1:19" ht="12.75">
      <c r="A149" s="71" t="s">
        <v>127</v>
      </c>
      <c r="B149" s="175">
        <v>3</v>
      </c>
      <c r="C149" s="175">
        <v>118.62</v>
      </c>
      <c r="D149" s="175">
        <v>0</v>
      </c>
      <c r="E149" s="175">
        <v>0</v>
      </c>
      <c r="F149" s="175">
        <v>0</v>
      </c>
      <c r="G149" s="176">
        <v>0</v>
      </c>
      <c r="H149" s="177">
        <f t="shared" si="88"/>
        <v>3</v>
      </c>
      <c r="I149" s="178">
        <f t="shared" si="87"/>
        <v>118.62</v>
      </c>
      <c r="J149" s="175" t="s">
        <v>334</v>
      </c>
      <c r="K149" s="175" t="s">
        <v>334</v>
      </c>
      <c r="L149" s="175" t="s">
        <v>334</v>
      </c>
      <c r="M149" s="176" t="s">
        <v>334</v>
      </c>
      <c r="N149" s="179" t="s">
        <v>334</v>
      </c>
      <c r="O149" s="180" t="s">
        <v>334</v>
      </c>
      <c r="P149" s="180" t="s">
        <v>334</v>
      </c>
      <c r="Q149" s="184">
        <f t="shared" si="89"/>
        <v>3</v>
      </c>
      <c r="R149" s="182">
        <f t="shared" si="89"/>
        <v>118.62</v>
      </c>
      <c r="S149" s="329"/>
    </row>
    <row r="150" spans="1:19" ht="12.75">
      <c r="A150" s="75" t="s">
        <v>136</v>
      </c>
      <c r="B150" s="161">
        <f aca="true" t="shared" si="90" ref="B150:G150">B151</f>
        <v>6827</v>
      </c>
      <c r="C150" s="161">
        <f t="shared" si="90"/>
        <v>1300209.94</v>
      </c>
      <c r="D150" s="161">
        <f t="shared" si="90"/>
        <v>72</v>
      </c>
      <c r="E150" s="161">
        <f t="shared" si="90"/>
        <v>39235.97</v>
      </c>
      <c r="F150" s="161">
        <f t="shared" si="90"/>
        <v>348</v>
      </c>
      <c r="G150" s="161">
        <f t="shared" si="90"/>
        <v>149276.40000000002</v>
      </c>
      <c r="H150" s="162">
        <f aca="true" t="shared" si="91" ref="H150:I152">B150+D150+F150</f>
        <v>7247</v>
      </c>
      <c r="I150" s="163">
        <f t="shared" si="91"/>
        <v>1488722.31</v>
      </c>
      <c r="J150" s="161">
        <f aca="true" t="shared" si="92" ref="J150:P150">J151</f>
        <v>0</v>
      </c>
      <c r="K150" s="161">
        <f t="shared" si="92"/>
        <v>0</v>
      </c>
      <c r="L150" s="161">
        <f t="shared" si="92"/>
        <v>0</v>
      </c>
      <c r="M150" s="164">
        <f t="shared" si="92"/>
        <v>0</v>
      </c>
      <c r="N150" s="162">
        <f t="shared" si="92"/>
        <v>0</v>
      </c>
      <c r="O150" s="163">
        <f t="shared" si="92"/>
        <v>0</v>
      </c>
      <c r="P150" s="163">
        <f t="shared" si="92"/>
        <v>0</v>
      </c>
      <c r="Q150" s="167">
        <f>H150+J150+L150+N150</f>
        <v>7247</v>
      </c>
      <c r="R150" s="168">
        <f>I150+K150+M150+O150+P150</f>
        <v>1488722.31</v>
      </c>
      <c r="S150" s="329"/>
    </row>
    <row r="151" spans="1:19" ht="12.75">
      <c r="A151" s="74" t="s">
        <v>166</v>
      </c>
      <c r="B151" s="169">
        <f aca="true" t="shared" si="93" ref="B151:G151">SUM(B152:B162)</f>
        <v>6827</v>
      </c>
      <c r="C151" s="169">
        <f t="shared" si="93"/>
        <v>1300209.94</v>
      </c>
      <c r="D151" s="169">
        <f t="shared" si="93"/>
        <v>72</v>
      </c>
      <c r="E151" s="169">
        <f t="shared" si="93"/>
        <v>39235.97</v>
      </c>
      <c r="F151" s="169">
        <f t="shared" si="93"/>
        <v>348</v>
      </c>
      <c r="G151" s="169">
        <f t="shared" si="93"/>
        <v>149276.40000000002</v>
      </c>
      <c r="H151" s="170">
        <f t="shared" si="91"/>
        <v>7247</v>
      </c>
      <c r="I151" s="171">
        <f t="shared" si="91"/>
        <v>1488722.31</v>
      </c>
      <c r="J151" s="169">
        <f aca="true" t="shared" si="94" ref="J151:O151">SUM(J152:J162)</f>
        <v>0</v>
      </c>
      <c r="K151" s="169">
        <f t="shared" si="94"/>
        <v>0</v>
      </c>
      <c r="L151" s="169">
        <f t="shared" si="94"/>
        <v>0</v>
      </c>
      <c r="M151" s="172">
        <f t="shared" si="94"/>
        <v>0</v>
      </c>
      <c r="N151" s="170">
        <f t="shared" si="94"/>
        <v>0</v>
      </c>
      <c r="O151" s="171">
        <f t="shared" si="94"/>
        <v>0</v>
      </c>
      <c r="P151" s="171">
        <f>SUM(P152:P162)</f>
        <v>0</v>
      </c>
      <c r="Q151" s="173">
        <f>H151+J151+L151+N151</f>
        <v>7247</v>
      </c>
      <c r="R151" s="174">
        <f>I151+K151+M151+O151+P151</f>
        <v>1488722.31</v>
      </c>
      <c r="S151" s="329"/>
    </row>
    <row r="152" spans="1:19" ht="12.75">
      <c r="A152" s="71" t="s">
        <v>119</v>
      </c>
      <c r="B152" s="175">
        <v>113</v>
      </c>
      <c r="C152" s="175">
        <v>16518.16</v>
      </c>
      <c r="D152" s="175">
        <v>0</v>
      </c>
      <c r="E152" s="175">
        <v>0</v>
      </c>
      <c r="F152" s="175">
        <v>0</v>
      </c>
      <c r="G152" s="176">
        <v>0</v>
      </c>
      <c r="H152" s="177">
        <f t="shared" si="91"/>
        <v>113</v>
      </c>
      <c r="I152" s="178">
        <f t="shared" si="91"/>
        <v>16518.16</v>
      </c>
      <c r="J152" s="175" t="s">
        <v>334</v>
      </c>
      <c r="K152" s="175" t="s">
        <v>334</v>
      </c>
      <c r="L152" s="175" t="s">
        <v>334</v>
      </c>
      <c r="M152" s="176" t="s">
        <v>334</v>
      </c>
      <c r="N152" s="179" t="s">
        <v>334</v>
      </c>
      <c r="O152" s="180" t="s">
        <v>334</v>
      </c>
      <c r="P152" s="180" t="s">
        <v>334</v>
      </c>
      <c r="Q152" s="184">
        <f aca="true" t="shared" si="95" ref="Q152:R154">H152</f>
        <v>113</v>
      </c>
      <c r="R152" s="182">
        <f t="shared" si="95"/>
        <v>16518.16</v>
      </c>
      <c r="S152" s="329"/>
    </row>
    <row r="153" spans="1:19" ht="12.75">
      <c r="A153" s="71" t="s">
        <v>120</v>
      </c>
      <c r="B153" s="175">
        <v>1</v>
      </c>
      <c r="C153" s="175">
        <v>391.3</v>
      </c>
      <c r="D153" s="175">
        <v>0</v>
      </c>
      <c r="E153" s="175">
        <v>0</v>
      </c>
      <c r="F153" s="175">
        <v>0</v>
      </c>
      <c r="G153" s="176">
        <v>0</v>
      </c>
      <c r="H153" s="177">
        <f>B153+D153+F153</f>
        <v>1</v>
      </c>
      <c r="I153" s="178">
        <f aca="true" t="shared" si="96" ref="I153:I162">C153+E153+G153</f>
        <v>391.3</v>
      </c>
      <c r="J153" s="175" t="s">
        <v>334</v>
      </c>
      <c r="K153" s="175" t="s">
        <v>334</v>
      </c>
      <c r="L153" s="175" t="s">
        <v>334</v>
      </c>
      <c r="M153" s="176" t="s">
        <v>334</v>
      </c>
      <c r="N153" s="179" t="s">
        <v>334</v>
      </c>
      <c r="O153" s="180" t="s">
        <v>334</v>
      </c>
      <c r="P153" s="180" t="s">
        <v>334</v>
      </c>
      <c r="Q153" s="184">
        <f t="shared" si="95"/>
        <v>1</v>
      </c>
      <c r="R153" s="182">
        <f t="shared" si="95"/>
        <v>391.3</v>
      </c>
      <c r="S153" s="329"/>
    </row>
    <row r="154" spans="1:19" ht="12.75">
      <c r="A154" s="71" t="s">
        <v>121</v>
      </c>
      <c r="B154" s="175">
        <v>0</v>
      </c>
      <c r="C154" s="175">
        <v>0</v>
      </c>
      <c r="D154" s="175">
        <v>0</v>
      </c>
      <c r="E154" s="175">
        <v>0</v>
      </c>
      <c r="F154" s="175">
        <v>0</v>
      </c>
      <c r="G154" s="176">
        <v>0</v>
      </c>
      <c r="H154" s="177">
        <f aca="true" t="shared" si="97" ref="H154:H162">B154+D154+F154</f>
        <v>0</v>
      </c>
      <c r="I154" s="178">
        <f t="shared" si="96"/>
        <v>0</v>
      </c>
      <c r="J154" s="175" t="s">
        <v>334</v>
      </c>
      <c r="K154" s="175" t="s">
        <v>334</v>
      </c>
      <c r="L154" s="175" t="s">
        <v>334</v>
      </c>
      <c r="M154" s="176" t="s">
        <v>334</v>
      </c>
      <c r="N154" s="179" t="s">
        <v>334</v>
      </c>
      <c r="O154" s="180" t="s">
        <v>334</v>
      </c>
      <c r="P154" s="180" t="s">
        <v>334</v>
      </c>
      <c r="Q154" s="184">
        <f t="shared" si="95"/>
        <v>0</v>
      </c>
      <c r="R154" s="182">
        <f t="shared" si="95"/>
        <v>0</v>
      </c>
      <c r="S154" s="329"/>
    </row>
    <row r="155" spans="1:19" ht="12.75">
      <c r="A155" s="71" t="s">
        <v>122</v>
      </c>
      <c r="B155" s="175">
        <v>0</v>
      </c>
      <c r="C155" s="175">
        <v>0</v>
      </c>
      <c r="D155" s="175">
        <v>0</v>
      </c>
      <c r="E155" s="175">
        <v>0</v>
      </c>
      <c r="F155" s="175">
        <v>0</v>
      </c>
      <c r="G155" s="176">
        <v>0</v>
      </c>
      <c r="H155" s="177">
        <f t="shared" si="97"/>
        <v>0</v>
      </c>
      <c r="I155" s="178">
        <f t="shared" si="96"/>
        <v>0</v>
      </c>
      <c r="J155" s="175" t="s">
        <v>334</v>
      </c>
      <c r="K155" s="175" t="s">
        <v>334</v>
      </c>
      <c r="L155" s="175" t="s">
        <v>334</v>
      </c>
      <c r="M155" s="176" t="s">
        <v>334</v>
      </c>
      <c r="N155" s="179" t="s">
        <v>334</v>
      </c>
      <c r="O155" s="180" t="s">
        <v>334</v>
      </c>
      <c r="P155" s="180" t="s">
        <v>334</v>
      </c>
      <c r="Q155" s="177">
        <f>H155</f>
        <v>0</v>
      </c>
      <c r="R155" s="182">
        <f>I155</f>
        <v>0</v>
      </c>
      <c r="S155" s="329"/>
    </row>
    <row r="156" spans="1:19" ht="12.75">
      <c r="A156" s="71" t="s">
        <v>123</v>
      </c>
      <c r="B156" s="175">
        <v>5341</v>
      </c>
      <c r="C156" s="175">
        <v>643999.6</v>
      </c>
      <c r="D156" s="175">
        <v>71</v>
      </c>
      <c r="E156" s="175">
        <v>39199.56</v>
      </c>
      <c r="F156" s="175">
        <v>78</v>
      </c>
      <c r="G156" s="176">
        <v>4085.66</v>
      </c>
      <c r="H156" s="177">
        <f t="shared" si="97"/>
        <v>5490</v>
      </c>
      <c r="I156" s="178">
        <f t="shared" si="96"/>
        <v>687284.82</v>
      </c>
      <c r="J156" s="175" t="s">
        <v>334</v>
      </c>
      <c r="K156" s="175" t="s">
        <v>334</v>
      </c>
      <c r="L156" s="175" t="s">
        <v>334</v>
      </c>
      <c r="M156" s="176" t="s">
        <v>334</v>
      </c>
      <c r="N156" s="179" t="s">
        <v>334</v>
      </c>
      <c r="O156" s="180" t="s">
        <v>334</v>
      </c>
      <c r="P156" s="180" t="s">
        <v>334</v>
      </c>
      <c r="Q156" s="182">
        <f>SUM(H156,N156)</f>
        <v>5490</v>
      </c>
      <c r="R156" s="182">
        <f>SUM(I156,O156)</f>
        <v>687284.82</v>
      </c>
      <c r="S156" s="329"/>
    </row>
    <row r="157" spans="1:19" ht="12.75">
      <c r="A157" s="71" t="s">
        <v>339</v>
      </c>
      <c r="B157" s="175">
        <v>307</v>
      </c>
      <c r="C157" s="175">
        <v>395854.61</v>
      </c>
      <c r="D157" s="175">
        <v>0</v>
      </c>
      <c r="E157" s="175">
        <v>0</v>
      </c>
      <c r="F157" s="175">
        <v>86</v>
      </c>
      <c r="G157" s="176">
        <v>45299.25</v>
      </c>
      <c r="H157" s="177">
        <f t="shared" si="97"/>
        <v>393</v>
      </c>
      <c r="I157" s="178">
        <f t="shared" si="96"/>
        <v>441153.86</v>
      </c>
      <c r="J157" s="175">
        <v>0</v>
      </c>
      <c r="K157" s="175">
        <v>0</v>
      </c>
      <c r="L157" s="175">
        <v>0</v>
      </c>
      <c r="M157" s="175">
        <v>0</v>
      </c>
      <c r="N157" s="179">
        <v>0</v>
      </c>
      <c r="O157" s="175">
        <v>0</v>
      </c>
      <c r="P157" s="175">
        <v>0</v>
      </c>
      <c r="Q157" s="181">
        <f>SUM(H157,J157,L157,N157)</f>
        <v>393</v>
      </c>
      <c r="R157" s="182">
        <f>SUM(I157,K157,M157,O157,P157)</f>
        <v>441153.86</v>
      </c>
      <c r="S157" s="329"/>
    </row>
    <row r="158" spans="1:19" ht="12.75">
      <c r="A158" s="71" t="s">
        <v>326</v>
      </c>
      <c r="B158" s="175">
        <v>8</v>
      </c>
      <c r="C158" s="175">
        <v>7165.34</v>
      </c>
      <c r="D158" s="175">
        <v>0</v>
      </c>
      <c r="E158" s="175">
        <v>0</v>
      </c>
      <c r="F158" s="175">
        <v>0</v>
      </c>
      <c r="G158" s="176">
        <v>0</v>
      </c>
      <c r="H158" s="177">
        <f t="shared" si="97"/>
        <v>8</v>
      </c>
      <c r="I158" s="178">
        <f t="shared" si="96"/>
        <v>7165.34</v>
      </c>
      <c r="J158" s="175" t="s">
        <v>334</v>
      </c>
      <c r="K158" s="175" t="s">
        <v>334</v>
      </c>
      <c r="L158" s="175" t="s">
        <v>334</v>
      </c>
      <c r="M158" s="176" t="s">
        <v>334</v>
      </c>
      <c r="N158" s="179" t="s">
        <v>334</v>
      </c>
      <c r="O158" s="180" t="s">
        <v>334</v>
      </c>
      <c r="P158" s="180" t="s">
        <v>334</v>
      </c>
      <c r="Q158" s="184">
        <f aca="true" t="shared" si="98" ref="Q158:R162">H158</f>
        <v>8</v>
      </c>
      <c r="R158" s="182">
        <f t="shared" si="98"/>
        <v>7165.34</v>
      </c>
      <c r="S158" s="329"/>
    </row>
    <row r="159" spans="1:19" ht="12.75">
      <c r="A159" s="71" t="s">
        <v>124</v>
      </c>
      <c r="B159" s="175">
        <v>541</v>
      </c>
      <c r="C159" s="175">
        <v>108536.64</v>
      </c>
      <c r="D159" s="175">
        <v>0</v>
      </c>
      <c r="E159" s="175">
        <v>0</v>
      </c>
      <c r="F159" s="175">
        <v>184</v>
      </c>
      <c r="G159" s="176">
        <v>99891.49</v>
      </c>
      <c r="H159" s="177">
        <f t="shared" si="97"/>
        <v>725</v>
      </c>
      <c r="I159" s="178">
        <f t="shared" si="96"/>
        <v>208428.13</v>
      </c>
      <c r="J159" s="175" t="s">
        <v>334</v>
      </c>
      <c r="K159" s="175" t="s">
        <v>334</v>
      </c>
      <c r="L159" s="175" t="s">
        <v>334</v>
      </c>
      <c r="M159" s="176" t="s">
        <v>334</v>
      </c>
      <c r="N159" s="179" t="s">
        <v>334</v>
      </c>
      <c r="O159" s="180" t="s">
        <v>334</v>
      </c>
      <c r="P159" s="180" t="s">
        <v>334</v>
      </c>
      <c r="Q159" s="184">
        <f t="shared" si="98"/>
        <v>725</v>
      </c>
      <c r="R159" s="182">
        <f t="shared" si="98"/>
        <v>208428.13</v>
      </c>
      <c r="S159" s="329"/>
    </row>
    <row r="160" spans="1:19" ht="12.75">
      <c r="A160" s="71" t="s">
        <v>125</v>
      </c>
      <c r="B160" s="175">
        <v>19</v>
      </c>
      <c r="C160" s="175">
        <v>470.80999999999995</v>
      </c>
      <c r="D160" s="175">
        <v>0</v>
      </c>
      <c r="E160" s="175">
        <v>0</v>
      </c>
      <c r="F160" s="175">
        <v>0</v>
      </c>
      <c r="G160" s="176">
        <v>0</v>
      </c>
      <c r="H160" s="177">
        <f t="shared" si="97"/>
        <v>19</v>
      </c>
      <c r="I160" s="178">
        <f t="shared" si="96"/>
        <v>470.80999999999995</v>
      </c>
      <c r="J160" s="175" t="s">
        <v>334</v>
      </c>
      <c r="K160" s="175" t="s">
        <v>334</v>
      </c>
      <c r="L160" s="175" t="s">
        <v>334</v>
      </c>
      <c r="M160" s="176" t="s">
        <v>334</v>
      </c>
      <c r="N160" s="179" t="s">
        <v>334</v>
      </c>
      <c r="O160" s="180" t="s">
        <v>334</v>
      </c>
      <c r="P160" s="180" t="s">
        <v>334</v>
      </c>
      <c r="Q160" s="184">
        <f t="shared" si="98"/>
        <v>19</v>
      </c>
      <c r="R160" s="182">
        <f t="shared" si="98"/>
        <v>470.80999999999995</v>
      </c>
      <c r="S160" s="329"/>
    </row>
    <row r="161" spans="1:19" ht="12.75">
      <c r="A161" s="71" t="s">
        <v>126</v>
      </c>
      <c r="B161" s="175">
        <v>488</v>
      </c>
      <c r="C161" s="175">
        <v>117545.84</v>
      </c>
      <c r="D161" s="175">
        <v>1</v>
      </c>
      <c r="E161" s="175">
        <v>36.41</v>
      </c>
      <c r="F161" s="175">
        <v>0</v>
      </c>
      <c r="G161" s="176">
        <v>0</v>
      </c>
      <c r="H161" s="177">
        <f t="shared" si="97"/>
        <v>489</v>
      </c>
      <c r="I161" s="178">
        <f t="shared" si="96"/>
        <v>117582.25</v>
      </c>
      <c r="J161" s="175" t="s">
        <v>334</v>
      </c>
      <c r="K161" s="175" t="s">
        <v>334</v>
      </c>
      <c r="L161" s="175" t="s">
        <v>334</v>
      </c>
      <c r="M161" s="176" t="s">
        <v>334</v>
      </c>
      <c r="N161" s="179" t="s">
        <v>334</v>
      </c>
      <c r="O161" s="180" t="s">
        <v>334</v>
      </c>
      <c r="P161" s="180" t="s">
        <v>334</v>
      </c>
      <c r="Q161" s="184">
        <f t="shared" si="98"/>
        <v>489</v>
      </c>
      <c r="R161" s="182">
        <f t="shared" si="98"/>
        <v>117582.25</v>
      </c>
      <c r="S161" s="329"/>
    </row>
    <row r="162" spans="1:19" ht="12.75">
      <c r="A162" s="71" t="s">
        <v>127</v>
      </c>
      <c r="B162" s="175">
        <v>9</v>
      </c>
      <c r="C162" s="175">
        <v>9727.640000000001</v>
      </c>
      <c r="D162" s="175">
        <v>0</v>
      </c>
      <c r="E162" s="175">
        <v>0</v>
      </c>
      <c r="F162" s="175">
        <v>0</v>
      </c>
      <c r="G162" s="176">
        <v>0</v>
      </c>
      <c r="H162" s="177">
        <f t="shared" si="97"/>
        <v>9</v>
      </c>
      <c r="I162" s="178">
        <f t="shared" si="96"/>
        <v>9727.640000000001</v>
      </c>
      <c r="J162" s="175" t="s">
        <v>334</v>
      </c>
      <c r="K162" s="175" t="s">
        <v>334</v>
      </c>
      <c r="L162" s="175" t="s">
        <v>334</v>
      </c>
      <c r="M162" s="176" t="s">
        <v>334</v>
      </c>
      <c r="N162" s="179" t="s">
        <v>334</v>
      </c>
      <c r="O162" s="180" t="s">
        <v>334</v>
      </c>
      <c r="P162" s="180" t="s">
        <v>334</v>
      </c>
      <c r="Q162" s="184">
        <f t="shared" si="98"/>
        <v>9</v>
      </c>
      <c r="R162" s="182">
        <f t="shared" si="98"/>
        <v>9727.640000000001</v>
      </c>
      <c r="S162" s="329"/>
    </row>
    <row r="163" spans="1:19" ht="12.75">
      <c r="A163" s="75" t="s">
        <v>137</v>
      </c>
      <c r="B163" s="161">
        <f aca="true" t="shared" si="99" ref="B163:G163">B164</f>
        <v>3467</v>
      </c>
      <c r="C163" s="161">
        <f t="shared" si="99"/>
        <v>981794.5299999999</v>
      </c>
      <c r="D163" s="161">
        <f t="shared" si="99"/>
        <v>449</v>
      </c>
      <c r="E163" s="161">
        <f t="shared" si="99"/>
        <v>170680.76</v>
      </c>
      <c r="F163" s="161">
        <f t="shared" si="99"/>
        <v>1273</v>
      </c>
      <c r="G163" s="161">
        <f t="shared" si="99"/>
        <v>188604.30000000002</v>
      </c>
      <c r="H163" s="162">
        <f aca="true" t="shared" si="100" ref="H163:I165">B163+D163+F163</f>
        <v>5189</v>
      </c>
      <c r="I163" s="163">
        <f t="shared" si="100"/>
        <v>1341079.59</v>
      </c>
      <c r="J163" s="161">
        <f aca="true" t="shared" si="101" ref="J163:P163">J164</f>
        <v>0</v>
      </c>
      <c r="K163" s="161">
        <f t="shared" si="101"/>
        <v>0</v>
      </c>
      <c r="L163" s="161">
        <f t="shared" si="101"/>
        <v>-6</v>
      </c>
      <c r="M163" s="164">
        <f t="shared" si="101"/>
        <v>-5508.2</v>
      </c>
      <c r="N163" s="162">
        <f t="shared" si="101"/>
        <v>0</v>
      </c>
      <c r="O163" s="163">
        <f t="shared" si="101"/>
        <v>0</v>
      </c>
      <c r="P163" s="163">
        <f t="shared" si="101"/>
        <v>0</v>
      </c>
      <c r="Q163" s="167">
        <f>H163+J163+L163+N163</f>
        <v>5183</v>
      </c>
      <c r="R163" s="168">
        <f>I163+K163+M163+O163+P163</f>
        <v>1335571.3900000001</v>
      </c>
      <c r="S163" s="329"/>
    </row>
    <row r="164" spans="1:19" ht="12.75">
      <c r="A164" s="74" t="s">
        <v>166</v>
      </c>
      <c r="B164" s="169">
        <f aca="true" t="shared" si="102" ref="B164:G164">SUM(B165:B175)</f>
        <v>3467</v>
      </c>
      <c r="C164" s="169">
        <f t="shared" si="102"/>
        <v>981794.5299999999</v>
      </c>
      <c r="D164" s="169">
        <f t="shared" si="102"/>
        <v>449</v>
      </c>
      <c r="E164" s="169">
        <f t="shared" si="102"/>
        <v>170680.76</v>
      </c>
      <c r="F164" s="169">
        <f t="shared" si="102"/>
        <v>1273</v>
      </c>
      <c r="G164" s="169">
        <f t="shared" si="102"/>
        <v>188604.30000000002</v>
      </c>
      <c r="H164" s="170">
        <f t="shared" si="100"/>
        <v>5189</v>
      </c>
      <c r="I164" s="171">
        <f t="shared" si="100"/>
        <v>1341079.59</v>
      </c>
      <c r="J164" s="169">
        <f aca="true" t="shared" si="103" ref="J164:O164">SUM(J165:J175)</f>
        <v>0</v>
      </c>
      <c r="K164" s="169">
        <f t="shared" si="103"/>
        <v>0</v>
      </c>
      <c r="L164" s="169">
        <f t="shared" si="103"/>
        <v>-6</v>
      </c>
      <c r="M164" s="172">
        <f t="shared" si="103"/>
        <v>-5508.2</v>
      </c>
      <c r="N164" s="170">
        <f t="shared" si="103"/>
        <v>0</v>
      </c>
      <c r="O164" s="171">
        <f t="shared" si="103"/>
        <v>0</v>
      </c>
      <c r="P164" s="171">
        <f>SUM(P165:P175)</f>
        <v>0</v>
      </c>
      <c r="Q164" s="173">
        <f>H164+J164+L164+N164</f>
        <v>5183</v>
      </c>
      <c r="R164" s="174">
        <f>I164+K164+M164+O164+P164</f>
        <v>1335571.3900000001</v>
      </c>
      <c r="S164" s="329"/>
    </row>
    <row r="165" spans="1:19" ht="12.75">
      <c r="A165" s="71" t="s">
        <v>119</v>
      </c>
      <c r="B165" s="175">
        <v>59</v>
      </c>
      <c r="C165" s="175">
        <v>28884.180000000004</v>
      </c>
      <c r="D165" s="175">
        <v>9</v>
      </c>
      <c r="E165" s="175">
        <v>4463.05</v>
      </c>
      <c r="F165" s="175">
        <v>1</v>
      </c>
      <c r="G165" s="176">
        <v>136.52</v>
      </c>
      <c r="H165" s="177">
        <f t="shared" si="100"/>
        <v>69</v>
      </c>
      <c r="I165" s="178">
        <f t="shared" si="100"/>
        <v>33483.75</v>
      </c>
      <c r="J165" s="175" t="s">
        <v>334</v>
      </c>
      <c r="K165" s="175" t="s">
        <v>334</v>
      </c>
      <c r="L165" s="175" t="s">
        <v>334</v>
      </c>
      <c r="M165" s="176" t="s">
        <v>334</v>
      </c>
      <c r="N165" s="179" t="s">
        <v>334</v>
      </c>
      <c r="O165" s="180" t="s">
        <v>334</v>
      </c>
      <c r="P165" s="180" t="s">
        <v>334</v>
      </c>
      <c r="Q165" s="184">
        <f aca="true" t="shared" si="104" ref="Q165:R167">H165</f>
        <v>69</v>
      </c>
      <c r="R165" s="182">
        <f t="shared" si="104"/>
        <v>33483.75</v>
      </c>
      <c r="S165" s="329"/>
    </row>
    <row r="166" spans="1:19" ht="12.75">
      <c r="A166" s="71" t="s">
        <v>120</v>
      </c>
      <c r="B166" s="175">
        <v>1</v>
      </c>
      <c r="C166" s="175">
        <v>7.14</v>
      </c>
      <c r="D166" s="175">
        <v>0</v>
      </c>
      <c r="E166" s="175">
        <v>0</v>
      </c>
      <c r="F166" s="175">
        <v>0</v>
      </c>
      <c r="G166" s="176">
        <v>0</v>
      </c>
      <c r="H166" s="177">
        <f>B166+D166+F166</f>
        <v>1</v>
      </c>
      <c r="I166" s="178">
        <f aca="true" t="shared" si="105" ref="I166:I175">C166+E166+G166</f>
        <v>7.14</v>
      </c>
      <c r="J166" s="175" t="s">
        <v>334</v>
      </c>
      <c r="K166" s="175" t="s">
        <v>334</v>
      </c>
      <c r="L166" s="175" t="s">
        <v>334</v>
      </c>
      <c r="M166" s="176" t="s">
        <v>334</v>
      </c>
      <c r="N166" s="179" t="s">
        <v>334</v>
      </c>
      <c r="O166" s="180" t="s">
        <v>334</v>
      </c>
      <c r="P166" s="180" t="s">
        <v>334</v>
      </c>
      <c r="Q166" s="184">
        <f t="shared" si="104"/>
        <v>1</v>
      </c>
      <c r="R166" s="182">
        <f t="shared" si="104"/>
        <v>7.14</v>
      </c>
      <c r="S166" s="329"/>
    </row>
    <row r="167" spans="1:19" ht="12.75">
      <c r="A167" s="71" t="s">
        <v>121</v>
      </c>
      <c r="B167" s="175">
        <v>0</v>
      </c>
      <c r="C167" s="175">
        <v>0</v>
      </c>
      <c r="D167" s="175">
        <v>0</v>
      </c>
      <c r="E167" s="175">
        <v>0</v>
      </c>
      <c r="F167" s="175">
        <v>0</v>
      </c>
      <c r="G167" s="176">
        <v>0</v>
      </c>
      <c r="H167" s="177">
        <f aca="true" t="shared" si="106" ref="H167:H175">B167+D167+F167</f>
        <v>0</v>
      </c>
      <c r="I167" s="178">
        <f t="shared" si="105"/>
        <v>0</v>
      </c>
      <c r="J167" s="175" t="s">
        <v>334</v>
      </c>
      <c r="K167" s="175" t="s">
        <v>334</v>
      </c>
      <c r="L167" s="175" t="s">
        <v>334</v>
      </c>
      <c r="M167" s="176" t="s">
        <v>334</v>
      </c>
      <c r="N167" s="179" t="s">
        <v>334</v>
      </c>
      <c r="O167" s="180" t="s">
        <v>334</v>
      </c>
      <c r="P167" s="180" t="s">
        <v>334</v>
      </c>
      <c r="Q167" s="184">
        <f t="shared" si="104"/>
        <v>0</v>
      </c>
      <c r="R167" s="182">
        <f t="shared" si="104"/>
        <v>0</v>
      </c>
      <c r="S167" s="329"/>
    </row>
    <row r="168" spans="1:19" ht="12.75">
      <c r="A168" s="71" t="s">
        <v>122</v>
      </c>
      <c r="B168" s="175">
        <v>0</v>
      </c>
      <c r="C168" s="175">
        <v>0</v>
      </c>
      <c r="D168" s="175">
        <v>0</v>
      </c>
      <c r="E168" s="175">
        <v>0</v>
      </c>
      <c r="F168" s="175">
        <v>0</v>
      </c>
      <c r="G168" s="176">
        <v>0</v>
      </c>
      <c r="H168" s="177">
        <f t="shared" si="106"/>
        <v>0</v>
      </c>
      <c r="I168" s="178">
        <f t="shared" si="105"/>
        <v>0</v>
      </c>
      <c r="J168" s="175" t="s">
        <v>334</v>
      </c>
      <c r="K168" s="175" t="s">
        <v>334</v>
      </c>
      <c r="L168" s="175" t="s">
        <v>334</v>
      </c>
      <c r="M168" s="176" t="s">
        <v>334</v>
      </c>
      <c r="N168" s="179" t="s">
        <v>334</v>
      </c>
      <c r="O168" s="180" t="s">
        <v>334</v>
      </c>
      <c r="P168" s="180" t="s">
        <v>334</v>
      </c>
      <c r="Q168" s="177">
        <f>H168</f>
        <v>0</v>
      </c>
      <c r="R168" s="182">
        <f>I168</f>
        <v>0</v>
      </c>
      <c r="S168" s="329"/>
    </row>
    <row r="169" spans="1:19" ht="12.75">
      <c r="A169" s="71" t="s">
        <v>123</v>
      </c>
      <c r="B169" s="175">
        <v>2338</v>
      </c>
      <c r="C169" s="175">
        <v>692941.8999999999</v>
      </c>
      <c r="D169" s="175">
        <v>406</v>
      </c>
      <c r="E169" s="175">
        <v>151349.4</v>
      </c>
      <c r="F169" s="175">
        <v>62</v>
      </c>
      <c r="G169" s="176">
        <v>7265.44</v>
      </c>
      <c r="H169" s="177">
        <f t="shared" si="106"/>
        <v>2806</v>
      </c>
      <c r="I169" s="178">
        <f t="shared" si="105"/>
        <v>851556.7399999999</v>
      </c>
      <c r="J169" s="175" t="s">
        <v>334</v>
      </c>
      <c r="K169" s="175" t="s">
        <v>334</v>
      </c>
      <c r="L169" s="175" t="s">
        <v>334</v>
      </c>
      <c r="M169" s="176" t="s">
        <v>334</v>
      </c>
      <c r="N169" s="179" t="s">
        <v>334</v>
      </c>
      <c r="O169" s="180" t="s">
        <v>334</v>
      </c>
      <c r="P169" s="180" t="s">
        <v>334</v>
      </c>
      <c r="Q169" s="182">
        <f>SUM(H169,N169)</f>
        <v>2806</v>
      </c>
      <c r="R169" s="182">
        <f>SUM(I169,O169)</f>
        <v>851556.7399999999</v>
      </c>
      <c r="S169" s="329"/>
    </row>
    <row r="170" spans="1:19" ht="12.75">
      <c r="A170" s="71" t="s">
        <v>339</v>
      </c>
      <c r="B170" s="175">
        <v>500</v>
      </c>
      <c r="C170" s="175">
        <v>51373.67</v>
      </c>
      <c r="D170" s="175">
        <v>5</v>
      </c>
      <c r="E170" s="175">
        <v>1076.1</v>
      </c>
      <c r="F170" s="175">
        <v>1131</v>
      </c>
      <c r="G170" s="176">
        <v>167670.52000000002</v>
      </c>
      <c r="H170" s="177">
        <f t="shared" si="106"/>
        <v>1636</v>
      </c>
      <c r="I170" s="178">
        <f t="shared" si="105"/>
        <v>220120.29</v>
      </c>
      <c r="J170" s="175">
        <v>0</v>
      </c>
      <c r="K170" s="175">
        <v>0</v>
      </c>
      <c r="L170" s="175">
        <v>-6</v>
      </c>
      <c r="M170" s="176">
        <v>-5508.2</v>
      </c>
      <c r="N170" s="179">
        <v>0</v>
      </c>
      <c r="O170" s="175">
        <v>0</v>
      </c>
      <c r="P170" s="175">
        <v>0</v>
      </c>
      <c r="Q170" s="181">
        <f>SUM(H170,J170,L170,N170)</f>
        <v>1630</v>
      </c>
      <c r="R170" s="182">
        <f>SUM(I170,K170,M170,O170,P170)</f>
        <v>214612.09</v>
      </c>
      <c r="S170" s="329"/>
    </row>
    <row r="171" spans="1:19" ht="12.75">
      <c r="A171" s="71" t="s">
        <v>326</v>
      </c>
      <c r="B171" s="175">
        <v>5</v>
      </c>
      <c r="C171" s="175">
        <v>3446.48</v>
      </c>
      <c r="D171" s="175">
        <v>0</v>
      </c>
      <c r="E171" s="175">
        <v>0</v>
      </c>
      <c r="F171" s="175">
        <v>0</v>
      </c>
      <c r="G171" s="176">
        <v>0</v>
      </c>
      <c r="H171" s="177">
        <f t="shared" si="106"/>
        <v>5</v>
      </c>
      <c r="I171" s="178">
        <f t="shared" si="105"/>
        <v>3446.48</v>
      </c>
      <c r="J171" s="175" t="s">
        <v>334</v>
      </c>
      <c r="K171" s="175" t="s">
        <v>334</v>
      </c>
      <c r="L171" s="175" t="s">
        <v>334</v>
      </c>
      <c r="M171" s="176" t="s">
        <v>334</v>
      </c>
      <c r="N171" s="179" t="s">
        <v>334</v>
      </c>
      <c r="O171" s="180" t="s">
        <v>334</v>
      </c>
      <c r="P171" s="180" t="s">
        <v>334</v>
      </c>
      <c r="Q171" s="184">
        <f aca="true" t="shared" si="107" ref="Q171:R175">H171</f>
        <v>5</v>
      </c>
      <c r="R171" s="182">
        <f t="shared" si="107"/>
        <v>3446.48</v>
      </c>
      <c r="S171" s="329"/>
    </row>
    <row r="172" spans="1:19" ht="12.75">
      <c r="A172" s="71" t="s">
        <v>124</v>
      </c>
      <c r="B172" s="175">
        <v>210</v>
      </c>
      <c r="C172" s="175">
        <v>75699.48000000001</v>
      </c>
      <c r="D172" s="175">
        <v>0</v>
      </c>
      <c r="E172" s="175">
        <v>0</v>
      </c>
      <c r="F172" s="175">
        <v>69</v>
      </c>
      <c r="G172" s="176">
        <v>11309.41</v>
      </c>
      <c r="H172" s="177">
        <f t="shared" si="106"/>
        <v>279</v>
      </c>
      <c r="I172" s="178">
        <f t="shared" si="105"/>
        <v>87008.89000000001</v>
      </c>
      <c r="J172" s="175" t="s">
        <v>334</v>
      </c>
      <c r="K172" s="175" t="s">
        <v>334</v>
      </c>
      <c r="L172" s="175" t="s">
        <v>334</v>
      </c>
      <c r="M172" s="176" t="s">
        <v>334</v>
      </c>
      <c r="N172" s="179" t="s">
        <v>334</v>
      </c>
      <c r="O172" s="180" t="s">
        <v>334</v>
      </c>
      <c r="P172" s="180" t="s">
        <v>334</v>
      </c>
      <c r="Q172" s="184">
        <f t="shared" si="107"/>
        <v>279</v>
      </c>
      <c r="R172" s="182">
        <f t="shared" si="107"/>
        <v>87008.89000000001</v>
      </c>
      <c r="S172" s="329"/>
    </row>
    <row r="173" spans="1:19" ht="12.75">
      <c r="A173" s="71" t="s">
        <v>125</v>
      </c>
      <c r="B173" s="175">
        <v>17</v>
      </c>
      <c r="C173" s="175">
        <v>10844.56</v>
      </c>
      <c r="D173" s="175">
        <v>3</v>
      </c>
      <c r="E173" s="175">
        <v>437.32</v>
      </c>
      <c r="F173" s="175">
        <v>0</v>
      </c>
      <c r="G173" s="176">
        <v>0</v>
      </c>
      <c r="H173" s="177">
        <f t="shared" si="106"/>
        <v>20</v>
      </c>
      <c r="I173" s="178">
        <f t="shared" si="105"/>
        <v>11281.88</v>
      </c>
      <c r="J173" s="175" t="s">
        <v>334</v>
      </c>
      <c r="K173" s="175" t="s">
        <v>334</v>
      </c>
      <c r="L173" s="175" t="s">
        <v>334</v>
      </c>
      <c r="M173" s="176" t="s">
        <v>334</v>
      </c>
      <c r="N173" s="179" t="s">
        <v>334</v>
      </c>
      <c r="O173" s="180" t="s">
        <v>334</v>
      </c>
      <c r="P173" s="180" t="s">
        <v>334</v>
      </c>
      <c r="Q173" s="184">
        <f t="shared" si="107"/>
        <v>20</v>
      </c>
      <c r="R173" s="182">
        <f t="shared" si="107"/>
        <v>11281.88</v>
      </c>
      <c r="S173" s="329"/>
    </row>
    <row r="174" spans="1:19" ht="12.75">
      <c r="A174" s="71" t="s">
        <v>126</v>
      </c>
      <c r="B174" s="175">
        <v>309</v>
      </c>
      <c r="C174" s="175">
        <v>104418.99</v>
      </c>
      <c r="D174" s="175">
        <v>25</v>
      </c>
      <c r="E174" s="175">
        <v>13200.73</v>
      </c>
      <c r="F174" s="175">
        <v>10</v>
      </c>
      <c r="G174" s="176">
        <v>2222.41</v>
      </c>
      <c r="H174" s="177">
        <f t="shared" si="106"/>
        <v>344</v>
      </c>
      <c r="I174" s="178">
        <f t="shared" si="105"/>
        <v>119842.13</v>
      </c>
      <c r="J174" s="175" t="s">
        <v>334</v>
      </c>
      <c r="K174" s="175" t="s">
        <v>334</v>
      </c>
      <c r="L174" s="175" t="s">
        <v>334</v>
      </c>
      <c r="M174" s="176" t="s">
        <v>334</v>
      </c>
      <c r="N174" s="179" t="s">
        <v>334</v>
      </c>
      <c r="O174" s="180" t="s">
        <v>334</v>
      </c>
      <c r="P174" s="180" t="s">
        <v>334</v>
      </c>
      <c r="Q174" s="184">
        <f t="shared" si="107"/>
        <v>344</v>
      </c>
      <c r="R174" s="182">
        <f t="shared" si="107"/>
        <v>119842.13</v>
      </c>
      <c r="S174" s="329"/>
    </row>
    <row r="175" spans="1:19" ht="12.75">
      <c r="A175" s="71" t="s">
        <v>127</v>
      </c>
      <c r="B175" s="175">
        <v>28</v>
      </c>
      <c r="C175" s="175">
        <v>14178.130000000001</v>
      </c>
      <c r="D175" s="175">
        <v>1</v>
      </c>
      <c r="E175" s="175">
        <v>154.16</v>
      </c>
      <c r="F175" s="175">
        <v>0</v>
      </c>
      <c r="G175" s="176">
        <v>0</v>
      </c>
      <c r="H175" s="177">
        <f t="shared" si="106"/>
        <v>29</v>
      </c>
      <c r="I175" s="178">
        <f t="shared" si="105"/>
        <v>14332.29</v>
      </c>
      <c r="J175" s="175" t="s">
        <v>334</v>
      </c>
      <c r="K175" s="175" t="s">
        <v>334</v>
      </c>
      <c r="L175" s="175" t="s">
        <v>334</v>
      </c>
      <c r="M175" s="176" t="s">
        <v>334</v>
      </c>
      <c r="N175" s="179" t="s">
        <v>334</v>
      </c>
      <c r="O175" s="180" t="s">
        <v>334</v>
      </c>
      <c r="P175" s="180" t="s">
        <v>334</v>
      </c>
      <c r="Q175" s="184">
        <f t="shared" si="107"/>
        <v>29</v>
      </c>
      <c r="R175" s="182">
        <f t="shared" si="107"/>
        <v>14332.29</v>
      </c>
      <c r="S175" s="329"/>
    </row>
    <row r="176" spans="1:19" ht="12.75">
      <c r="A176" s="75" t="s">
        <v>138</v>
      </c>
      <c r="B176" s="161">
        <f aca="true" t="shared" si="108" ref="B176:G176">B177</f>
        <v>1897</v>
      </c>
      <c r="C176" s="161">
        <f t="shared" si="108"/>
        <v>229093.8</v>
      </c>
      <c r="D176" s="161">
        <f t="shared" si="108"/>
        <v>21</v>
      </c>
      <c r="E176" s="161">
        <f t="shared" si="108"/>
        <v>487.79</v>
      </c>
      <c r="F176" s="161">
        <f t="shared" si="108"/>
        <v>62</v>
      </c>
      <c r="G176" s="161">
        <f t="shared" si="108"/>
        <v>7437.87</v>
      </c>
      <c r="H176" s="162">
        <f aca="true" t="shared" si="109" ref="H176:I178">B176+D176+F176</f>
        <v>1980</v>
      </c>
      <c r="I176" s="163">
        <f t="shared" si="109"/>
        <v>237019.46</v>
      </c>
      <c r="J176" s="161">
        <f aca="true" t="shared" si="110" ref="J176:P176">J177</f>
        <v>0</v>
      </c>
      <c r="K176" s="161">
        <f t="shared" si="110"/>
        <v>0</v>
      </c>
      <c r="L176" s="161">
        <f t="shared" si="110"/>
        <v>0</v>
      </c>
      <c r="M176" s="164">
        <f t="shared" si="110"/>
        <v>0</v>
      </c>
      <c r="N176" s="162">
        <f t="shared" si="110"/>
        <v>0</v>
      </c>
      <c r="O176" s="163">
        <f t="shared" si="110"/>
        <v>0</v>
      </c>
      <c r="P176" s="163">
        <f t="shared" si="110"/>
        <v>0</v>
      </c>
      <c r="Q176" s="167">
        <f>H176+J176+L176+N176</f>
        <v>1980</v>
      </c>
      <c r="R176" s="168">
        <f>I176+K176+M176+O176+P176</f>
        <v>237019.46</v>
      </c>
      <c r="S176" s="329"/>
    </row>
    <row r="177" spans="1:19" ht="12.75">
      <c r="A177" s="74" t="s">
        <v>166</v>
      </c>
      <c r="B177" s="169">
        <f aca="true" t="shared" si="111" ref="B177:G177">SUM(B178:B188)</f>
        <v>1897</v>
      </c>
      <c r="C177" s="169">
        <f t="shared" si="111"/>
        <v>229093.8</v>
      </c>
      <c r="D177" s="169">
        <f t="shared" si="111"/>
        <v>21</v>
      </c>
      <c r="E177" s="169">
        <f t="shared" si="111"/>
        <v>487.79</v>
      </c>
      <c r="F177" s="169">
        <f t="shared" si="111"/>
        <v>62</v>
      </c>
      <c r="G177" s="169">
        <f t="shared" si="111"/>
        <v>7437.87</v>
      </c>
      <c r="H177" s="170">
        <f t="shared" si="109"/>
        <v>1980</v>
      </c>
      <c r="I177" s="171">
        <f t="shared" si="109"/>
        <v>237019.46</v>
      </c>
      <c r="J177" s="169">
        <f aca="true" t="shared" si="112" ref="J177:O177">SUM(J178:J188)</f>
        <v>0</v>
      </c>
      <c r="K177" s="169">
        <f t="shared" si="112"/>
        <v>0</v>
      </c>
      <c r="L177" s="169">
        <f t="shared" si="112"/>
        <v>0</v>
      </c>
      <c r="M177" s="172">
        <f t="shared" si="112"/>
        <v>0</v>
      </c>
      <c r="N177" s="170">
        <f t="shared" si="112"/>
        <v>0</v>
      </c>
      <c r="O177" s="171">
        <f t="shared" si="112"/>
        <v>0</v>
      </c>
      <c r="P177" s="171">
        <f>SUM(P178:P188)</f>
        <v>0</v>
      </c>
      <c r="Q177" s="173">
        <f>H177+J177+L177+N177</f>
        <v>1980</v>
      </c>
      <c r="R177" s="174">
        <f>I177+K177+M177+O177+P177</f>
        <v>237019.46</v>
      </c>
      <c r="S177" s="329"/>
    </row>
    <row r="178" spans="1:19" ht="12.75">
      <c r="A178" s="71" t="s">
        <v>119</v>
      </c>
      <c r="B178" s="175">
        <v>28</v>
      </c>
      <c r="C178" s="175">
        <v>2904.98</v>
      </c>
      <c r="D178" s="175">
        <v>0</v>
      </c>
      <c r="E178" s="175">
        <v>0</v>
      </c>
      <c r="F178" s="175">
        <v>0</v>
      </c>
      <c r="G178" s="176">
        <v>0</v>
      </c>
      <c r="H178" s="177">
        <f t="shared" si="109"/>
        <v>28</v>
      </c>
      <c r="I178" s="178">
        <f t="shared" si="109"/>
        <v>2904.98</v>
      </c>
      <c r="J178" s="175" t="s">
        <v>334</v>
      </c>
      <c r="K178" s="175" t="s">
        <v>334</v>
      </c>
      <c r="L178" s="175" t="s">
        <v>334</v>
      </c>
      <c r="M178" s="176" t="s">
        <v>334</v>
      </c>
      <c r="N178" s="179" t="s">
        <v>334</v>
      </c>
      <c r="O178" s="180" t="s">
        <v>334</v>
      </c>
      <c r="P178" s="180" t="s">
        <v>334</v>
      </c>
      <c r="Q178" s="184">
        <f aca="true" t="shared" si="113" ref="Q178:R180">H178</f>
        <v>28</v>
      </c>
      <c r="R178" s="182">
        <f t="shared" si="113"/>
        <v>2904.98</v>
      </c>
      <c r="S178" s="329"/>
    </row>
    <row r="179" spans="1:19" ht="12.75">
      <c r="A179" s="71" t="s">
        <v>120</v>
      </c>
      <c r="B179" s="175">
        <v>0</v>
      </c>
      <c r="C179" s="175">
        <v>0</v>
      </c>
      <c r="D179" s="175">
        <v>0</v>
      </c>
      <c r="E179" s="175">
        <v>0</v>
      </c>
      <c r="F179" s="175">
        <v>0</v>
      </c>
      <c r="G179" s="176">
        <v>0</v>
      </c>
      <c r="H179" s="177">
        <f>B179+D179+F179</f>
        <v>0</v>
      </c>
      <c r="I179" s="178">
        <f aca="true" t="shared" si="114" ref="I179:I188">C179+E179+G179</f>
        <v>0</v>
      </c>
      <c r="J179" s="175" t="s">
        <v>334</v>
      </c>
      <c r="K179" s="175" t="s">
        <v>334</v>
      </c>
      <c r="L179" s="175" t="s">
        <v>334</v>
      </c>
      <c r="M179" s="176" t="s">
        <v>334</v>
      </c>
      <c r="N179" s="179" t="s">
        <v>334</v>
      </c>
      <c r="O179" s="180" t="s">
        <v>334</v>
      </c>
      <c r="P179" s="180" t="s">
        <v>334</v>
      </c>
      <c r="Q179" s="184">
        <f t="shared" si="113"/>
        <v>0</v>
      </c>
      <c r="R179" s="182">
        <f t="shared" si="113"/>
        <v>0</v>
      </c>
      <c r="S179" s="329"/>
    </row>
    <row r="180" spans="1:19" ht="12.75">
      <c r="A180" s="71" t="s">
        <v>121</v>
      </c>
      <c r="B180" s="175">
        <v>0</v>
      </c>
      <c r="C180" s="175">
        <v>0</v>
      </c>
      <c r="D180" s="175">
        <v>0</v>
      </c>
      <c r="E180" s="175">
        <v>0</v>
      </c>
      <c r="F180" s="175">
        <v>0</v>
      </c>
      <c r="G180" s="176">
        <v>0</v>
      </c>
      <c r="H180" s="177">
        <f aca="true" t="shared" si="115" ref="H180:H188">B180+D180+F180</f>
        <v>0</v>
      </c>
      <c r="I180" s="178">
        <f t="shared" si="114"/>
        <v>0</v>
      </c>
      <c r="J180" s="175" t="s">
        <v>334</v>
      </c>
      <c r="K180" s="175" t="s">
        <v>334</v>
      </c>
      <c r="L180" s="175" t="s">
        <v>334</v>
      </c>
      <c r="M180" s="176" t="s">
        <v>334</v>
      </c>
      <c r="N180" s="179" t="s">
        <v>334</v>
      </c>
      <c r="O180" s="180" t="s">
        <v>334</v>
      </c>
      <c r="P180" s="180" t="s">
        <v>334</v>
      </c>
      <c r="Q180" s="184">
        <f t="shared" si="113"/>
        <v>0</v>
      </c>
      <c r="R180" s="182">
        <f t="shared" si="113"/>
        <v>0</v>
      </c>
      <c r="S180" s="329"/>
    </row>
    <row r="181" spans="1:19" ht="12.75">
      <c r="A181" s="71" t="s">
        <v>122</v>
      </c>
      <c r="B181" s="175">
        <v>0</v>
      </c>
      <c r="C181" s="175">
        <v>0</v>
      </c>
      <c r="D181" s="175">
        <v>0</v>
      </c>
      <c r="E181" s="175">
        <v>0</v>
      </c>
      <c r="F181" s="175">
        <v>0</v>
      </c>
      <c r="G181" s="176">
        <v>0</v>
      </c>
      <c r="H181" s="177">
        <f t="shared" si="115"/>
        <v>0</v>
      </c>
      <c r="I181" s="178">
        <f t="shared" si="114"/>
        <v>0</v>
      </c>
      <c r="J181" s="175" t="s">
        <v>334</v>
      </c>
      <c r="K181" s="175" t="s">
        <v>334</v>
      </c>
      <c r="L181" s="175" t="s">
        <v>334</v>
      </c>
      <c r="M181" s="176" t="s">
        <v>334</v>
      </c>
      <c r="N181" s="179" t="s">
        <v>334</v>
      </c>
      <c r="O181" s="180" t="s">
        <v>334</v>
      </c>
      <c r="P181" s="180" t="s">
        <v>334</v>
      </c>
      <c r="Q181" s="177">
        <f>H181</f>
        <v>0</v>
      </c>
      <c r="R181" s="182">
        <f>I181</f>
        <v>0</v>
      </c>
      <c r="S181" s="329"/>
    </row>
    <row r="182" spans="1:19" ht="12.75">
      <c r="A182" s="71" t="s">
        <v>123</v>
      </c>
      <c r="B182" s="175">
        <v>572</v>
      </c>
      <c r="C182" s="175">
        <v>30627.21</v>
      </c>
      <c r="D182" s="175">
        <v>20</v>
      </c>
      <c r="E182" s="175">
        <v>455.77000000000004</v>
      </c>
      <c r="F182" s="175">
        <v>7</v>
      </c>
      <c r="G182" s="176">
        <v>284.12</v>
      </c>
      <c r="H182" s="177">
        <f t="shared" si="115"/>
        <v>599</v>
      </c>
      <c r="I182" s="178">
        <f t="shared" si="114"/>
        <v>31367.1</v>
      </c>
      <c r="J182" s="175" t="s">
        <v>334</v>
      </c>
      <c r="K182" s="175" t="s">
        <v>334</v>
      </c>
      <c r="L182" s="175" t="s">
        <v>334</v>
      </c>
      <c r="M182" s="176" t="s">
        <v>334</v>
      </c>
      <c r="N182" s="179" t="s">
        <v>334</v>
      </c>
      <c r="O182" s="180" t="s">
        <v>334</v>
      </c>
      <c r="P182" s="180" t="s">
        <v>334</v>
      </c>
      <c r="Q182" s="182">
        <f>SUM(H182,N182)</f>
        <v>599</v>
      </c>
      <c r="R182" s="182">
        <f>SUM(I182,O182)</f>
        <v>31367.1</v>
      </c>
      <c r="S182" s="329"/>
    </row>
    <row r="183" spans="1:19" ht="12.75">
      <c r="A183" s="71" t="s">
        <v>339</v>
      </c>
      <c r="B183" s="175">
        <v>1219</v>
      </c>
      <c r="C183" s="175">
        <v>192241.03999999998</v>
      </c>
      <c r="D183" s="175">
        <v>1</v>
      </c>
      <c r="E183" s="175">
        <v>32.02</v>
      </c>
      <c r="F183" s="175">
        <v>0</v>
      </c>
      <c r="G183" s="176">
        <v>0</v>
      </c>
      <c r="H183" s="177">
        <f t="shared" si="115"/>
        <v>1220</v>
      </c>
      <c r="I183" s="178">
        <f t="shared" si="114"/>
        <v>192273.05999999997</v>
      </c>
      <c r="J183" s="175">
        <v>0</v>
      </c>
      <c r="K183" s="175">
        <v>0</v>
      </c>
      <c r="L183" s="175">
        <v>0</v>
      </c>
      <c r="M183" s="175">
        <v>0</v>
      </c>
      <c r="N183" s="179">
        <v>0</v>
      </c>
      <c r="O183" s="175">
        <v>0</v>
      </c>
      <c r="P183" s="175">
        <v>0</v>
      </c>
      <c r="Q183" s="181">
        <f>SUM(H183,J183,L183,N183)</f>
        <v>1220</v>
      </c>
      <c r="R183" s="182">
        <f>SUM(I183,K183,M183,O183,P183)</f>
        <v>192273.05999999997</v>
      </c>
      <c r="S183" s="329"/>
    </row>
    <row r="184" spans="1:19" ht="12.75">
      <c r="A184" s="71" t="s">
        <v>326</v>
      </c>
      <c r="B184" s="175">
        <v>0</v>
      </c>
      <c r="C184" s="175">
        <v>0</v>
      </c>
      <c r="D184" s="175">
        <v>0</v>
      </c>
      <c r="E184" s="175">
        <v>0</v>
      </c>
      <c r="F184" s="175">
        <v>0</v>
      </c>
      <c r="G184" s="176">
        <v>0</v>
      </c>
      <c r="H184" s="177">
        <f t="shared" si="115"/>
        <v>0</v>
      </c>
      <c r="I184" s="178">
        <f t="shared" si="114"/>
        <v>0</v>
      </c>
      <c r="J184" s="175" t="s">
        <v>334</v>
      </c>
      <c r="K184" s="175" t="s">
        <v>334</v>
      </c>
      <c r="L184" s="175" t="s">
        <v>334</v>
      </c>
      <c r="M184" s="176" t="s">
        <v>334</v>
      </c>
      <c r="N184" s="179" t="s">
        <v>334</v>
      </c>
      <c r="O184" s="180" t="s">
        <v>334</v>
      </c>
      <c r="P184" s="180" t="s">
        <v>334</v>
      </c>
      <c r="Q184" s="184">
        <f aca="true" t="shared" si="116" ref="Q184:R188">H184</f>
        <v>0</v>
      </c>
      <c r="R184" s="182">
        <f t="shared" si="116"/>
        <v>0</v>
      </c>
      <c r="S184" s="329"/>
    </row>
    <row r="185" spans="1:19" ht="12.75">
      <c r="A185" s="71" t="s">
        <v>124</v>
      </c>
      <c r="B185" s="175">
        <v>48</v>
      </c>
      <c r="C185" s="175">
        <v>1720.1299999999999</v>
      </c>
      <c r="D185" s="175">
        <v>0</v>
      </c>
      <c r="E185" s="175">
        <v>0</v>
      </c>
      <c r="F185" s="175">
        <v>54</v>
      </c>
      <c r="G185" s="176">
        <v>6959.52</v>
      </c>
      <c r="H185" s="177">
        <f t="shared" si="115"/>
        <v>102</v>
      </c>
      <c r="I185" s="178">
        <f t="shared" si="114"/>
        <v>8679.65</v>
      </c>
      <c r="J185" s="175" t="s">
        <v>334</v>
      </c>
      <c r="K185" s="175" t="s">
        <v>334</v>
      </c>
      <c r="L185" s="175" t="s">
        <v>334</v>
      </c>
      <c r="M185" s="176" t="s">
        <v>334</v>
      </c>
      <c r="N185" s="179" t="s">
        <v>334</v>
      </c>
      <c r="O185" s="180" t="s">
        <v>334</v>
      </c>
      <c r="P185" s="180" t="s">
        <v>334</v>
      </c>
      <c r="Q185" s="184">
        <f t="shared" si="116"/>
        <v>102</v>
      </c>
      <c r="R185" s="182">
        <f t="shared" si="116"/>
        <v>8679.65</v>
      </c>
      <c r="S185" s="329"/>
    </row>
    <row r="186" spans="1:19" ht="12.75">
      <c r="A186" s="71" t="s">
        <v>125</v>
      </c>
      <c r="B186" s="175">
        <v>0</v>
      </c>
      <c r="C186" s="175">
        <v>0</v>
      </c>
      <c r="D186" s="175">
        <v>0</v>
      </c>
      <c r="E186" s="175">
        <v>0</v>
      </c>
      <c r="F186" s="175">
        <v>0</v>
      </c>
      <c r="G186" s="176">
        <v>0</v>
      </c>
      <c r="H186" s="177">
        <f t="shared" si="115"/>
        <v>0</v>
      </c>
      <c r="I186" s="178">
        <f t="shared" si="114"/>
        <v>0</v>
      </c>
      <c r="J186" s="175" t="s">
        <v>334</v>
      </c>
      <c r="K186" s="175" t="s">
        <v>334</v>
      </c>
      <c r="L186" s="175" t="s">
        <v>334</v>
      </c>
      <c r="M186" s="176" t="s">
        <v>334</v>
      </c>
      <c r="N186" s="179" t="s">
        <v>334</v>
      </c>
      <c r="O186" s="180" t="s">
        <v>334</v>
      </c>
      <c r="P186" s="180" t="s">
        <v>334</v>
      </c>
      <c r="Q186" s="184">
        <f t="shared" si="116"/>
        <v>0</v>
      </c>
      <c r="R186" s="182">
        <f t="shared" si="116"/>
        <v>0</v>
      </c>
      <c r="S186" s="329"/>
    </row>
    <row r="187" spans="1:19" ht="12.75">
      <c r="A187" s="71" t="s">
        <v>126</v>
      </c>
      <c r="B187" s="175">
        <v>28</v>
      </c>
      <c r="C187" s="175">
        <v>1301.9</v>
      </c>
      <c r="D187" s="175">
        <v>0</v>
      </c>
      <c r="E187" s="175">
        <v>0</v>
      </c>
      <c r="F187" s="175">
        <v>0</v>
      </c>
      <c r="G187" s="176">
        <v>0</v>
      </c>
      <c r="H187" s="177">
        <f t="shared" si="115"/>
        <v>28</v>
      </c>
      <c r="I187" s="178">
        <f t="shared" si="114"/>
        <v>1301.9</v>
      </c>
      <c r="J187" s="175" t="s">
        <v>334</v>
      </c>
      <c r="K187" s="175" t="s">
        <v>334</v>
      </c>
      <c r="L187" s="175" t="s">
        <v>334</v>
      </c>
      <c r="M187" s="176" t="s">
        <v>334</v>
      </c>
      <c r="N187" s="179" t="s">
        <v>334</v>
      </c>
      <c r="O187" s="180" t="s">
        <v>334</v>
      </c>
      <c r="P187" s="180" t="s">
        <v>334</v>
      </c>
      <c r="Q187" s="184">
        <f t="shared" si="116"/>
        <v>28</v>
      </c>
      <c r="R187" s="182">
        <f t="shared" si="116"/>
        <v>1301.9</v>
      </c>
      <c r="S187" s="329"/>
    </row>
    <row r="188" spans="1:19" ht="12.75">
      <c r="A188" s="71" t="s">
        <v>127</v>
      </c>
      <c r="B188" s="175">
        <v>2</v>
      </c>
      <c r="C188" s="175">
        <v>298.54</v>
      </c>
      <c r="D188" s="175">
        <v>0</v>
      </c>
      <c r="E188" s="175">
        <v>0</v>
      </c>
      <c r="F188" s="175">
        <v>1</v>
      </c>
      <c r="G188" s="176">
        <v>194.23</v>
      </c>
      <c r="H188" s="177">
        <f t="shared" si="115"/>
        <v>3</v>
      </c>
      <c r="I188" s="178">
        <f t="shared" si="114"/>
        <v>492.77</v>
      </c>
      <c r="J188" s="175" t="s">
        <v>334</v>
      </c>
      <c r="K188" s="175" t="s">
        <v>334</v>
      </c>
      <c r="L188" s="175" t="s">
        <v>334</v>
      </c>
      <c r="M188" s="176" t="s">
        <v>334</v>
      </c>
      <c r="N188" s="179" t="s">
        <v>334</v>
      </c>
      <c r="O188" s="180" t="s">
        <v>334</v>
      </c>
      <c r="P188" s="180" t="s">
        <v>334</v>
      </c>
      <c r="Q188" s="184">
        <f t="shared" si="116"/>
        <v>3</v>
      </c>
      <c r="R188" s="182">
        <f t="shared" si="116"/>
        <v>492.77</v>
      </c>
      <c r="S188" s="329"/>
    </row>
    <row r="189" spans="1:19" ht="12.75">
      <c r="A189" s="75" t="s">
        <v>139</v>
      </c>
      <c r="B189" s="161">
        <f aca="true" t="shared" si="117" ref="B189:G189">B190</f>
        <v>523</v>
      </c>
      <c r="C189" s="161">
        <f t="shared" si="117"/>
        <v>312114.61999999994</v>
      </c>
      <c r="D189" s="161">
        <f t="shared" si="117"/>
        <v>-2</v>
      </c>
      <c r="E189" s="161">
        <f t="shared" si="117"/>
        <v>-1983.17</v>
      </c>
      <c r="F189" s="161">
        <f t="shared" si="117"/>
        <v>5</v>
      </c>
      <c r="G189" s="161">
        <f t="shared" si="117"/>
        <v>1693.5700000000002</v>
      </c>
      <c r="H189" s="162">
        <f aca="true" t="shared" si="118" ref="H189:I191">B189+D189+F189</f>
        <v>526</v>
      </c>
      <c r="I189" s="163">
        <f t="shared" si="118"/>
        <v>311825.01999999996</v>
      </c>
      <c r="J189" s="161">
        <f aca="true" t="shared" si="119" ref="J189:P189">J190</f>
        <v>0</v>
      </c>
      <c r="K189" s="161">
        <f t="shared" si="119"/>
        <v>0</v>
      </c>
      <c r="L189" s="161">
        <f t="shared" si="119"/>
        <v>0</v>
      </c>
      <c r="M189" s="164">
        <f t="shared" si="119"/>
        <v>0</v>
      </c>
      <c r="N189" s="162">
        <f t="shared" si="119"/>
        <v>0</v>
      </c>
      <c r="O189" s="163">
        <f t="shared" si="119"/>
        <v>0</v>
      </c>
      <c r="P189" s="163">
        <f t="shared" si="119"/>
        <v>0</v>
      </c>
      <c r="Q189" s="167">
        <f>H189+J189+L189+N189</f>
        <v>526</v>
      </c>
      <c r="R189" s="168">
        <f>I189+K189+M189+O189+P189</f>
        <v>311825.01999999996</v>
      </c>
      <c r="S189" s="329"/>
    </row>
    <row r="190" spans="1:19" ht="12.75">
      <c r="A190" s="74" t="s">
        <v>166</v>
      </c>
      <c r="B190" s="169">
        <f aca="true" t="shared" si="120" ref="B190:G190">SUM(B191:B201)</f>
        <v>523</v>
      </c>
      <c r="C190" s="169">
        <f t="shared" si="120"/>
        <v>312114.61999999994</v>
      </c>
      <c r="D190" s="169">
        <f t="shared" si="120"/>
        <v>-2</v>
      </c>
      <c r="E190" s="169">
        <f t="shared" si="120"/>
        <v>-1983.17</v>
      </c>
      <c r="F190" s="169">
        <f t="shared" si="120"/>
        <v>5</v>
      </c>
      <c r="G190" s="169">
        <f t="shared" si="120"/>
        <v>1693.5700000000002</v>
      </c>
      <c r="H190" s="170">
        <f t="shared" si="118"/>
        <v>526</v>
      </c>
      <c r="I190" s="171">
        <f t="shared" si="118"/>
        <v>311825.01999999996</v>
      </c>
      <c r="J190" s="169">
        <f aca="true" t="shared" si="121" ref="J190:O190">SUM(J191:J201)</f>
        <v>0</v>
      </c>
      <c r="K190" s="169">
        <f t="shared" si="121"/>
        <v>0</v>
      </c>
      <c r="L190" s="169">
        <f t="shared" si="121"/>
        <v>0</v>
      </c>
      <c r="M190" s="172">
        <f t="shared" si="121"/>
        <v>0</v>
      </c>
      <c r="N190" s="170">
        <f t="shared" si="121"/>
        <v>0</v>
      </c>
      <c r="O190" s="171">
        <f t="shared" si="121"/>
        <v>0</v>
      </c>
      <c r="P190" s="171">
        <f>SUM(P191:P201)</f>
        <v>0</v>
      </c>
      <c r="Q190" s="173">
        <f>H190+J190+L190+N190</f>
        <v>526</v>
      </c>
      <c r="R190" s="174">
        <f>I190+K190+M190+O190+P190</f>
        <v>311825.01999999996</v>
      </c>
      <c r="S190" s="329"/>
    </row>
    <row r="191" spans="1:19" ht="12.75">
      <c r="A191" s="71" t="s">
        <v>119</v>
      </c>
      <c r="B191" s="175">
        <v>2</v>
      </c>
      <c r="C191" s="175">
        <v>31.38</v>
      </c>
      <c r="D191" s="175">
        <v>0</v>
      </c>
      <c r="E191" s="175">
        <v>0</v>
      </c>
      <c r="F191" s="175">
        <v>0</v>
      </c>
      <c r="G191" s="176">
        <v>0</v>
      </c>
      <c r="H191" s="177">
        <f t="shared" si="118"/>
        <v>2</v>
      </c>
      <c r="I191" s="178">
        <f t="shared" si="118"/>
        <v>31.38</v>
      </c>
      <c r="J191" s="175" t="s">
        <v>334</v>
      </c>
      <c r="K191" s="175" t="s">
        <v>334</v>
      </c>
      <c r="L191" s="175" t="s">
        <v>334</v>
      </c>
      <c r="M191" s="176" t="s">
        <v>334</v>
      </c>
      <c r="N191" s="179" t="s">
        <v>334</v>
      </c>
      <c r="O191" s="180" t="s">
        <v>334</v>
      </c>
      <c r="P191" s="180" t="s">
        <v>334</v>
      </c>
      <c r="Q191" s="184">
        <f aca="true" t="shared" si="122" ref="Q191:R193">H191</f>
        <v>2</v>
      </c>
      <c r="R191" s="182">
        <f t="shared" si="122"/>
        <v>31.38</v>
      </c>
      <c r="S191" s="329"/>
    </row>
    <row r="192" spans="1:19" ht="12.75">
      <c r="A192" s="71" t="s">
        <v>120</v>
      </c>
      <c r="B192" s="175">
        <v>0</v>
      </c>
      <c r="C192" s="175">
        <v>0</v>
      </c>
      <c r="D192" s="175">
        <v>0</v>
      </c>
      <c r="E192" s="175">
        <v>0</v>
      </c>
      <c r="F192" s="175">
        <v>0</v>
      </c>
      <c r="G192" s="176">
        <v>0</v>
      </c>
      <c r="H192" s="177">
        <f>B192+D192+F192</f>
        <v>0</v>
      </c>
      <c r="I192" s="178">
        <f aca="true" t="shared" si="123" ref="I192:I201">C192+E192+G192</f>
        <v>0</v>
      </c>
      <c r="J192" s="175" t="s">
        <v>334</v>
      </c>
      <c r="K192" s="175" t="s">
        <v>334</v>
      </c>
      <c r="L192" s="175" t="s">
        <v>334</v>
      </c>
      <c r="M192" s="176" t="s">
        <v>334</v>
      </c>
      <c r="N192" s="179" t="s">
        <v>334</v>
      </c>
      <c r="O192" s="180" t="s">
        <v>334</v>
      </c>
      <c r="P192" s="180" t="s">
        <v>334</v>
      </c>
      <c r="Q192" s="184">
        <f t="shared" si="122"/>
        <v>0</v>
      </c>
      <c r="R192" s="182">
        <f t="shared" si="122"/>
        <v>0</v>
      </c>
      <c r="S192" s="329"/>
    </row>
    <row r="193" spans="1:19" ht="12.75">
      <c r="A193" s="71" t="s">
        <v>121</v>
      </c>
      <c r="B193" s="175">
        <v>0</v>
      </c>
      <c r="C193" s="175">
        <v>0</v>
      </c>
      <c r="D193" s="175">
        <v>0</v>
      </c>
      <c r="E193" s="175">
        <v>0</v>
      </c>
      <c r="F193" s="175">
        <v>0</v>
      </c>
      <c r="G193" s="176">
        <v>0</v>
      </c>
      <c r="H193" s="177">
        <f aca="true" t="shared" si="124" ref="H193:H201">B193+D193+F193</f>
        <v>0</v>
      </c>
      <c r="I193" s="178">
        <f t="shared" si="123"/>
        <v>0</v>
      </c>
      <c r="J193" s="175" t="s">
        <v>334</v>
      </c>
      <c r="K193" s="175" t="s">
        <v>334</v>
      </c>
      <c r="L193" s="175" t="s">
        <v>334</v>
      </c>
      <c r="M193" s="176" t="s">
        <v>334</v>
      </c>
      <c r="N193" s="179" t="s">
        <v>334</v>
      </c>
      <c r="O193" s="180" t="s">
        <v>334</v>
      </c>
      <c r="P193" s="180" t="s">
        <v>334</v>
      </c>
      <c r="Q193" s="184">
        <f t="shared" si="122"/>
        <v>0</v>
      </c>
      <c r="R193" s="182">
        <f t="shared" si="122"/>
        <v>0</v>
      </c>
      <c r="S193" s="329"/>
    </row>
    <row r="194" spans="1:19" ht="12.75">
      <c r="A194" s="71" t="s">
        <v>122</v>
      </c>
      <c r="B194" s="175">
        <v>0</v>
      </c>
      <c r="C194" s="175">
        <v>0</v>
      </c>
      <c r="D194" s="175">
        <v>0</v>
      </c>
      <c r="E194" s="175">
        <v>0</v>
      </c>
      <c r="F194" s="175">
        <v>0</v>
      </c>
      <c r="G194" s="176">
        <v>0</v>
      </c>
      <c r="H194" s="177">
        <f t="shared" si="124"/>
        <v>0</v>
      </c>
      <c r="I194" s="178">
        <f t="shared" si="123"/>
        <v>0</v>
      </c>
      <c r="J194" s="175" t="s">
        <v>334</v>
      </c>
      <c r="K194" s="175" t="s">
        <v>334</v>
      </c>
      <c r="L194" s="175" t="s">
        <v>334</v>
      </c>
      <c r="M194" s="176" t="s">
        <v>334</v>
      </c>
      <c r="N194" s="179" t="s">
        <v>334</v>
      </c>
      <c r="O194" s="180" t="s">
        <v>334</v>
      </c>
      <c r="P194" s="180" t="s">
        <v>334</v>
      </c>
      <c r="Q194" s="177">
        <f>H194</f>
        <v>0</v>
      </c>
      <c r="R194" s="182">
        <f>I194</f>
        <v>0</v>
      </c>
      <c r="S194" s="329"/>
    </row>
    <row r="195" spans="1:19" ht="12.75">
      <c r="A195" s="71" t="s">
        <v>123</v>
      </c>
      <c r="B195" s="175">
        <v>124</v>
      </c>
      <c r="C195" s="175">
        <v>13897.53</v>
      </c>
      <c r="D195" s="175">
        <v>0</v>
      </c>
      <c r="E195" s="175">
        <v>0</v>
      </c>
      <c r="F195" s="175">
        <v>2</v>
      </c>
      <c r="G195" s="176">
        <v>152.63</v>
      </c>
      <c r="H195" s="177">
        <f t="shared" si="124"/>
        <v>126</v>
      </c>
      <c r="I195" s="178">
        <f t="shared" si="123"/>
        <v>14050.16</v>
      </c>
      <c r="J195" s="175" t="s">
        <v>334</v>
      </c>
      <c r="K195" s="175" t="s">
        <v>334</v>
      </c>
      <c r="L195" s="175" t="s">
        <v>334</v>
      </c>
      <c r="M195" s="176" t="s">
        <v>334</v>
      </c>
      <c r="N195" s="179" t="s">
        <v>334</v>
      </c>
      <c r="O195" s="180" t="s">
        <v>334</v>
      </c>
      <c r="P195" s="180" t="s">
        <v>334</v>
      </c>
      <c r="Q195" s="182">
        <f>SUM(H195,N195)</f>
        <v>126</v>
      </c>
      <c r="R195" s="182">
        <f>SUM(I195,O195)</f>
        <v>14050.16</v>
      </c>
      <c r="S195" s="329"/>
    </row>
    <row r="196" spans="1:19" ht="12.75">
      <c r="A196" s="71" t="s">
        <v>339</v>
      </c>
      <c r="B196" s="175">
        <v>341</v>
      </c>
      <c r="C196" s="175">
        <v>292714.55</v>
      </c>
      <c r="D196" s="175">
        <v>-2</v>
      </c>
      <c r="E196" s="175">
        <v>-1983.17</v>
      </c>
      <c r="F196" s="175">
        <v>2</v>
      </c>
      <c r="G196" s="176">
        <v>1524.54</v>
      </c>
      <c r="H196" s="177">
        <f t="shared" si="124"/>
        <v>341</v>
      </c>
      <c r="I196" s="178">
        <f t="shared" si="123"/>
        <v>292255.92</v>
      </c>
      <c r="J196" s="175">
        <v>0</v>
      </c>
      <c r="K196" s="175">
        <v>0</v>
      </c>
      <c r="L196" s="175">
        <v>0</v>
      </c>
      <c r="M196" s="175">
        <v>0</v>
      </c>
      <c r="N196" s="179">
        <v>0</v>
      </c>
      <c r="O196" s="175">
        <v>0</v>
      </c>
      <c r="P196" s="175">
        <v>0</v>
      </c>
      <c r="Q196" s="181">
        <f>SUM(H196,J196,L196,N196)</f>
        <v>341</v>
      </c>
      <c r="R196" s="182">
        <f>SUM(I196,K196,M196,O196,P196)</f>
        <v>292255.92</v>
      </c>
      <c r="S196" s="329"/>
    </row>
    <row r="197" spans="1:19" ht="12.75">
      <c r="A197" s="71" t="s">
        <v>326</v>
      </c>
      <c r="B197" s="175">
        <v>0</v>
      </c>
      <c r="C197" s="175">
        <v>0</v>
      </c>
      <c r="D197" s="175">
        <v>0</v>
      </c>
      <c r="E197" s="175">
        <v>0</v>
      </c>
      <c r="F197" s="175">
        <v>0</v>
      </c>
      <c r="G197" s="176">
        <v>0</v>
      </c>
      <c r="H197" s="177">
        <f t="shared" si="124"/>
        <v>0</v>
      </c>
      <c r="I197" s="178">
        <f t="shared" si="123"/>
        <v>0</v>
      </c>
      <c r="J197" s="175" t="s">
        <v>334</v>
      </c>
      <c r="K197" s="175" t="s">
        <v>334</v>
      </c>
      <c r="L197" s="175" t="s">
        <v>334</v>
      </c>
      <c r="M197" s="176" t="s">
        <v>334</v>
      </c>
      <c r="N197" s="179" t="s">
        <v>334</v>
      </c>
      <c r="O197" s="180" t="s">
        <v>334</v>
      </c>
      <c r="P197" s="180" t="s">
        <v>334</v>
      </c>
      <c r="Q197" s="184">
        <f aca="true" t="shared" si="125" ref="Q197:R201">H197</f>
        <v>0</v>
      </c>
      <c r="R197" s="182">
        <f t="shared" si="125"/>
        <v>0</v>
      </c>
      <c r="S197" s="329"/>
    </row>
    <row r="198" spans="1:19" ht="12.75">
      <c r="A198" s="71" t="s">
        <v>124</v>
      </c>
      <c r="B198" s="175">
        <v>30</v>
      </c>
      <c r="C198" s="175">
        <v>1451.62</v>
      </c>
      <c r="D198" s="175">
        <v>0</v>
      </c>
      <c r="E198" s="175">
        <v>0</v>
      </c>
      <c r="F198" s="175">
        <v>1</v>
      </c>
      <c r="G198" s="176">
        <v>16.4</v>
      </c>
      <c r="H198" s="177">
        <f t="shared" si="124"/>
        <v>31</v>
      </c>
      <c r="I198" s="178">
        <f t="shared" si="123"/>
        <v>1468.02</v>
      </c>
      <c r="J198" s="175" t="s">
        <v>334</v>
      </c>
      <c r="K198" s="175" t="s">
        <v>334</v>
      </c>
      <c r="L198" s="175" t="s">
        <v>334</v>
      </c>
      <c r="M198" s="176" t="s">
        <v>334</v>
      </c>
      <c r="N198" s="179" t="s">
        <v>334</v>
      </c>
      <c r="O198" s="180" t="s">
        <v>334</v>
      </c>
      <c r="P198" s="180" t="s">
        <v>334</v>
      </c>
      <c r="Q198" s="184">
        <f t="shared" si="125"/>
        <v>31</v>
      </c>
      <c r="R198" s="182">
        <f t="shared" si="125"/>
        <v>1468.02</v>
      </c>
      <c r="S198" s="329"/>
    </row>
    <row r="199" spans="1:19" ht="12.75">
      <c r="A199" s="71" t="s">
        <v>125</v>
      </c>
      <c r="B199" s="175">
        <v>0</v>
      </c>
      <c r="C199" s="175">
        <v>0</v>
      </c>
      <c r="D199" s="175">
        <v>0</v>
      </c>
      <c r="E199" s="175">
        <v>0</v>
      </c>
      <c r="F199" s="175">
        <v>0</v>
      </c>
      <c r="G199" s="176">
        <v>0</v>
      </c>
      <c r="H199" s="177">
        <f t="shared" si="124"/>
        <v>0</v>
      </c>
      <c r="I199" s="178">
        <f t="shared" si="123"/>
        <v>0</v>
      </c>
      <c r="J199" s="175" t="s">
        <v>334</v>
      </c>
      <c r="K199" s="175" t="s">
        <v>334</v>
      </c>
      <c r="L199" s="175" t="s">
        <v>334</v>
      </c>
      <c r="M199" s="176" t="s">
        <v>334</v>
      </c>
      <c r="N199" s="179" t="s">
        <v>334</v>
      </c>
      <c r="O199" s="180" t="s">
        <v>334</v>
      </c>
      <c r="P199" s="180" t="s">
        <v>334</v>
      </c>
      <c r="Q199" s="184">
        <f t="shared" si="125"/>
        <v>0</v>
      </c>
      <c r="R199" s="182">
        <f t="shared" si="125"/>
        <v>0</v>
      </c>
      <c r="S199" s="329"/>
    </row>
    <row r="200" spans="1:19" ht="12.75">
      <c r="A200" s="71" t="s">
        <v>126</v>
      </c>
      <c r="B200" s="175">
        <v>26</v>
      </c>
      <c r="C200" s="175">
        <v>4019.5400000000004</v>
      </c>
      <c r="D200" s="175">
        <v>0</v>
      </c>
      <c r="E200" s="175">
        <v>0</v>
      </c>
      <c r="F200" s="175">
        <v>0</v>
      </c>
      <c r="G200" s="176">
        <v>0</v>
      </c>
      <c r="H200" s="177">
        <f t="shared" si="124"/>
        <v>26</v>
      </c>
      <c r="I200" s="178">
        <f t="shared" si="123"/>
        <v>4019.5400000000004</v>
      </c>
      <c r="J200" s="175" t="s">
        <v>334</v>
      </c>
      <c r="K200" s="175" t="s">
        <v>334</v>
      </c>
      <c r="L200" s="175" t="s">
        <v>334</v>
      </c>
      <c r="M200" s="176" t="s">
        <v>334</v>
      </c>
      <c r="N200" s="179" t="s">
        <v>334</v>
      </c>
      <c r="O200" s="180" t="s">
        <v>334</v>
      </c>
      <c r="P200" s="180" t="s">
        <v>334</v>
      </c>
      <c r="Q200" s="184">
        <f t="shared" si="125"/>
        <v>26</v>
      </c>
      <c r="R200" s="182">
        <f t="shared" si="125"/>
        <v>4019.5400000000004</v>
      </c>
      <c r="S200" s="329"/>
    </row>
    <row r="201" spans="1:19" ht="12.75">
      <c r="A201" s="71" t="s">
        <v>127</v>
      </c>
      <c r="B201" s="175">
        <v>0</v>
      </c>
      <c r="C201" s="175">
        <v>0</v>
      </c>
      <c r="D201" s="175">
        <v>0</v>
      </c>
      <c r="E201" s="175">
        <v>0</v>
      </c>
      <c r="F201" s="175">
        <v>0</v>
      </c>
      <c r="G201" s="176">
        <v>0</v>
      </c>
      <c r="H201" s="177">
        <f t="shared" si="124"/>
        <v>0</v>
      </c>
      <c r="I201" s="178">
        <f t="shared" si="123"/>
        <v>0</v>
      </c>
      <c r="J201" s="175" t="s">
        <v>334</v>
      </c>
      <c r="K201" s="175" t="s">
        <v>334</v>
      </c>
      <c r="L201" s="175" t="s">
        <v>334</v>
      </c>
      <c r="M201" s="176" t="s">
        <v>334</v>
      </c>
      <c r="N201" s="179" t="s">
        <v>334</v>
      </c>
      <c r="O201" s="180" t="s">
        <v>334</v>
      </c>
      <c r="P201" s="180" t="s">
        <v>334</v>
      </c>
      <c r="Q201" s="184">
        <f t="shared" si="125"/>
        <v>0</v>
      </c>
      <c r="R201" s="182">
        <f t="shared" si="125"/>
        <v>0</v>
      </c>
      <c r="S201" s="329"/>
    </row>
    <row r="202" spans="1:19" ht="12.75">
      <c r="A202" s="75" t="s">
        <v>140</v>
      </c>
      <c r="B202" s="161">
        <f aca="true" t="shared" si="126" ref="B202:G202">B203</f>
        <v>16764</v>
      </c>
      <c r="C202" s="161">
        <f t="shared" si="126"/>
        <v>5334831.789999999</v>
      </c>
      <c r="D202" s="161">
        <f t="shared" si="126"/>
        <v>311</v>
      </c>
      <c r="E202" s="161">
        <f t="shared" si="126"/>
        <v>84921.54000000001</v>
      </c>
      <c r="F202" s="161">
        <f t="shared" si="126"/>
        <v>7335</v>
      </c>
      <c r="G202" s="161">
        <f t="shared" si="126"/>
        <v>5353681.19</v>
      </c>
      <c r="H202" s="162">
        <f aca="true" t="shared" si="127" ref="H202:I204">B202+D202+F202</f>
        <v>24410</v>
      </c>
      <c r="I202" s="163">
        <f t="shared" si="127"/>
        <v>10773434.52</v>
      </c>
      <c r="J202" s="161">
        <f aca="true" t="shared" si="128" ref="J202:P202">J203</f>
        <v>5</v>
      </c>
      <c r="K202" s="161">
        <f t="shared" si="128"/>
        <v>8109.6</v>
      </c>
      <c r="L202" s="161">
        <f t="shared" si="128"/>
        <v>288</v>
      </c>
      <c r="M202" s="164">
        <f t="shared" si="128"/>
        <v>52102.5</v>
      </c>
      <c r="N202" s="162">
        <f t="shared" si="128"/>
        <v>2</v>
      </c>
      <c r="O202" s="163">
        <f t="shared" si="128"/>
        <v>292.4</v>
      </c>
      <c r="P202" s="163">
        <f t="shared" si="128"/>
        <v>0</v>
      </c>
      <c r="Q202" s="167">
        <f>H202+J202+L202+N202</f>
        <v>24705</v>
      </c>
      <c r="R202" s="168">
        <f>I202+K202+M202+O202+P202</f>
        <v>10833939.02</v>
      </c>
      <c r="S202" s="329"/>
    </row>
    <row r="203" spans="1:19" ht="12.75">
      <c r="A203" s="74" t="s">
        <v>166</v>
      </c>
      <c r="B203" s="169">
        <f aca="true" t="shared" si="129" ref="B203:G203">SUM(B204:B214)</f>
        <v>16764</v>
      </c>
      <c r="C203" s="169">
        <f t="shared" si="129"/>
        <v>5334831.789999999</v>
      </c>
      <c r="D203" s="169">
        <f t="shared" si="129"/>
        <v>311</v>
      </c>
      <c r="E203" s="169">
        <f t="shared" si="129"/>
        <v>84921.54000000001</v>
      </c>
      <c r="F203" s="169">
        <f t="shared" si="129"/>
        <v>7335</v>
      </c>
      <c r="G203" s="169">
        <f t="shared" si="129"/>
        <v>5353681.19</v>
      </c>
      <c r="H203" s="170">
        <f t="shared" si="127"/>
        <v>24410</v>
      </c>
      <c r="I203" s="171">
        <f t="shared" si="127"/>
        <v>10773434.52</v>
      </c>
      <c r="J203" s="169">
        <f aca="true" t="shared" si="130" ref="J203:O203">SUM(J204:J214)</f>
        <v>5</v>
      </c>
      <c r="K203" s="169">
        <f t="shared" si="130"/>
        <v>8109.6</v>
      </c>
      <c r="L203" s="169">
        <f t="shared" si="130"/>
        <v>288</v>
      </c>
      <c r="M203" s="172">
        <f t="shared" si="130"/>
        <v>52102.5</v>
      </c>
      <c r="N203" s="170">
        <f t="shared" si="130"/>
        <v>2</v>
      </c>
      <c r="O203" s="171">
        <f t="shared" si="130"/>
        <v>292.4</v>
      </c>
      <c r="P203" s="171">
        <f>SUM(P204:P214)</f>
        <v>0</v>
      </c>
      <c r="Q203" s="173">
        <f>H203+J203+L203+N203</f>
        <v>24705</v>
      </c>
      <c r="R203" s="174">
        <f>I203+K203+M203+O203+P203</f>
        <v>10833939.02</v>
      </c>
      <c r="S203" s="329"/>
    </row>
    <row r="204" spans="1:19" ht="12.75">
      <c r="A204" s="71" t="s">
        <v>119</v>
      </c>
      <c r="B204" s="175">
        <v>190</v>
      </c>
      <c r="C204" s="175">
        <v>22887.07</v>
      </c>
      <c r="D204" s="175">
        <v>3</v>
      </c>
      <c r="E204" s="175">
        <v>1843.25</v>
      </c>
      <c r="F204" s="175">
        <v>1</v>
      </c>
      <c r="G204" s="176">
        <v>15.1</v>
      </c>
      <c r="H204" s="177">
        <f t="shared" si="127"/>
        <v>194</v>
      </c>
      <c r="I204" s="178">
        <f t="shared" si="127"/>
        <v>24745.42</v>
      </c>
      <c r="J204" s="175" t="s">
        <v>334</v>
      </c>
      <c r="K204" s="175" t="s">
        <v>334</v>
      </c>
      <c r="L204" s="175" t="s">
        <v>334</v>
      </c>
      <c r="M204" s="176" t="s">
        <v>334</v>
      </c>
      <c r="N204" s="179" t="s">
        <v>334</v>
      </c>
      <c r="O204" s="180" t="s">
        <v>334</v>
      </c>
      <c r="P204" s="180" t="s">
        <v>334</v>
      </c>
      <c r="Q204" s="184">
        <f aca="true" t="shared" si="131" ref="Q204:R206">H204</f>
        <v>194</v>
      </c>
      <c r="R204" s="182">
        <f t="shared" si="131"/>
        <v>24745.42</v>
      </c>
      <c r="S204" s="329"/>
    </row>
    <row r="205" spans="1:19" ht="12.75">
      <c r="A205" s="71" t="s">
        <v>120</v>
      </c>
      <c r="B205" s="175">
        <v>20</v>
      </c>
      <c r="C205" s="175">
        <v>2359.4</v>
      </c>
      <c r="D205" s="175">
        <v>0</v>
      </c>
      <c r="E205" s="175">
        <v>0</v>
      </c>
      <c r="F205" s="175">
        <v>3</v>
      </c>
      <c r="G205" s="176">
        <v>113.9</v>
      </c>
      <c r="H205" s="177">
        <f>B205+D205+F205</f>
        <v>23</v>
      </c>
      <c r="I205" s="178">
        <f aca="true" t="shared" si="132" ref="I205:I214">C205+E205+G205</f>
        <v>2473.3</v>
      </c>
      <c r="J205" s="175" t="s">
        <v>334</v>
      </c>
      <c r="K205" s="175" t="s">
        <v>334</v>
      </c>
      <c r="L205" s="175" t="s">
        <v>334</v>
      </c>
      <c r="M205" s="176" t="s">
        <v>334</v>
      </c>
      <c r="N205" s="179" t="s">
        <v>334</v>
      </c>
      <c r="O205" s="180" t="s">
        <v>334</v>
      </c>
      <c r="P205" s="180" t="s">
        <v>334</v>
      </c>
      <c r="Q205" s="184">
        <f t="shared" si="131"/>
        <v>23</v>
      </c>
      <c r="R205" s="182">
        <f t="shared" si="131"/>
        <v>2473.3</v>
      </c>
      <c r="S205" s="329"/>
    </row>
    <row r="206" spans="1:19" ht="12.75">
      <c r="A206" s="71" t="s">
        <v>121</v>
      </c>
      <c r="B206" s="175">
        <v>0</v>
      </c>
      <c r="C206" s="175">
        <v>0</v>
      </c>
      <c r="D206" s="175">
        <v>0</v>
      </c>
      <c r="E206" s="175">
        <v>0</v>
      </c>
      <c r="F206" s="175">
        <v>0</v>
      </c>
      <c r="G206" s="176">
        <v>0</v>
      </c>
      <c r="H206" s="177">
        <f aca="true" t="shared" si="133" ref="H206:H214">B206+D206+F206</f>
        <v>0</v>
      </c>
      <c r="I206" s="178">
        <f t="shared" si="132"/>
        <v>0</v>
      </c>
      <c r="J206" s="175" t="s">
        <v>334</v>
      </c>
      <c r="K206" s="175" t="s">
        <v>334</v>
      </c>
      <c r="L206" s="175" t="s">
        <v>334</v>
      </c>
      <c r="M206" s="176" t="s">
        <v>334</v>
      </c>
      <c r="N206" s="179" t="s">
        <v>334</v>
      </c>
      <c r="O206" s="180" t="s">
        <v>334</v>
      </c>
      <c r="P206" s="180" t="s">
        <v>334</v>
      </c>
      <c r="Q206" s="184">
        <f t="shared" si="131"/>
        <v>0</v>
      </c>
      <c r="R206" s="182">
        <f t="shared" si="131"/>
        <v>0</v>
      </c>
      <c r="S206" s="329"/>
    </row>
    <row r="207" spans="1:19" ht="12.75">
      <c r="A207" s="71" t="s">
        <v>122</v>
      </c>
      <c r="B207" s="175">
        <v>0</v>
      </c>
      <c r="C207" s="175">
        <v>0</v>
      </c>
      <c r="D207" s="175">
        <v>0</v>
      </c>
      <c r="E207" s="175">
        <v>0</v>
      </c>
      <c r="F207" s="175">
        <v>0</v>
      </c>
      <c r="G207" s="176">
        <v>0</v>
      </c>
      <c r="H207" s="177">
        <f t="shared" si="133"/>
        <v>0</v>
      </c>
      <c r="I207" s="178">
        <f t="shared" si="132"/>
        <v>0</v>
      </c>
      <c r="J207" s="175" t="s">
        <v>334</v>
      </c>
      <c r="K207" s="175" t="s">
        <v>334</v>
      </c>
      <c r="L207" s="175" t="s">
        <v>334</v>
      </c>
      <c r="M207" s="176" t="s">
        <v>334</v>
      </c>
      <c r="N207" s="179" t="s">
        <v>334</v>
      </c>
      <c r="O207" s="180" t="s">
        <v>334</v>
      </c>
      <c r="P207" s="180" t="s">
        <v>334</v>
      </c>
      <c r="Q207" s="177">
        <f>H207</f>
        <v>0</v>
      </c>
      <c r="R207" s="182">
        <f>I207</f>
        <v>0</v>
      </c>
      <c r="S207" s="329"/>
    </row>
    <row r="208" spans="1:19" ht="12.75">
      <c r="A208" s="71" t="s">
        <v>123</v>
      </c>
      <c r="B208" s="175">
        <v>8245</v>
      </c>
      <c r="C208" s="175">
        <v>588377.71</v>
      </c>
      <c r="D208" s="175">
        <v>268</v>
      </c>
      <c r="E208" s="175">
        <v>33531.79</v>
      </c>
      <c r="F208" s="175">
        <v>394</v>
      </c>
      <c r="G208" s="176">
        <v>26863.960000000003</v>
      </c>
      <c r="H208" s="177">
        <f t="shared" si="133"/>
        <v>8907</v>
      </c>
      <c r="I208" s="178">
        <f t="shared" si="132"/>
        <v>648773.46</v>
      </c>
      <c r="J208" s="175" t="s">
        <v>334</v>
      </c>
      <c r="K208" s="175" t="s">
        <v>334</v>
      </c>
      <c r="L208" s="175" t="s">
        <v>334</v>
      </c>
      <c r="M208" s="176" t="s">
        <v>334</v>
      </c>
      <c r="N208" s="179" t="s">
        <v>334</v>
      </c>
      <c r="O208" s="180" t="s">
        <v>334</v>
      </c>
      <c r="P208" s="180" t="s">
        <v>334</v>
      </c>
      <c r="Q208" s="182">
        <f>SUM(H208,N208)</f>
        <v>8907</v>
      </c>
      <c r="R208" s="182">
        <f>SUM(I208,O208)</f>
        <v>648773.46</v>
      </c>
      <c r="S208" s="329"/>
    </row>
    <row r="209" spans="1:19" ht="12.75">
      <c r="A209" s="71" t="s">
        <v>339</v>
      </c>
      <c r="B209" s="175">
        <v>6464</v>
      </c>
      <c r="C209" s="175">
        <v>4487991.28</v>
      </c>
      <c r="D209" s="175">
        <v>16</v>
      </c>
      <c r="E209" s="175">
        <v>38022.47</v>
      </c>
      <c r="F209" s="175">
        <v>6724</v>
      </c>
      <c r="G209" s="176">
        <v>5267883.88</v>
      </c>
      <c r="H209" s="177">
        <f t="shared" si="133"/>
        <v>13204</v>
      </c>
      <c r="I209" s="178">
        <f t="shared" si="132"/>
        <v>9793897.629999999</v>
      </c>
      <c r="J209" s="175">
        <v>5</v>
      </c>
      <c r="K209" s="175">
        <v>8109.6</v>
      </c>
      <c r="L209" s="175">
        <v>288</v>
      </c>
      <c r="M209" s="176">
        <v>52102.5</v>
      </c>
      <c r="N209" s="179">
        <v>2</v>
      </c>
      <c r="O209" s="180">
        <v>292.4</v>
      </c>
      <c r="P209" s="180">
        <v>0</v>
      </c>
      <c r="Q209" s="181">
        <f>SUM(H209,J209,L209,N209)</f>
        <v>13499</v>
      </c>
      <c r="R209" s="182">
        <f>SUM(I209,K209,M209,O209,P209)</f>
        <v>9854402.129999999</v>
      </c>
      <c r="S209" s="329"/>
    </row>
    <row r="210" spans="1:19" ht="12.75">
      <c r="A210" s="71" t="s">
        <v>326</v>
      </c>
      <c r="B210" s="175">
        <v>7</v>
      </c>
      <c r="C210" s="175">
        <v>512.3100000000001</v>
      </c>
      <c r="D210" s="175">
        <v>1</v>
      </c>
      <c r="E210" s="175">
        <v>418.81</v>
      </c>
      <c r="F210" s="175">
        <v>0</v>
      </c>
      <c r="G210" s="176">
        <v>0</v>
      </c>
      <c r="H210" s="177">
        <f t="shared" si="133"/>
        <v>8</v>
      </c>
      <c r="I210" s="178">
        <f t="shared" si="132"/>
        <v>931.1200000000001</v>
      </c>
      <c r="J210" s="175" t="s">
        <v>334</v>
      </c>
      <c r="K210" s="175" t="s">
        <v>334</v>
      </c>
      <c r="L210" s="175" t="s">
        <v>334</v>
      </c>
      <c r="M210" s="176" t="s">
        <v>334</v>
      </c>
      <c r="N210" s="179" t="s">
        <v>334</v>
      </c>
      <c r="O210" s="180" t="s">
        <v>334</v>
      </c>
      <c r="P210" s="180" t="s">
        <v>334</v>
      </c>
      <c r="Q210" s="184">
        <f aca="true" t="shared" si="134" ref="Q210:R214">H210</f>
        <v>8</v>
      </c>
      <c r="R210" s="182">
        <f t="shared" si="134"/>
        <v>931.1200000000001</v>
      </c>
      <c r="S210" s="329"/>
    </row>
    <row r="211" spans="1:19" ht="12.75">
      <c r="A211" s="71" t="s">
        <v>124</v>
      </c>
      <c r="B211" s="175">
        <v>989</v>
      </c>
      <c r="C211" s="175">
        <v>59238.03</v>
      </c>
      <c r="D211" s="175">
        <v>0</v>
      </c>
      <c r="E211" s="175">
        <v>0</v>
      </c>
      <c r="F211" s="175">
        <v>204</v>
      </c>
      <c r="G211" s="176">
        <v>57970.69</v>
      </c>
      <c r="H211" s="177">
        <f t="shared" si="133"/>
        <v>1193</v>
      </c>
      <c r="I211" s="178">
        <f t="shared" si="132"/>
        <v>117208.72</v>
      </c>
      <c r="J211" s="175" t="s">
        <v>334</v>
      </c>
      <c r="K211" s="175" t="s">
        <v>334</v>
      </c>
      <c r="L211" s="175" t="s">
        <v>334</v>
      </c>
      <c r="M211" s="176" t="s">
        <v>334</v>
      </c>
      <c r="N211" s="179" t="s">
        <v>334</v>
      </c>
      <c r="O211" s="180" t="s">
        <v>334</v>
      </c>
      <c r="P211" s="180" t="s">
        <v>334</v>
      </c>
      <c r="Q211" s="184">
        <f t="shared" si="134"/>
        <v>1193</v>
      </c>
      <c r="R211" s="182">
        <f t="shared" si="134"/>
        <v>117208.72</v>
      </c>
      <c r="S211" s="329"/>
    </row>
    <row r="212" spans="1:19" ht="12.75">
      <c r="A212" s="71" t="s">
        <v>125</v>
      </c>
      <c r="B212" s="175">
        <v>33</v>
      </c>
      <c r="C212" s="175">
        <v>2757.22</v>
      </c>
      <c r="D212" s="175">
        <v>0</v>
      </c>
      <c r="E212" s="175">
        <v>0</v>
      </c>
      <c r="F212" s="175">
        <v>0</v>
      </c>
      <c r="G212" s="176">
        <v>0</v>
      </c>
      <c r="H212" s="177">
        <f t="shared" si="133"/>
        <v>33</v>
      </c>
      <c r="I212" s="178">
        <f t="shared" si="132"/>
        <v>2757.22</v>
      </c>
      <c r="J212" s="175" t="s">
        <v>334</v>
      </c>
      <c r="K212" s="175" t="s">
        <v>334</v>
      </c>
      <c r="L212" s="175" t="s">
        <v>334</v>
      </c>
      <c r="M212" s="176" t="s">
        <v>334</v>
      </c>
      <c r="N212" s="179" t="s">
        <v>334</v>
      </c>
      <c r="O212" s="180" t="s">
        <v>334</v>
      </c>
      <c r="P212" s="180" t="s">
        <v>334</v>
      </c>
      <c r="Q212" s="184">
        <f t="shared" si="134"/>
        <v>33</v>
      </c>
      <c r="R212" s="182">
        <f t="shared" si="134"/>
        <v>2757.22</v>
      </c>
      <c r="S212" s="329"/>
    </row>
    <row r="213" spans="1:19" ht="12.75">
      <c r="A213" s="71" t="s">
        <v>126</v>
      </c>
      <c r="B213" s="175">
        <v>786</v>
      </c>
      <c r="C213" s="175">
        <v>165320.06</v>
      </c>
      <c r="D213" s="175">
        <v>23</v>
      </c>
      <c r="E213" s="175">
        <v>11105.22</v>
      </c>
      <c r="F213" s="175">
        <v>5</v>
      </c>
      <c r="G213" s="176">
        <v>74.72</v>
      </c>
      <c r="H213" s="177">
        <f t="shared" si="133"/>
        <v>814</v>
      </c>
      <c r="I213" s="178">
        <f t="shared" si="132"/>
        <v>176500</v>
      </c>
      <c r="J213" s="175" t="s">
        <v>334</v>
      </c>
      <c r="K213" s="175" t="s">
        <v>334</v>
      </c>
      <c r="L213" s="175" t="s">
        <v>334</v>
      </c>
      <c r="M213" s="176" t="s">
        <v>334</v>
      </c>
      <c r="N213" s="179" t="s">
        <v>334</v>
      </c>
      <c r="O213" s="180" t="s">
        <v>334</v>
      </c>
      <c r="P213" s="180" t="s">
        <v>334</v>
      </c>
      <c r="Q213" s="184">
        <f t="shared" si="134"/>
        <v>814</v>
      </c>
      <c r="R213" s="182">
        <f t="shared" si="134"/>
        <v>176500</v>
      </c>
      <c r="S213" s="329"/>
    </row>
    <row r="214" spans="1:19" ht="12.75">
      <c r="A214" s="71" t="s">
        <v>127</v>
      </c>
      <c r="B214" s="175">
        <v>30</v>
      </c>
      <c r="C214" s="175">
        <v>5388.709999999999</v>
      </c>
      <c r="D214" s="175">
        <v>0</v>
      </c>
      <c r="E214" s="175">
        <v>0</v>
      </c>
      <c r="F214" s="175">
        <v>4</v>
      </c>
      <c r="G214" s="176">
        <v>758.94</v>
      </c>
      <c r="H214" s="177">
        <f t="shared" si="133"/>
        <v>34</v>
      </c>
      <c r="I214" s="178">
        <f t="shared" si="132"/>
        <v>6147.65</v>
      </c>
      <c r="J214" s="175" t="s">
        <v>334</v>
      </c>
      <c r="K214" s="175" t="s">
        <v>334</v>
      </c>
      <c r="L214" s="175" t="s">
        <v>334</v>
      </c>
      <c r="M214" s="176" t="s">
        <v>334</v>
      </c>
      <c r="N214" s="179" t="s">
        <v>334</v>
      </c>
      <c r="O214" s="180" t="s">
        <v>334</v>
      </c>
      <c r="P214" s="180" t="s">
        <v>334</v>
      </c>
      <c r="Q214" s="184">
        <f t="shared" si="134"/>
        <v>34</v>
      </c>
      <c r="R214" s="182">
        <f t="shared" si="134"/>
        <v>6147.65</v>
      </c>
      <c r="S214" s="329"/>
    </row>
    <row r="215" spans="1:19" ht="12.75">
      <c r="A215" s="75" t="s">
        <v>141</v>
      </c>
      <c r="B215" s="161">
        <f aca="true" t="shared" si="135" ref="B215:G215">B216</f>
        <v>74</v>
      </c>
      <c r="C215" s="161">
        <f t="shared" si="135"/>
        <v>5728.88</v>
      </c>
      <c r="D215" s="161">
        <f t="shared" si="135"/>
        <v>2</v>
      </c>
      <c r="E215" s="161">
        <f t="shared" si="135"/>
        <v>128.8</v>
      </c>
      <c r="F215" s="161">
        <f t="shared" si="135"/>
        <v>12</v>
      </c>
      <c r="G215" s="161">
        <f t="shared" si="135"/>
        <v>1455.56</v>
      </c>
      <c r="H215" s="162">
        <f aca="true" t="shared" si="136" ref="H215:I217">B215+D215+F215</f>
        <v>88</v>
      </c>
      <c r="I215" s="163">
        <f t="shared" si="136"/>
        <v>7313.24</v>
      </c>
      <c r="J215" s="161">
        <f aca="true" t="shared" si="137" ref="J215:P215">J216</f>
        <v>0</v>
      </c>
      <c r="K215" s="161">
        <f t="shared" si="137"/>
        <v>0</v>
      </c>
      <c r="L215" s="161">
        <f t="shared" si="137"/>
        <v>0</v>
      </c>
      <c r="M215" s="164">
        <f t="shared" si="137"/>
        <v>0</v>
      </c>
      <c r="N215" s="162">
        <f t="shared" si="137"/>
        <v>0</v>
      </c>
      <c r="O215" s="163">
        <f t="shared" si="137"/>
        <v>0</v>
      </c>
      <c r="P215" s="163">
        <f t="shared" si="137"/>
        <v>0</v>
      </c>
      <c r="Q215" s="167">
        <f>H215+J215+L215+N215</f>
        <v>88</v>
      </c>
      <c r="R215" s="168">
        <f>I215+K215+M215+O215+P215</f>
        <v>7313.24</v>
      </c>
      <c r="S215" s="329"/>
    </row>
    <row r="216" spans="1:19" ht="12.75">
      <c r="A216" s="74" t="s">
        <v>166</v>
      </c>
      <c r="B216" s="169">
        <f aca="true" t="shared" si="138" ref="B216:G216">SUM(B217:B227)</f>
        <v>74</v>
      </c>
      <c r="C216" s="169">
        <f t="shared" si="138"/>
        <v>5728.88</v>
      </c>
      <c r="D216" s="169">
        <f t="shared" si="138"/>
        <v>2</v>
      </c>
      <c r="E216" s="169">
        <f t="shared" si="138"/>
        <v>128.8</v>
      </c>
      <c r="F216" s="169">
        <f t="shared" si="138"/>
        <v>12</v>
      </c>
      <c r="G216" s="169">
        <f t="shared" si="138"/>
        <v>1455.56</v>
      </c>
      <c r="H216" s="170">
        <f t="shared" si="136"/>
        <v>88</v>
      </c>
      <c r="I216" s="171">
        <f t="shared" si="136"/>
        <v>7313.24</v>
      </c>
      <c r="J216" s="169">
        <f aca="true" t="shared" si="139" ref="J216:O216">SUM(J217:J227)</f>
        <v>0</v>
      </c>
      <c r="K216" s="169">
        <f t="shared" si="139"/>
        <v>0</v>
      </c>
      <c r="L216" s="169">
        <f t="shared" si="139"/>
        <v>0</v>
      </c>
      <c r="M216" s="172">
        <f t="shared" si="139"/>
        <v>0</v>
      </c>
      <c r="N216" s="170">
        <f t="shared" si="139"/>
        <v>0</v>
      </c>
      <c r="O216" s="171">
        <f t="shared" si="139"/>
        <v>0</v>
      </c>
      <c r="P216" s="171">
        <f>SUM(P217:P227)</f>
        <v>0</v>
      </c>
      <c r="Q216" s="173">
        <f>H216+J216+L216+N216</f>
        <v>88</v>
      </c>
      <c r="R216" s="174">
        <f>I216+K216+M216+O216+P216</f>
        <v>7313.24</v>
      </c>
      <c r="S216" s="329"/>
    </row>
    <row r="217" spans="1:19" ht="12.75">
      <c r="A217" s="71" t="s">
        <v>119</v>
      </c>
      <c r="B217" s="175">
        <v>1</v>
      </c>
      <c r="C217" s="175">
        <v>20.869999999999997</v>
      </c>
      <c r="D217" s="175">
        <v>0</v>
      </c>
      <c r="E217" s="175">
        <v>0</v>
      </c>
      <c r="F217" s="175">
        <v>0</v>
      </c>
      <c r="G217" s="176">
        <v>0</v>
      </c>
      <c r="H217" s="177">
        <f t="shared" si="136"/>
        <v>1</v>
      </c>
      <c r="I217" s="178">
        <f t="shared" si="136"/>
        <v>20.869999999999997</v>
      </c>
      <c r="J217" s="175" t="s">
        <v>334</v>
      </c>
      <c r="K217" s="175" t="s">
        <v>334</v>
      </c>
      <c r="L217" s="175" t="s">
        <v>334</v>
      </c>
      <c r="M217" s="176" t="s">
        <v>334</v>
      </c>
      <c r="N217" s="179" t="s">
        <v>334</v>
      </c>
      <c r="O217" s="180" t="s">
        <v>334</v>
      </c>
      <c r="P217" s="180" t="s">
        <v>334</v>
      </c>
      <c r="Q217" s="184">
        <f aca="true" t="shared" si="140" ref="Q217:R219">H217</f>
        <v>1</v>
      </c>
      <c r="R217" s="182">
        <f t="shared" si="140"/>
        <v>20.869999999999997</v>
      </c>
      <c r="S217" s="329"/>
    </row>
    <row r="218" spans="1:19" ht="12.75">
      <c r="A218" s="71" t="s">
        <v>120</v>
      </c>
      <c r="B218" s="175">
        <v>0</v>
      </c>
      <c r="C218" s="175">
        <v>0</v>
      </c>
      <c r="D218" s="175">
        <v>0</v>
      </c>
      <c r="E218" s="175">
        <v>0</v>
      </c>
      <c r="F218" s="175">
        <v>0</v>
      </c>
      <c r="G218" s="176">
        <v>0</v>
      </c>
      <c r="H218" s="177">
        <f>B218+D218+F218</f>
        <v>0</v>
      </c>
      <c r="I218" s="178">
        <f aca="true" t="shared" si="141" ref="I218:I227">C218+E218+G218</f>
        <v>0</v>
      </c>
      <c r="J218" s="175" t="s">
        <v>334</v>
      </c>
      <c r="K218" s="175" t="s">
        <v>334</v>
      </c>
      <c r="L218" s="175" t="s">
        <v>334</v>
      </c>
      <c r="M218" s="176" t="s">
        <v>334</v>
      </c>
      <c r="N218" s="179" t="s">
        <v>334</v>
      </c>
      <c r="O218" s="180" t="s">
        <v>334</v>
      </c>
      <c r="P218" s="180" t="s">
        <v>334</v>
      </c>
      <c r="Q218" s="184">
        <f t="shared" si="140"/>
        <v>0</v>
      </c>
      <c r="R218" s="182">
        <f t="shared" si="140"/>
        <v>0</v>
      </c>
      <c r="S218" s="329"/>
    </row>
    <row r="219" spans="1:19" ht="12.75">
      <c r="A219" s="71" t="s">
        <v>121</v>
      </c>
      <c r="B219" s="175">
        <v>0</v>
      </c>
      <c r="C219" s="175">
        <v>0</v>
      </c>
      <c r="D219" s="175">
        <v>0</v>
      </c>
      <c r="E219" s="175">
        <v>0</v>
      </c>
      <c r="F219" s="175">
        <v>0</v>
      </c>
      <c r="G219" s="176">
        <v>0</v>
      </c>
      <c r="H219" s="177">
        <f aca="true" t="shared" si="142" ref="H219:H227">B219+D219+F219</f>
        <v>0</v>
      </c>
      <c r="I219" s="178">
        <f t="shared" si="141"/>
        <v>0</v>
      </c>
      <c r="J219" s="175" t="s">
        <v>334</v>
      </c>
      <c r="K219" s="175" t="s">
        <v>334</v>
      </c>
      <c r="L219" s="175" t="s">
        <v>334</v>
      </c>
      <c r="M219" s="176" t="s">
        <v>334</v>
      </c>
      <c r="N219" s="179" t="s">
        <v>334</v>
      </c>
      <c r="O219" s="180" t="s">
        <v>334</v>
      </c>
      <c r="P219" s="180" t="s">
        <v>334</v>
      </c>
      <c r="Q219" s="184">
        <f t="shared" si="140"/>
        <v>0</v>
      </c>
      <c r="R219" s="182">
        <f t="shared" si="140"/>
        <v>0</v>
      </c>
      <c r="S219" s="329"/>
    </row>
    <row r="220" spans="1:19" ht="12.75">
      <c r="A220" s="71" t="s">
        <v>122</v>
      </c>
      <c r="B220" s="175">
        <v>0</v>
      </c>
      <c r="C220" s="175">
        <v>0</v>
      </c>
      <c r="D220" s="175">
        <v>0</v>
      </c>
      <c r="E220" s="175">
        <v>0</v>
      </c>
      <c r="F220" s="175">
        <v>0</v>
      </c>
      <c r="G220" s="176">
        <v>0</v>
      </c>
      <c r="H220" s="177">
        <f t="shared" si="142"/>
        <v>0</v>
      </c>
      <c r="I220" s="178">
        <f t="shared" si="141"/>
        <v>0</v>
      </c>
      <c r="J220" s="175" t="s">
        <v>334</v>
      </c>
      <c r="K220" s="175" t="s">
        <v>334</v>
      </c>
      <c r="L220" s="175" t="s">
        <v>334</v>
      </c>
      <c r="M220" s="176" t="s">
        <v>334</v>
      </c>
      <c r="N220" s="179" t="s">
        <v>334</v>
      </c>
      <c r="O220" s="180" t="s">
        <v>334</v>
      </c>
      <c r="P220" s="180" t="s">
        <v>334</v>
      </c>
      <c r="Q220" s="177">
        <f>H220</f>
        <v>0</v>
      </c>
      <c r="R220" s="182">
        <f>I220</f>
        <v>0</v>
      </c>
      <c r="S220" s="329"/>
    </row>
    <row r="221" spans="1:19" ht="12.75">
      <c r="A221" s="71" t="s">
        <v>123</v>
      </c>
      <c r="B221" s="175">
        <v>59</v>
      </c>
      <c r="C221" s="175">
        <v>4283.639999999999</v>
      </c>
      <c r="D221" s="175">
        <v>2</v>
      </c>
      <c r="E221" s="175">
        <v>128.8</v>
      </c>
      <c r="F221" s="175">
        <v>11</v>
      </c>
      <c r="G221" s="176">
        <v>818.46</v>
      </c>
      <c r="H221" s="177">
        <f t="shared" si="142"/>
        <v>72</v>
      </c>
      <c r="I221" s="178">
        <f t="shared" si="141"/>
        <v>5230.9</v>
      </c>
      <c r="J221" s="175" t="s">
        <v>334</v>
      </c>
      <c r="K221" s="175" t="s">
        <v>334</v>
      </c>
      <c r="L221" s="175" t="s">
        <v>334</v>
      </c>
      <c r="M221" s="176" t="s">
        <v>334</v>
      </c>
      <c r="N221" s="179" t="s">
        <v>334</v>
      </c>
      <c r="O221" s="180" t="s">
        <v>334</v>
      </c>
      <c r="P221" s="180" t="s">
        <v>334</v>
      </c>
      <c r="Q221" s="182">
        <f>SUM(H221,N221)</f>
        <v>72</v>
      </c>
      <c r="R221" s="182">
        <f>SUM(I221,O221)</f>
        <v>5230.9</v>
      </c>
      <c r="S221" s="329"/>
    </row>
    <row r="222" spans="1:19" ht="12.75">
      <c r="A222" s="71" t="s">
        <v>339</v>
      </c>
      <c r="B222" s="175">
        <v>1</v>
      </c>
      <c r="C222" s="175">
        <v>42.29</v>
      </c>
      <c r="D222" s="175">
        <v>0</v>
      </c>
      <c r="E222" s="175">
        <v>0</v>
      </c>
      <c r="F222" s="175">
        <v>0</v>
      </c>
      <c r="G222" s="176">
        <v>0</v>
      </c>
      <c r="H222" s="177">
        <f t="shared" si="142"/>
        <v>1</v>
      </c>
      <c r="I222" s="178">
        <f t="shared" si="141"/>
        <v>42.29</v>
      </c>
      <c r="J222" s="175">
        <v>0</v>
      </c>
      <c r="K222" s="175">
        <v>0</v>
      </c>
      <c r="L222" s="175">
        <v>0</v>
      </c>
      <c r="M222" s="175">
        <v>0</v>
      </c>
      <c r="N222" s="179">
        <v>0</v>
      </c>
      <c r="O222" s="175">
        <v>0</v>
      </c>
      <c r="P222" s="175">
        <v>0</v>
      </c>
      <c r="Q222" s="181">
        <f>SUM(H222,J222,L222,N222)</f>
        <v>1</v>
      </c>
      <c r="R222" s="182">
        <f>SUM(I222,K222,M222,O222,P222)</f>
        <v>42.29</v>
      </c>
      <c r="S222" s="329"/>
    </row>
    <row r="223" spans="1:19" ht="12.75">
      <c r="A223" s="71" t="s">
        <v>326</v>
      </c>
      <c r="B223" s="175">
        <v>0</v>
      </c>
      <c r="C223" s="175">
        <v>0</v>
      </c>
      <c r="D223" s="175">
        <v>0</v>
      </c>
      <c r="E223" s="175">
        <v>0</v>
      </c>
      <c r="F223" s="175">
        <v>0</v>
      </c>
      <c r="G223" s="176">
        <v>0</v>
      </c>
      <c r="H223" s="177">
        <f t="shared" si="142"/>
        <v>0</v>
      </c>
      <c r="I223" s="178">
        <f t="shared" si="141"/>
        <v>0</v>
      </c>
      <c r="J223" s="175" t="s">
        <v>334</v>
      </c>
      <c r="K223" s="175" t="s">
        <v>334</v>
      </c>
      <c r="L223" s="175" t="s">
        <v>334</v>
      </c>
      <c r="M223" s="176" t="s">
        <v>334</v>
      </c>
      <c r="N223" s="179" t="s">
        <v>334</v>
      </c>
      <c r="O223" s="180" t="s">
        <v>334</v>
      </c>
      <c r="P223" s="180" t="s">
        <v>334</v>
      </c>
      <c r="Q223" s="184">
        <f aca="true" t="shared" si="143" ref="Q223:R227">H223</f>
        <v>0</v>
      </c>
      <c r="R223" s="182">
        <f t="shared" si="143"/>
        <v>0</v>
      </c>
      <c r="S223" s="329"/>
    </row>
    <row r="224" spans="1:19" ht="12.75">
      <c r="A224" s="71" t="s">
        <v>124</v>
      </c>
      <c r="B224" s="175">
        <v>3</v>
      </c>
      <c r="C224" s="175">
        <v>97.81</v>
      </c>
      <c r="D224" s="175">
        <v>0</v>
      </c>
      <c r="E224" s="175">
        <v>0</v>
      </c>
      <c r="F224" s="175">
        <v>1</v>
      </c>
      <c r="G224" s="176">
        <v>637.0999999999999</v>
      </c>
      <c r="H224" s="177">
        <f t="shared" si="142"/>
        <v>4</v>
      </c>
      <c r="I224" s="178">
        <f t="shared" si="141"/>
        <v>734.9099999999999</v>
      </c>
      <c r="J224" s="175" t="s">
        <v>334</v>
      </c>
      <c r="K224" s="175" t="s">
        <v>334</v>
      </c>
      <c r="L224" s="175" t="s">
        <v>334</v>
      </c>
      <c r="M224" s="176" t="s">
        <v>334</v>
      </c>
      <c r="N224" s="179" t="s">
        <v>334</v>
      </c>
      <c r="O224" s="180" t="s">
        <v>334</v>
      </c>
      <c r="P224" s="180" t="s">
        <v>334</v>
      </c>
      <c r="Q224" s="184">
        <f t="shared" si="143"/>
        <v>4</v>
      </c>
      <c r="R224" s="182">
        <f t="shared" si="143"/>
        <v>734.9099999999999</v>
      </c>
      <c r="S224" s="329"/>
    </row>
    <row r="225" spans="1:19" ht="12.75">
      <c r="A225" s="71" t="s">
        <v>125</v>
      </c>
      <c r="B225" s="175">
        <v>0</v>
      </c>
      <c r="C225" s="175">
        <v>0</v>
      </c>
      <c r="D225" s="175">
        <v>0</v>
      </c>
      <c r="E225" s="175">
        <v>0</v>
      </c>
      <c r="F225" s="175">
        <v>0</v>
      </c>
      <c r="G225" s="176">
        <v>0</v>
      </c>
      <c r="H225" s="177">
        <f t="shared" si="142"/>
        <v>0</v>
      </c>
      <c r="I225" s="178">
        <f t="shared" si="141"/>
        <v>0</v>
      </c>
      <c r="J225" s="175" t="s">
        <v>334</v>
      </c>
      <c r="K225" s="175" t="s">
        <v>334</v>
      </c>
      <c r="L225" s="175" t="s">
        <v>334</v>
      </c>
      <c r="M225" s="176" t="s">
        <v>334</v>
      </c>
      <c r="N225" s="179" t="s">
        <v>334</v>
      </c>
      <c r="O225" s="180" t="s">
        <v>334</v>
      </c>
      <c r="P225" s="180" t="s">
        <v>334</v>
      </c>
      <c r="Q225" s="184">
        <f t="shared" si="143"/>
        <v>0</v>
      </c>
      <c r="R225" s="182">
        <f t="shared" si="143"/>
        <v>0</v>
      </c>
      <c r="S225" s="329"/>
    </row>
    <row r="226" spans="1:19" ht="12.75">
      <c r="A226" s="71" t="s">
        <v>126</v>
      </c>
      <c r="B226" s="175">
        <v>8</v>
      </c>
      <c r="C226" s="175">
        <v>1082.31</v>
      </c>
      <c r="D226" s="175">
        <v>0</v>
      </c>
      <c r="E226" s="175">
        <v>0</v>
      </c>
      <c r="F226" s="175">
        <v>0</v>
      </c>
      <c r="G226" s="176">
        <v>0</v>
      </c>
      <c r="H226" s="177">
        <f t="shared" si="142"/>
        <v>8</v>
      </c>
      <c r="I226" s="178">
        <f t="shared" si="141"/>
        <v>1082.31</v>
      </c>
      <c r="J226" s="175" t="s">
        <v>334</v>
      </c>
      <c r="K226" s="175" t="s">
        <v>334</v>
      </c>
      <c r="L226" s="175" t="s">
        <v>334</v>
      </c>
      <c r="M226" s="176" t="s">
        <v>334</v>
      </c>
      <c r="N226" s="179" t="s">
        <v>334</v>
      </c>
      <c r="O226" s="180" t="s">
        <v>334</v>
      </c>
      <c r="P226" s="180" t="s">
        <v>334</v>
      </c>
      <c r="Q226" s="184">
        <f t="shared" si="143"/>
        <v>8</v>
      </c>
      <c r="R226" s="182">
        <f t="shared" si="143"/>
        <v>1082.31</v>
      </c>
      <c r="S226" s="329"/>
    </row>
    <row r="227" spans="1:19" ht="12.75">
      <c r="A227" s="71" t="s">
        <v>127</v>
      </c>
      <c r="B227" s="175">
        <v>2</v>
      </c>
      <c r="C227" s="175">
        <v>201.95999999999998</v>
      </c>
      <c r="D227" s="175">
        <v>0</v>
      </c>
      <c r="E227" s="175">
        <v>0</v>
      </c>
      <c r="F227" s="175">
        <v>0</v>
      </c>
      <c r="G227" s="176">
        <v>0</v>
      </c>
      <c r="H227" s="177">
        <f t="shared" si="142"/>
        <v>2</v>
      </c>
      <c r="I227" s="178">
        <f t="shared" si="141"/>
        <v>201.95999999999998</v>
      </c>
      <c r="J227" s="175" t="s">
        <v>334</v>
      </c>
      <c r="K227" s="175" t="s">
        <v>334</v>
      </c>
      <c r="L227" s="175" t="s">
        <v>334</v>
      </c>
      <c r="M227" s="176" t="s">
        <v>334</v>
      </c>
      <c r="N227" s="179" t="s">
        <v>334</v>
      </c>
      <c r="O227" s="180" t="s">
        <v>334</v>
      </c>
      <c r="P227" s="180" t="s">
        <v>334</v>
      </c>
      <c r="Q227" s="184">
        <f t="shared" si="143"/>
        <v>2</v>
      </c>
      <c r="R227" s="182">
        <f t="shared" si="143"/>
        <v>201.95999999999998</v>
      </c>
      <c r="S227" s="329"/>
    </row>
    <row r="228" spans="1:19" ht="12.75">
      <c r="A228" s="75" t="s">
        <v>142</v>
      </c>
      <c r="B228" s="161">
        <f aca="true" t="shared" si="144" ref="B228:G228">B229</f>
        <v>101</v>
      </c>
      <c r="C228" s="161">
        <f t="shared" si="144"/>
        <v>13426.38</v>
      </c>
      <c r="D228" s="161">
        <f t="shared" si="144"/>
        <v>0</v>
      </c>
      <c r="E228" s="161">
        <f t="shared" si="144"/>
        <v>0</v>
      </c>
      <c r="F228" s="161">
        <f t="shared" si="144"/>
        <v>10</v>
      </c>
      <c r="G228" s="161">
        <f t="shared" si="144"/>
        <v>25937.839999999997</v>
      </c>
      <c r="H228" s="162">
        <f aca="true" t="shared" si="145" ref="H228:I230">B228+D228+F228</f>
        <v>111</v>
      </c>
      <c r="I228" s="163">
        <f t="shared" si="145"/>
        <v>39364.219999999994</v>
      </c>
      <c r="J228" s="161">
        <f aca="true" t="shared" si="146" ref="J228:P228">J229</f>
        <v>0</v>
      </c>
      <c r="K228" s="161">
        <f t="shared" si="146"/>
        <v>0</v>
      </c>
      <c r="L228" s="161">
        <f t="shared" si="146"/>
        <v>0</v>
      </c>
      <c r="M228" s="164">
        <f t="shared" si="146"/>
        <v>0</v>
      </c>
      <c r="N228" s="162">
        <f t="shared" si="146"/>
        <v>0</v>
      </c>
      <c r="O228" s="163">
        <f t="shared" si="146"/>
        <v>0</v>
      </c>
      <c r="P228" s="163">
        <f t="shared" si="146"/>
        <v>0</v>
      </c>
      <c r="Q228" s="167">
        <f>H228+J228+L228+N228</f>
        <v>111</v>
      </c>
      <c r="R228" s="168">
        <f>I228+K228+M228+O228+P228</f>
        <v>39364.219999999994</v>
      </c>
      <c r="S228" s="329"/>
    </row>
    <row r="229" spans="1:19" ht="12.75">
      <c r="A229" s="74" t="s">
        <v>166</v>
      </c>
      <c r="B229" s="169">
        <f aca="true" t="shared" si="147" ref="B229:G229">SUM(B230:B240)</f>
        <v>101</v>
      </c>
      <c r="C229" s="169">
        <f t="shared" si="147"/>
        <v>13426.38</v>
      </c>
      <c r="D229" s="169">
        <f t="shared" si="147"/>
        <v>0</v>
      </c>
      <c r="E229" s="169">
        <f t="shared" si="147"/>
        <v>0</v>
      </c>
      <c r="F229" s="169">
        <f t="shared" si="147"/>
        <v>10</v>
      </c>
      <c r="G229" s="169">
        <f t="shared" si="147"/>
        <v>25937.839999999997</v>
      </c>
      <c r="H229" s="170">
        <f t="shared" si="145"/>
        <v>111</v>
      </c>
      <c r="I229" s="171">
        <f t="shared" si="145"/>
        <v>39364.219999999994</v>
      </c>
      <c r="J229" s="169">
        <f aca="true" t="shared" si="148" ref="J229:O229">SUM(J230:J240)</f>
        <v>0</v>
      </c>
      <c r="K229" s="169">
        <f t="shared" si="148"/>
        <v>0</v>
      </c>
      <c r="L229" s="169">
        <f t="shared" si="148"/>
        <v>0</v>
      </c>
      <c r="M229" s="172">
        <f t="shared" si="148"/>
        <v>0</v>
      </c>
      <c r="N229" s="170">
        <f t="shared" si="148"/>
        <v>0</v>
      </c>
      <c r="O229" s="171">
        <f t="shared" si="148"/>
        <v>0</v>
      </c>
      <c r="P229" s="171">
        <f>SUM(P230:P240)</f>
        <v>0</v>
      </c>
      <c r="Q229" s="173">
        <f>H229+J229+L229+N229</f>
        <v>111</v>
      </c>
      <c r="R229" s="174">
        <f>I229+K229+M229+O229+P229</f>
        <v>39364.219999999994</v>
      </c>
      <c r="S229" s="329"/>
    </row>
    <row r="230" spans="1:19" ht="12.75">
      <c r="A230" s="71" t="s">
        <v>119</v>
      </c>
      <c r="B230" s="175">
        <v>0</v>
      </c>
      <c r="C230" s="175">
        <v>0</v>
      </c>
      <c r="D230" s="175">
        <v>0</v>
      </c>
      <c r="E230" s="175">
        <v>0</v>
      </c>
      <c r="F230" s="175">
        <v>0</v>
      </c>
      <c r="G230" s="176">
        <v>0</v>
      </c>
      <c r="H230" s="177">
        <f t="shared" si="145"/>
        <v>0</v>
      </c>
      <c r="I230" s="178">
        <f t="shared" si="145"/>
        <v>0</v>
      </c>
      <c r="J230" s="175" t="s">
        <v>334</v>
      </c>
      <c r="K230" s="175" t="s">
        <v>334</v>
      </c>
      <c r="L230" s="175" t="s">
        <v>334</v>
      </c>
      <c r="M230" s="176" t="s">
        <v>334</v>
      </c>
      <c r="N230" s="179" t="s">
        <v>334</v>
      </c>
      <c r="O230" s="180" t="s">
        <v>334</v>
      </c>
      <c r="P230" s="180" t="s">
        <v>334</v>
      </c>
      <c r="Q230" s="184">
        <f aca="true" t="shared" si="149" ref="Q230:R232">H230</f>
        <v>0</v>
      </c>
      <c r="R230" s="182">
        <f t="shared" si="149"/>
        <v>0</v>
      </c>
      <c r="S230" s="329"/>
    </row>
    <row r="231" spans="1:19" ht="12.75">
      <c r="A231" s="71" t="s">
        <v>120</v>
      </c>
      <c r="B231" s="175">
        <v>0</v>
      </c>
      <c r="C231" s="175">
        <v>0</v>
      </c>
      <c r="D231" s="175">
        <v>0</v>
      </c>
      <c r="E231" s="175">
        <v>0</v>
      </c>
      <c r="F231" s="175">
        <v>0</v>
      </c>
      <c r="G231" s="176">
        <v>0</v>
      </c>
      <c r="H231" s="177">
        <f>B231+D231+F231</f>
        <v>0</v>
      </c>
      <c r="I231" s="178">
        <f aca="true" t="shared" si="150" ref="I231:I240">C231+E231+G231</f>
        <v>0</v>
      </c>
      <c r="J231" s="175" t="s">
        <v>334</v>
      </c>
      <c r="K231" s="175" t="s">
        <v>334</v>
      </c>
      <c r="L231" s="175" t="s">
        <v>334</v>
      </c>
      <c r="M231" s="176" t="s">
        <v>334</v>
      </c>
      <c r="N231" s="179" t="s">
        <v>334</v>
      </c>
      <c r="O231" s="180" t="s">
        <v>334</v>
      </c>
      <c r="P231" s="180" t="s">
        <v>334</v>
      </c>
      <c r="Q231" s="184">
        <f t="shared" si="149"/>
        <v>0</v>
      </c>
      <c r="R231" s="182">
        <f t="shared" si="149"/>
        <v>0</v>
      </c>
      <c r="S231" s="329"/>
    </row>
    <row r="232" spans="1:19" ht="12.75">
      <c r="A232" s="71" t="s">
        <v>121</v>
      </c>
      <c r="B232" s="175">
        <v>0</v>
      </c>
      <c r="C232" s="175">
        <v>0</v>
      </c>
      <c r="D232" s="175">
        <v>0</v>
      </c>
      <c r="E232" s="175">
        <v>0</v>
      </c>
      <c r="F232" s="175">
        <v>0</v>
      </c>
      <c r="G232" s="176">
        <v>0</v>
      </c>
      <c r="H232" s="177">
        <f aca="true" t="shared" si="151" ref="H232:H240">B232+D232+F232</f>
        <v>0</v>
      </c>
      <c r="I232" s="178">
        <f t="shared" si="150"/>
        <v>0</v>
      </c>
      <c r="J232" s="175" t="s">
        <v>334</v>
      </c>
      <c r="K232" s="175" t="s">
        <v>334</v>
      </c>
      <c r="L232" s="175" t="s">
        <v>334</v>
      </c>
      <c r="M232" s="176" t="s">
        <v>334</v>
      </c>
      <c r="N232" s="179" t="s">
        <v>334</v>
      </c>
      <c r="O232" s="180" t="s">
        <v>334</v>
      </c>
      <c r="P232" s="180" t="s">
        <v>334</v>
      </c>
      <c r="Q232" s="184">
        <f t="shared" si="149"/>
        <v>0</v>
      </c>
      <c r="R232" s="182">
        <f t="shared" si="149"/>
        <v>0</v>
      </c>
      <c r="S232" s="329"/>
    </row>
    <row r="233" spans="1:19" ht="12.75">
      <c r="A233" s="71" t="s">
        <v>122</v>
      </c>
      <c r="B233" s="175">
        <v>0</v>
      </c>
      <c r="C233" s="175">
        <v>0</v>
      </c>
      <c r="D233" s="175">
        <v>0</v>
      </c>
      <c r="E233" s="175">
        <v>0</v>
      </c>
      <c r="F233" s="175">
        <v>0</v>
      </c>
      <c r="G233" s="176">
        <v>0</v>
      </c>
      <c r="H233" s="177">
        <f t="shared" si="151"/>
        <v>0</v>
      </c>
      <c r="I233" s="178">
        <f t="shared" si="150"/>
        <v>0</v>
      </c>
      <c r="J233" s="175" t="s">
        <v>334</v>
      </c>
      <c r="K233" s="175" t="s">
        <v>334</v>
      </c>
      <c r="L233" s="175" t="s">
        <v>334</v>
      </c>
      <c r="M233" s="176" t="s">
        <v>334</v>
      </c>
      <c r="N233" s="179" t="s">
        <v>334</v>
      </c>
      <c r="O233" s="180" t="s">
        <v>334</v>
      </c>
      <c r="P233" s="180" t="s">
        <v>334</v>
      </c>
      <c r="Q233" s="177">
        <f>H233</f>
        <v>0</v>
      </c>
      <c r="R233" s="182">
        <f>I233</f>
        <v>0</v>
      </c>
      <c r="S233" s="329"/>
    </row>
    <row r="234" spans="1:19" ht="12.75">
      <c r="A234" s="71" t="s">
        <v>123</v>
      </c>
      <c r="B234" s="175">
        <v>93</v>
      </c>
      <c r="C234" s="175">
        <v>12504.72</v>
      </c>
      <c r="D234" s="175">
        <v>0</v>
      </c>
      <c r="E234" s="175">
        <v>0</v>
      </c>
      <c r="F234" s="175">
        <v>0</v>
      </c>
      <c r="G234" s="176">
        <v>0</v>
      </c>
      <c r="H234" s="177">
        <f t="shared" si="151"/>
        <v>93</v>
      </c>
      <c r="I234" s="178">
        <f t="shared" si="150"/>
        <v>12504.72</v>
      </c>
      <c r="J234" s="175" t="s">
        <v>334</v>
      </c>
      <c r="K234" s="175" t="s">
        <v>334</v>
      </c>
      <c r="L234" s="175" t="s">
        <v>334</v>
      </c>
      <c r="M234" s="176" t="s">
        <v>334</v>
      </c>
      <c r="N234" s="179" t="s">
        <v>334</v>
      </c>
      <c r="O234" s="180" t="s">
        <v>334</v>
      </c>
      <c r="P234" s="180" t="s">
        <v>334</v>
      </c>
      <c r="Q234" s="182">
        <f>SUM(H234,N234)</f>
        <v>93</v>
      </c>
      <c r="R234" s="182">
        <f>SUM(I234,O234)</f>
        <v>12504.72</v>
      </c>
      <c r="S234" s="329"/>
    </row>
    <row r="235" spans="1:19" ht="12.75">
      <c r="A235" s="71" t="s">
        <v>339</v>
      </c>
      <c r="B235" s="175">
        <v>8</v>
      </c>
      <c r="C235" s="175">
        <v>921.66</v>
      </c>
      <c r="D235" s="175">
        <v>0</v>
      </c>
      <c r="E235" s="175">
        <v>0</v>
      </c>
      <c r="F235" s="175">
        <v>10</v>
      </c>
      <c r="G235" s="176">
        <v>25937.839999999997</v>
      </c>
      <c r="H235" s="177">
        <f t="shared" si="151"/>
        <v>18</v>
      </c>
      <c r="I235" s="178">
        <f t="shared" si="150"/>
        <v>26859.499999999996</v>
      </c>
      <c r="J235" s="175">
        <v>0</v>
      </c>
      <c r="K235" s="175">
        <v>0</v>
      </c>
      <c r="L235" s="175">
        <v>0</v>
      </c>
      <c r="M235" s="175">
        <v>0</v>
      </c>
      <c r="N235" s="179">
        <v>0</v>
      </c>
      <c r="O235" s="175">
        <v>0</v>
      </c>
      <c r="P235" s="175">
        <v>0</v>
      </c>
      <c r="Q235" s="181">
        <f>SUM(H235,J235,L235,N235)</f>
        <v>18</v>
      </c>
      <c r="R235" s="182">
        <f>SUM(I235,K235,M235,O235,P235)</f>
        <v>26859.499999999996</v>
      </c>
      <c r="S235" s="329"/>
    </row>
    <row r="236" spans="1:19" ht="12.75">
      <c r="A236" s="71" t="s">
        <v>326</v>
      </c>
      <c r="B236" s="175">
        <v>0</v>
      </c>
      <c r="C236" s="175">
        <v>0</v>
      </c>
      <c r="D236" s="175">
        <v>0</v>
      </c>
      <c r="E236" s="175">
        <v>0</v>
      </c>
      <c r="F236" s="175">
        <v>0</v>
      </c>
      <c r="G236" s="176">
        <v>0</v>
      </c>
      <c r="H236" s="177">
        <f t="shared" si="151"/>
        <v>0</v>
      </c>
      <c r="I236" s="178">
        <f t="shared" si="150"/>
        <v>0</v>
      </c>
      <c r="J236" s="175" t="s">
        <v>334</v>
      </c>
      <c r="K236" s="175" t="s">
        <v>334</v>
      </c>
      <c r="L236" s="175" t="s">
        <v>334</v>
      </c>
      <c r="M236" s="176" t="s">
        <v>334</v>
      </c>
      <c r="N236" s="179" t="s">
        <v>334</v>
      </c>
      <c r="O236" s="180" t="s">
        <v>334</v>
      </c>
      <c r="P236" s="180" t="s">
        <v>334</v>
      </c>
      <c r="Q236" s="184">
        <f aca="true" t="shared" si="152" ref="Q236:R240">H236</f>
        <v>0</v>
      </c>
      <c r="R236" s="182">
        <f t="shared" si="152"/>
        <v>0</v>
      </c>
      <c r="S236" s="329"/>
    </row>
    <row r="237" spans="1:19" ht="12.75">
      <c r="A237" s="71" t="s">
        <v>124</v>
      </c>
      <c r="B237" s="175">
        <v>0</v>
      </c>
      <c r="C237" s="175">
        <v>0</v>
      </c>
      <c r="D237" s="175">
        <v>0</v>
      </c>
      <c r="E237" s="175">
        <v>0</v>
      </c>
      <c r="F237" s="175">
        <v>0</v>
      </c>
      <c r="G237" s="176">
        <v>0</v>
      </c>
      <c r="H237" s="177">
        <f t="shared" si="151"/>
        <v>0</v>
      </c>
      <c r="I237" s="178">
        <f t="shared" si="150"/>
        <v>0</v>
      </c>
      <c r="J237" s="175" t="s">
        <v>334</v>
      </c>
      <c r="K237" s="175" t="s">
        <v>334</v>
      </c>
      <c r="L237" s="175" t="s">
        <v>334</v>
      </c>
      <c r="M237" s="176" t="s">
        <v>334</v>
      </c>
      <c r="N237" s="179" t="s">
        <v>334</v>
      </c>
      <c r="O237" s="180" t="s">
        <v>334</v>
      </c>
      <c r="P237" s="180" t="s">
        <v>334</v>
      </c>
      <c r="Q237" s="184">
        <f t="shared" si="152"/>
        <v>0</v>
      </c>
      <c r="R237" s="182">
        <f t="shared" si="152"/>
        <v>0</v>
      </c>
      <c r="S237" s="329"/>
    </row>
    <row r="238" spans="1:19" ht="12.75">
      <c r="A238" s="71" t="s">
        <v>125</v>
      </c>
      <c r="B238" s="175">
        <v>0</v>
      </c>
      <c r="C238" s="175">
        <v>0</v>
      </c>
      <c r="D238" s="175">
        <v>0</v>
      </c>
      <c r="E238" s="175">
        <v>0</v>
      </c>
      <c r="F238" s="175">
        <v>0</v>
      </c>
      <c r="G238" s="176">
        <v>0</v>
      </c>
      <c r="H238" s="177">
        <f t="shared" si="151"/>
        <v>0</v>
      </c>
      <c r="I238" s="178">
        <f t="shared" si="150"/>
        <v>0</v>
      </c>
      <c r="J238" s="175" t="s">
        <v>334</v>
      </c>
      <c r="K238" s="175" t="s">
        <v>334</v>
      </c>
      <c r="L238" s="175" t="s">
        <v>334</v>
      </c>
      <c r="M238" s="176" t="s">
        <v>334</v>
      </c>
      <c r="N238" s="179" t="s">
        <v>334</v>
      </c>
      <c r="O238" s="180" t="s">
        <v>334</v>
      </c>
      <c r="P238" s="180" t="s">
        <v>334</v>
      </c>
      <c r="Q238" s="184">
        <f t="shared" si="152"/>
        <v>0</v>
      </c>
      <c r="R238" s="182">
        <f t="shared" si="152"/>
        <v>0</v>
      </c>
      <c r="S238" s="329"/>
    </row>
    <row r="239" spans="1:19" ht="12.75">
      <c r="A239" s="71" t="s">
        <v>126</v>
      </c>
      <c r="B239" s="175">
        <v>0</v>
      </c>
      <c r="C239" s="175">
        <v>0</v>
      </c>
      <c r="D239" s="175">
        <v>0</v>
      </c>
      <c r="E239" s="175">
        <v>0</v>
      </c>
      <c r="F239" s="175">
        <v>0</v>
      </c>
      <c r="G239" s="176">
        <v>0</v>
      </c>
      <c r="H239" s="177">
        <f t="shared" si="151"/>
        <v>0</v>
      </c>
      <c r="I239" s="178">
        <f t="shared" si="150"/>
        <v>0</v>
      </c>
      <c r="J239" s="175" t="s">
        <v>334</v>
      </c>
      <c r="K239" s="175" t="s">
        <v>334</v>
      </c>
      <c r="L239" s="175" t="s">
        <v>334</v>
      </c>
      <c r="M239" s="176" t="s">
        <v>334</v>
      </c>
      <c r="N239" s="179" t="s">
        <v>334</v>
      </c>
      <c r="O239" s="180" t="s">
        <v>334</v>
      </c>
      <c r="P239" s="180" t="s">
        <v>334</v>
      </c>
      <c r="Q239" s="184">
        <f t="shared" si="152"/>
        <v>0</v>
      </c>
      <c r="R239" s="182">
        <f t="shared" si="152"/>
        <v>0</v>
      </c>
      <c r="S239" s="329"/>
    </row>
    <row r="240" spans="1:19" ht="12.75">
      <c r="A240" s="71" t="s">
        <v>127</v>
      </c>
      <c r="B240" s="175">
        <v>0</v>
      </c>
      <c r="C240" s="175">
        <v>0</v>
      </c>
      <c r="D240" s="175">
        <v>0</v>
      </c>
      <c r="E240" s="175">
        <v>0</v>
      </c>
      <c r="F240" s="175">
        <v>0</v>
      </c>
      <c r="G240" s="176">
        <v>0</v>
      </c>
      <c r="H240" s="177">
        <f t="shared" si="151"/>
        <v>0</v>
      </c>
      <c r="I240" s="178">
        <f t="shared" si="150"/>
        <v>0</v>
      </c>
      <c r="J240" s="175" t="s">
        <v>334</v>
      </c>
      <c r="K240" s="175" t="s">
        <v>334</v>
      </c>
      <c r="L240" s="175" t="s">
        <v>334</v>
      </c>
      <c r="M240" s="176" t="s">
        <v>334</v>
      </c>
      <c r="N240" s="179" t="s">
        <v>334</v>
      </c>
      <c r="O240" s="180" t="s">
        <v>334</v>
      </c>
      <c r="P240" s="180" t="s">
        <v>334</v>
      </c>
      <c r="Q240" s="184">
        <f t="shared" si="152"/>
        <v>0</v>
      </c>
      <c r="R240" s="182">
        <f t="shared" si="152"/>
        <v>0</v>
      </c>
      <c r="S240" s="329"/>
    </row>
    <row r="241" spans="1:19" ht="12.75">
      <c r="A241" s="75" t="s">
        <v>143</v>
      </c>
      <c r="B241" s="161">
        <f aca="true" t="shared" si="153" ref="B241:G241">B242</f>
        <v>159</v>
      </c>
      <c r="C241" s="161">
        <f t="shared" si="153"/>
        <v>20138.4</v>
      </c>
      <c r="D241" s="161">
        <f t="shared" si="153"/>
        <v>1</v>
      </c>
      <c r="E241" s="161">
        <f t="shared" si="153"/>
        <v>173.91</v>
      </c>
      <c r="F241" s="161">
        <f t="shared" si="153"/>
        <v>17</v>
      </c>
      <c r="G241" s="161">
        <f t="shared" si="153"/>
        <v>1769.28</v>
      </c>
      <c r="H241" s="162">
        <f aca="true" t="shared" si="154" ref="H241:I243">B241+D241+F241</f>
        <v>177</v>
      </c>
      <c r="I241" s="163">
        <f t="shared" si="154"/>
        <v>22081.59</v>
      </c>
      <c r="J241" s="161">
        <f aca="true" t="shared" si="155" ref="J241:P241">J242</f>
        <v>0</v>
      </c>
      <c r="K241" s="161">
        <f t="shared" si="155"/>
        <v>0</v>
      </c>
      <c r="L241" s="161">
        <f t="shared" si="155"/>
        <v>0</v>
      </c>
      <c r="M241" s="164">
        <f t="shared" si="155"/>
        <v>0</v>
      </c>
      <c r="N241" s="162">
        <f t="shared" si="155"/>
        <v>0</v>
      </c>
      <c r="O241" s="163">
        <f t="shared" si="155"/>
        <v>0</v>
      </c>
      <c r="P241" s="163">
        <f t="shared" si="155"/>
        <v>0</v>
      </c>
      <c r="Q241" s="167">
        <f>H241+J241+L241+N241</f>
        <v>177</v>
      </c>
      <c r="R241" s="168">
        <f>I241+K241+M241+O241+P241</f>
        <v>22081.59</v>
      </c>
      <c r="S241" s="329"/>
    </row>
    <row r="242" spans="1:19" ht="12.75">
      <c r="A242" s="74" t="s">
        <v>166</v>
      </c>
      <c r="B242" s="169">
        <f aca="true" t="shared" si="156" ref="B242:G242">SUM(B243:B253)</f>
        <v>159</v>
      </c>
      <c r="C242" s="169">
        <f t="shared" si="156"/>
        <v>20138.4</v>
      </c>
      <c r="D242" s="169">
        <f t="shared" si="156"/>
        <v>1</v>
      </c>
      <c r="E242" s="169">
        <f t="shared" si="156"/>
        <v>173.91</v>
      </c>
      <c r="F242" s="169">
        <f t="shared" si="156"/>
        <v>17</v>
      </c>
      <c r="G242" s="169">
        <f t="shared" si="156"/>
        <v>1769.28</v>
      </c>
      <c r="H242" s="170">
        <f t="shared" si="154"/>
        <v>177</v>
      </c>
      <c r="I242" s="171">
        <f t="shared" si="154"/>
        <v>22081.59</v>
      </c>
      <c r="J242" s="169">
        <f aca="true" t="shared" si="157" ref="J242:O242">SUM(J243:J253)</f>
        <v>0</v>
      </c>
      <c r="K242" s="169">
        <f t="shared" si="157"/>
        <v>0</v>
      </c>
      <c r="L242" s="169">
        <f t="shared" si="157"/>
        <v>0</v>
      </c>
      <c r="M242" s="172">
        <f t="shared" si="157"/>
        <v>0</v>
      </c>
      <c r="N242" s="170">
        <f t="shared" si="157"/>
        <v>0</v>
      </c>
      <c r="O242" s="171">
        <f t="shared" si="157"/>
        <v>0</v>
      </c>
      <c r="P242" s="171">
        <f>SUM(P243:P253)</f>
        <v>0</v>
      </c>
      <c r="Q242" s="173">
        <f>H242+J242+L242+N242</f>
        <v>177</v>
      </c>
      <c r="R242" s="174">
        <f>I242+K242+M242+O242+P242</f>
        <v>22081.59</v>
      </c>
      <c r="S242" s="329"/>
    </row>
    <row r="243" spans="1:19" ht="12.75">
      <c r="A243" s="71" t="s">
        <v>119</v>
      </c>
      <c r="B243" s="175">
        <v>0</v>
      </c>
      <c r="C243" s="175">
        <v>0</v>
      </c>
      <c r="D243" s="175">
        <v>0</v>
      </c>
      <c r="E243" s="175">
        <v>0</v>
      </c>
      <c r="F243" s="175">
        <v>0</v>
      </c>
      <c r="G243" s="176">
        <v>0</v>
      </c>
      <c r="H243" s="177">
        <f t="shared" si="154"/>
        <v>0</v>
      </c>
      <c r="I243" s="178">
        <f t="shared" si="154"/>
        <v>0</v>
      </c>
      <c r="J243" s="175" t="s">
        <v>334</v>
      </c>
      <c r="K243" s="175" t="s">
        <v>334</v>
      </c>
      <c r="L243" s="175" t="s">
        <v>334</v>
      </c>
      <c r="M243" s="176" t="s">
        <v>334</v>
      </c>
      <c r="N243" s="179" t="s">
        <v>334</v>
      </c>
      <c r="O243" s="180" t="s">
        <v>334</v>
      </c>
      <c r="P243" s="180" t="s">
        <v>334</v>
      </c>
      <c r="Q243" s="184">
        <f aca="true" t="shared" si="158" ref="Q243:R245">H243</f>
        <v>0</v>
      </c>
      <c r="R243" s="182">
        <f t="shared" si="158"/>
        <v>0</v>
      </c>
      <c r="S243" s="329"/>
    </row>
    <row r="244" spans="1:19" ht="12.75">
      <c r="A244" s="71" t="s">
        <v>120</v>
      </c>
      <c r="B244" s="175">
        <v>0</v>
      </c>
      <c r="C244" s="175">
        <v>0</v>
      </c>
      <c r="D244" s="175">
        <v>0</v>
      </c>
      <c r="E244" s="175">
        <v>0</v>
      </c>
      <c r="F244" s="175">
        <v>0</v>
      </c>
      <c r="G244" s="176">
        <v>0</v>
      </c>
      <c r="H244" s="177">
        <f>B244+D244+F244</f>
        <v>0</v>
      </c>
      <c r="I244" s="178">
        <f aca="true" t="shared" si="159" ref="I244:I253">C244+E244+G244</f>
        <v>0</v>
      </c>
      <c r="J244" s="175" t="s">
        <v>334</v>
      </c>
      <c r="K244" s="175" t="s">
        <v>334</v>
      </c>
      <c r="L244" s="175" t="s">
        <v>334</v>
      </c>
      <c r="M244" s="176" t="s">
        <v>334</v>
      </c>
      <c r="N244" s="179" t="s">
        <v>334</v>
      </c>
      <c r="O244" s="180" t="s">
        <v>334</v>
      </c>
      <c r="P244" s="180" t="s">
        <v>334</v>
      </c>
      <c r="Q244" s="184">
        <f t="shared" si="158"/>
        <v>0</v>
      </c>
      <c r="R244" s="182">
        <f t="shared" si="158"/>
        <v>0</v>
      </c>
      <c r="S244" s="329"/>
    </row>
    <row r="245" spans="1:19" ht="12.75">
      <c r="A245" s="71" t="s">
        <v>121</v>
      </c>
      <c r="B245" s="175">
        <v>0</v>
      </c>
      <c r="C245" s="175">
        <v>0</v>
      </c>
      <c r="D245" s="175">
        <v>0</v>
      </c>
      <c r="E245" s="175">
        <v>0</v>
      </c>
      <c r="F245" s="175">
        <v>0</v>
      </c>
      <c r="G245" s="176">
        <v>0</v>
      </c>
      <c r="H245" s="177">
        <f aca="true" t="shared" si="160" ref="H245:H253">B245+D245+F245</f>
        <v>0</v>
      </c>
      <c r="I245" s="178">
        <f t="shared" si="159"/>
        <v>0</v>
      </c>
      <c r="J245" s="175" t="s">
        <v>334</v>
      </c>
      <c r="K245" s="175" t="s">
        <v>334</v>
      </c>
      <c r="L245" s="175" t="s">
        <v>334</v>
      </c>
      <c r="M245" s="176" t="s">
        <v>334</v>
      </c>
      <c r="N245" s="179" t="s">
        <v>334</v>
      </c>
      <c r="O245" s="180" t="s">
        <v>334</v>
      </c>
      <c r="P245" s="180" t="s">
        <v>334</v>
      </c>
      <c r="Q245" s="184">
        <f t="shared" si="158"/>
        <v>0</v>
      </c>
      <c r="R245" s="182">
        <f t="shared" si="158"/>
        <v>0</v>
      </c>
      <c r="S245" s="329"/>
    </row>
    <row r="246" spans="1:19" ht="12.75">
      <c r="A246" s="71" t="s">
        <v>122</v>
      </c>
      <c r="B246" s="175">
        <v>0</v>
      </c>
      <c r="C246" s="175">
        <v>0</v>
      </c>
      <c r="D246" s="175">
        <v>0</v>
      </c>
      <c r="E246" s="175">
        <v>0</v>
      </c>
      <c r="F246" s="175">
        <v>0</v>
      </c>
      <c r="G246" s="176">
        <v>0</v>
      </c>
      <c r="H246" s="177">
        <f t="shared" si="160"/>
        <v>0</v>
      </c>
      <c r="I246" s="178">
        <f t="shared" si="159"/>
        <v>0</v>
      </c>
      <c r="J246" s="175" t="s">
        <v>334</v>
      </c>
      <c r="K246" s="175" t="s">
        <v>334</v>
      </c>
      <c r="L246" s="175" t="s">
        <v>334</v>
      </c>
      <c r="M246" s="176" t="s">
        <v>334</v>
      </c>
      <c r="N246" s="179" t="s">
        <v>334</v>
      </c>
      <c r="O246" s="180" t="s">
        <v>334</v>
      </c>
      <c r="P246" s="180" t="s">
        <v>334</v>
      </c>
      <c r="Q246" s="177">
        <f>H246</f>
        <v>0</v>
      </c>
      <c r="R246" s="182">
        <f>I246</f>
        <v>0</v>
      </c>
      <c r="S246" s="329"/>
    </row>
    <row r="247" spans="1:19" ht="12.75">
      <c r="A247" s="71" t="s">
        <v>123</v>
      </c>
      <c r="B247" s="175">
        <v>92</v>
      </c>
      <c r="C247" s="175">
        <v>9260</v>
      </c>
      <c r="D247" s="175">
        <v>1</v>
      </c>
      <c r="E247" s="175">
        <v>173.91</v>
      </c>
      <c r="F247" s="175">
        <v>1</v>
      </c>
      <c r="G247" s="176">
        <v>21.61</v>
      </c>
      <c r="H247" s="177">
        <f t="shared" si="160"/>
        <v>94</v>
      </c>
      <c r="I247" s="178">
        <f t="shared" si="159"/>
        <v>9455.52</v>
      </c>
      <c r="J247" s="175" t="s">
        <v>334</v>
      </c>
      <c r="K247" s="175" t="s">
        <v>334</v>
      </c>
      <c r="L247" s="175" t="s">
        <v>334</v>
      </c>
      <c r="M247" s="176" t="s">
        <v>334</v>
      </c>
      <c r="N247" s="179" t="s">
        <v>334</v>
      </c>
      <c r="O247" s="180" t="s">
        <v>334</v>
      </c>
      <c r="P247" s="180" t="s">
        <v>334</v>
      </c>
      <c r="Q247" s="182">
        <f>SUM(H247,N247)</f>
        <v>94</v>
      </c>
      <c r="R247" s="182">
        <f>SUM(I247,O247)</f>
        <v>9455.52</v>
      </c>
      <c r="S247" s="329"/>
    </row>
    <row r="248" spans="1:19" ht="12.75">
      <c r="A248" s="71" t="s">
        <v>339</v>
      </c>
      <c r="B248" s="175">
        <v>42</v>
      </c>
      <c r="C248" s="175">
        <v>3968.44</v>
      </c>
      <c r="D248" s="175">
        <v>0</v>
      </c>
      <c r="E248" s="175">
        <v>0</v>
      </c>
      <c r="F248" s="175">
        <v>7</v>
      </c>
      <c r="G248" s="176">
        <v>388.19</v>
      </c>
      <c r="H248" s="177">
        <f t="shared" si="160"/>
        <v>49</v>
      </c>
      <c r="I248" s="178">
        <f t="shared" si="159"/>
        <v>4356.63</v>
      </c>
      <c r="J248" s="175">
        <v>0</v>
      </c>
      <c r="K248" s="175">
        <v>0</v>
      </c>
      <c r="L248" s="175">
        <v>0</v>
      </c>
      <c r="M248" s="175">
        <v>0</v>
      </c>
      <c r="N248" s="179">
        <v>0</v>
      </c>
      <c r="O248" s="175">
        <v>0</v>
      </c>
      <c r="P248" s="175">
        <v>0</v>
      </c>
      <c r="Q248" s="181">
        <f>SUM(H248,J248,L248,N248)</f>
        <v>49</v>
      </c>
      <c r="R248" s="182">
        <f>SUM(I248,K248,M248,O248,P248)</f>
        <v>4356.63</v>
      </c>
      <c r="S248" s="329"/>
    </row>
    <row r="249" spans="1:19" ht="12.75">
      <c r="A249" s="71" t="s">
        <v>326</v>
      </c>
      <c r="B249" s="175">
        <v>0</v>
      </c>
      <c r="C249" s="175">
        <v>0</v>
      </c>
      <c r="D249" s="175">
        <v>0</v>
      </c>
      <c r="E249" s="175">
        <v>0</v>
      </c>
      <c r="F249" s="175">
        <v>0</v>
      </c>
      <c r="G249" s="176">
        <v>0</v>
      </c>
      <c r="H249" s="177">
        <f t="shared" si="160"/>
        <v>0</v>
      </c>
      <c r="I249" s="178">
        <f t="shared" si="159"/>
        <v>0</v>
      </c>
      <c r="J249" s="175" t="s">
        <v>334</v>
      </c>
      <c r="K249" s="175" t="s">
        <v>334</v>
      </c>
      <c r="L249" s="175" t="s">
        <v>334</v>
      </c>
      <c r="M249" s="176" t="s">
        <v>334</v>
      </c>
      <c r="N249" s="179" t="s">
        <v>334</v>
      </c>
      <c r="O249" s="180" t="s">
        <v>334</v>
      </c>
      <c r="P249" s="180" t="s">
        <v>334</v>
      </c>
      <c r="Q249" s="184">
        <f aca="true" t="shared" si="161" ref="Q249:R253">H249</f>
        <v>0</v>
      </c>
      <c r="R249" s="182">
        <f t="shared" si="161"/>
        <v>0</v>
      </c>
      <c r="S249" s="329"/>
    </row>
    <row r="250" spans="1:19" ht="12.75">
      <c r="A250" s="71" t="s">
        <v>124</v>
      </c>
      <c r="B250" s="175">
        <v>8</v>
      </c>
      <c r="C250" s="175">
        <v>4308.95</v>
      </c>
      <c r="D250" s="175">
        <v>0</v>
      </c>
      <c r="E250" s="175">
        <v>0</v>
      </c>
      <c r="F250" s="175">
        <v>9</v>
      </c>
      <c r="G250" s="176">
        <v>1359.48</v>
      </c>
      <c r="H250" s="177">
        <f t="shared" si="160"/>
        <v>17</v>
      </c>
      <c r="I250" s="178">
        <f t="shared" si="159"/>
        <v>5668.43</v>
      </c>
      <c r="J250" s="175" t="s">
        <v>334</v>
      </c>
      <c r="K250" s="175" t="s">
        <v>334</v>
      </c>
      <c r="L250" s="175" t="s">
        <v>334</v>
      </c>
      <c r="M250" s="176" t="s">
        <v>334</v>
      </c>
      <c r="N250" s="179" t="s">
        <v>334</v>
      </c>
      <c r="O250" s="180" t="s">
        <v>334</v>
      </c>
      <c r="P250" s="180" t="s">
        <v>334</v>
      </c>
      <c r="Q250" s="184">
        <f t="shared" si="161"/>
        <v>17</v>
      </c>
      <c r="R250" s="182">
        <f t="shared" si="161"/>
        <v>5668.43</v>
      </c>
      <c r="S250" s="329"/>
    </row>
    <row r="251" spans="1:19" ht="12.75">
      <c r="A251" s="71" t="s">
        <v>125</v>
      </c>
      <c r="B251" s="175">
        <v>0</v>
      </c>
      <c r="C251" s="175">
        <v>0</v>
      </c>
      <c r="D251" s="175">
        <v>0</v>
      </c>
      <c r="E251" s="175">
        <v>0</v>
      </c>
      <c r="F251" s="175">
        <v>0</v>
      </c>
      <c r="G251" s="176">
        <v>0</v>
      </c>
      <c r="H251" s="177">
        <f t="shared" si="160"/>
        <v>0</v>
      </c>
      <c r="I251" s="178">
        <f t="shared" si="159"/>
        <v>0</v>
      </c>
      <c r="J251" s="175" t="s">
        <v>334</v>
      </c>
      <c r="K251" s="175" t="s">
        <v>334</v>
      </c>
      <c r="L251" s="175" t="s">
        <v>334</v>
      </c>
      <c r="M251" s="176" t="s">
        <v>334</v>
      </c>
      <c r="N251" s="179" t="s">
        <v>334</v>
      </c>
      <c r="O251" s="180" t="s">
        <v>334</v>
      </c>
      <c r="P251" s="180" t="s">
        <v>334</v>
      </c>
      <c r="Q251" s="184">
        <f t="shared" si="161"/>
        <v>0</v>
      </c>
      <c r="R251" s="182">
        <f t="shared" si="161"/>
        <v>0</v>
      </c>
      <c r="S251" s="329"/>
    </row>
    <row r="252" spans="1:19" ht="12.75">
      <c r="A252" s="71" t="s">
        <v>126</v>
      </c>
      <c r="B252" s="175">
        <v>15</v>
      </c>
      <c r="C252" s="175">
        <v>2259.4500000000003</v>
      </c>
      <c r="D252" s="175">
        <v>0</v>
      </c>
      <c r="E252" s="175">
        <v>0</v>
      </c>
      <c r="F252" s="175">
        <v>0</v>
      </c>
      <c r="G252" s="176">
        <v>0</v>
      </c>
      <c r="H252" s="177">
        <f t="shared" si="160"/>
        <v>15</v>
      </c>
      <c r="I252" s="178">
        <f t="shared" si="159"/>
        <v>2259.4500000000003</v>
      </c>
      <c r="J252" s="175" t="s">
        <v>334</v>
      </c>
      <c r="K252" s="175" t="s">
        <v>334</v>
      </c>
      <c r="L252" s="175" t="s">
        <v>334</v>
      </c>
      <c r="M252" s="176" t="s">
        <v>334</v>
      </c>
      <c r="N252" s="179" t="s">
        <v>334</v>
      </c>
      <c r="O252" s="180" t="s">
        <v>334</v>
      </c>
      <c r="P252" s="180" t="s">
        <v>334</v>
      </c>
      <c r="Q252" s="184">
        <f t="shared" si="161"/>
        <v>15</v>
      </c>
      <c r="R252" s="182">
        <f t="shared" si="161"/>
        <v>2259.4500000000003</v>
      </c>
      <c r="S252" s="329"/>
    </row>
    <row r="253" spans="1:19" ht="12.75">
      <c r="A253" s="71" t="s">
        <v>127</v>
      </c>
      <c r="B253" s="175">
        <v>2</v>
      </c>
      <c r="C253" s="175">
        <v>341.56</v>
      </c>
      <c r="D253" s="175">
        <v>0</v>
      </c>
      <c r="E253" s="175">
        <v>0</v>
      </c>
      <c r="F253" s="175">
        <v>0</v>
      </c>
      <c r="G253" s="176">
        <v>0</v>
      </c>
      <c r="H253" s="177">
        <f t="shared" si="160"/>
        <v>2</v>
      </c>
      <c r="I253" s="178">
        <f t="shared" si="159"/>
        <v>341.56</v>
      </c>
      <c r="J253" s="175" t="s">
        <v>334</v>
      </c>
      <c r="K253" s="175" t="s">
        <v>334</v>
      </c>
      <c r="L253" s="175" t="s">
        <v>334</v>
      </c>
      <c r="M253" s="176" t="s">
        <v>334</v>
      </c>
      <c r="N253" s="179" t="s">
        <v>334</v>
      </c>
      <c r="O253" s="180" t="s">
        <v>334</v>
      </c>
      <c r="P253" s="180" t="s">
        <v>334</v>
      </c>
      <c r="Q253" s="184">
        <f t="shared" si="161"/>
        <v>2</v>
      </c>
      <c r="R253" s="182">
        <f t="shared" si="161"/>
        <v>341.56</v>
      </c>
      <c r="S253" s="329"/>
    </row>
    <row r="254" spans="1:19" ht="12.75">
      <c r="A254" s="75" t="s">
        <v>144</v>
      </c>
      <c r="B254" s="161">
        <f aca="true" t="shared" si="162" ref="B254:G254">B255</f>
        <v>14131</v>
      </c>
      <c r="C254" s="161">
        <f t="shared" si="162"/>
        <v>2794474.8800000004</v>
      </c>
      <c r="D254" s="161">
        <f t="shared" si="162"/>
        <v>1200</v>
      </c>
      <c r="E254" s="161">
        <f t="shared" si="162"/>
        <v>2770410.840000001</v>
      </c>
      <c r="F254" s="161">
        <f t="shared" si="162"/>
        <v>1413</v>
      </c>
      <c r="G254" s="161">
        <f t="shared" si="162"/>
        <v>6172858.780000001</v>
      </c>
      <c r="H254" s="162">
        <f aca="true" t="shared" si="163" ref="H254:I256">B254+D254+F254</f>
        <v>16744</v>
      </c>
      <c r="I254" s="163">
        <f t="shared" si="163"/>
        <v>11737744.500000002</v>
      </c>
      <c r="J254" s="161">
        <f aca="true" t="shared" si="164" ref="J254:P254">J255</f>
        <v>0</v>
      </c>
      <c r="K254" s="161">
        <f t="shared" si="164"/>
        <v>0</v>
      </c>
      <c r="L254" s="161">
        <f t="shared" si="164"/>
        <v>13</v>
      </c>
      <c r="M254" s="164">
        <f t="shared" si="164"/>
        <v>83327</v>
      </c>
      <c r="N254" s="162">
        <f t="shared" si="164"/>
        <v>0</v>
      </c>
      <c r="O254" s="163">
        <f t="shared" si="164"/>
        <v>0</v>
      </c>
      <c r="P254" s="163">
        <f t="shared" si="164"/>
        <v>0</v>
      </c>
      <c r="Q254" s="167">
        <f>H254+J254+L254+N254</f>
        <v>16757</v>
      </c>
      <c r="R254" s="168">
        <f>I254+K254+M254+O254+P254</f>
        <v>11821071.500000002</v>
      </c>
      <c r="S254" s="329"/>
    </row>
    <row r="255" spans="1:19" ht="12.75">
      <c r="A255" s="74" t="s">
        <v>166</v>
      </c>
      <c r="B255" s="169">
        <f aca="true" t="shared" si="165" ref="B255:G255">SUM(B256:B266)</f>
        <v>14131</v>
      </c>
      <c r="C255" s="169">
        <f t="shared" si="165"/>
        <v>2794474.8800000004</v>
      </c>
      <c r="D255" s="169">
        <f t="shared" si="165"/>
        <v>1200</v>
      </c>
      <c r="E255" s="169">
        <f t="shared" si="165"/>
        <v>2770410.840000001</v>
      </c>
      <c r="F255" s="169">
        <f t="shared" si="165"/>
        <v>1413</v>
      </c>
      <c r="G255" s="169">
        <f t="shared" si="165"/>
        <v>6172858.780000001</v>
      </c>
      <c r="H255" s="170">
        <f t="shared" si="163"/>
        <v>16744</v>
      </c>
      <c r="I255" s="171">
        <f t="shared" si="163"/>
        <v>11737744.500000002</v>
      </c>
      <c r="J255" s="169">
        <f aca="true" t="shared" si="166" ref="J255:O255">SUM(J256:J266)</f>
        <v>0</v>
      </c>
      <c r="K255" s="169">
        <f t="shared" si="166"/>
        <v>0</v>
      </c>
      <c r="L255" s="169">
        <f t="shared" si="166"/>
        <v>13</v>
      </c>
      <c r="M255" s="172">
        <f t="shared" si="166"/>
        <v>83327</v>
      </c>
      <c r="N255" s="170">
        <f t="shared" si="166"/>
        <v>0</v>
      </c>
      <c r="O255" s="171">
        <f t="shared" si="166"/>
        <v>0</v>
      </c>
      <c r="P255" s="171">
        <f>SUM(P256:P266)</f>
        <v>0</v>
      </c>
      <c r="Q255" s="173">
        <f>H255+J255+L255+N255</f>
        <v>16757</v>
      </c>
      <c r="R255" s="174">
        <f>I255+K255+M255+O255+P255</f>
        <v>11821071.500000002</v>
      </c>
      <c r="S255" s="329"/>
    </row>
    <row r="256" spans="1:19" ht="12.75">
      <c r="A256" s="71" t="s">
        <v>119</v>
      </c>
      <c r="B256" s="175">
        <v>152</v>
      </c>
      <c r="C256" s="175">
        <v>19743.81</v>
      </c>
      <c r="D256" s="175">
        <v>27</v>
      </c>
      <c r="E256" s="175">
        <v>2797.01</v>
      </c>
      <c r="F256" s="175">
        <v>0</v>
      </c>
      <c r="G256" s="176">
        <v>0</v>
      </c>
      <c r="H256" s="177">
        <f t="shared" si="163"/>
        <v>179</v>
      </c>
      <c r="I256" s="178">
        <f t="shared" si="163"/>
        <v>22540.82</v>
      </c>
      <c r="J256" s="175" t="s">
        <v>334</v>
      </c>
      <c r="K256" s="175" t="s">
        <v>334</v>
      </c>
      <c r="L256" s="175" t="s">
        <v>334</v>
      </c>
      <c r="M256" s="176" t="s">
        <v>334</v>
      </c>
      <c r="N256" s="179" t="s">
        <v>334</v>
      </c>
      <c r="O256" s="180" t="s">
        <v>334</v>
      </c>
      <c r="P256" s="180" t="s">
        <v>334</v>
      </c>
      <c r="Q256" s="184">
        <f aca="true" t="shared" si="167" ref="Q256:R258">H256</f>
        <v>179</v>
      </c>
      <c r="R256" s="182">
        <f t="shared" si="167"/>
        <v>22540.82</v>
      </c>
      <c r="S256" s="329"/>
    </row>
    <row r="257" spans="1:19" ht="12.75">
      <c r="A257" s="71" t="s">
        <v>120</v>
      </c>
      <c r="B257" s="175">
        <v>1</v>
      </c>
      <c r="C257" s="175">
        <v>69.75</v>
      </c>
      <c r="D257" s="175">
        <v>0</v>
      </c>
      <c r="E257" s="175">
        <v>0</v>
      </c>
      <c r="F257" s="175">
        <v>1</v>
      </c>
      <c r="G257" s="176">
        <v>32.2</v>
      </c>
      <c r="H257" s="177">
        <f>B257+D257+F257</f>
        <v>2</v>
      </c>
      <c r="I257" s="178">
        <f aca="true" t="shared" si="168" ref="I257:I266">C257+E257+G257</f>
        <v>101.95</v>
      </c>
      <c r="J257" s="175" t="s">
        <v>334</v>
      </c>
      <c r="K257" s="175" t="s">
        <v>334</v>
      </c>
      <c r="L257" s="175" t="s">
        <v>334</v>
      </c>
      <c r="M257" s="176" t="s">
        <v>334</v>
      </c>
      <c r="N257" s="179" t="s">
        <v>334</v>
      </c>
      <c r="O257" s="180" t="s">
        <v>334</v>
      </c>
      <c r="P257" s="180" t="s">
        <v>334</v>
      </c>
      <c r="Q257" s="184">
        <f t="shared" si="167"/>
        <v>2</v>
      </c>
      <c r="R257" s="182">
        <f t="shared" si="167"/>
        <v>101.95</v>
      </c>
      <c r="S257" s="329"/>
    </row>
    <row r="258" spans="1:19" ht="12.75">
      <c r="A258" s="71" t="s">
        <v>121</v>
      </c>
      <c r="B258" s="175">
        <v>0</v>
      </c>
      <c r="C258" s="175">
        <v>0</v>
      </c>
      <c r="D258" s="175">
        <v>0</v>
      </c>
      <c r="E258" s="175">
        <v>0</v>
      </c>
      <c r="F258" s="175">
        <v>0</v>
      </c>
      <c r="G258" s="176">
        <v>0</v>
      </c>
      <c r="H258" s="177">
        <f aca="true" t="shared" si="169" ref="H258:H266">B258+D258+F258</f>
        <v>0</v>
      </c>
      <c r="I258" s="178">
        <f t="shared" si="168"/>
        <v>0</v>
      </c>
      <c r="J258" s="175" t="s">
        <v>334</v>
      </c>
      <c r="K258" s="175" t="s">
        <v>334</v>
      </c>
      <c r="L258" s="175" t="s">
        <v>334</v>
      </c>
      <c r="M258" s="176" t="s">
        <v>334</v>
      </c>
      <c r="N258" s="179" t="s">
        <v>334</v>
      </c>
      <c r="O258" s="180" t="s">
        <v>334</v>
      </c>
      <c r="P258" s="180" t="s">
        <v>334</v>
      </c>
      <c r="Q258" s="184">
        <f t="shared" si="167"/>
        <v>0</v>
      </c>
      <c r="R258" s="182">
        <f t="shared" si="167"/>
        <v>0</v>
      </c>
      <c r="S258" s="329"/>
    </row>
    <row r="259" spans="1:19" ht="12.75">
      <c r="A259" s="71" t="s">
        <v>122</v>
      </c>
      <c r="B259" s="175">
        <v>0</v>
      </c>
      <c r="C259" s="175">
        <v>0</v>
      </c>
      <c r="D259" s="175">
        <v>0</v>
      </c>
      <c r="E259" s="175">
        <v>0</v>
      </c>
      <c r="F259" s="175">
        <v>0</v>
      </c>
      <c r="G259" s="176">
        <v>0</v>
      </c>
      <c r="H259" s="177">
        <f t="shared" si="169"/>
        <v>0</v>
      </c>
      <c r="I259" s="178">
        <f t="shared" si="168"/>
        <v>0</v>
      </c>
      <c r="J259" s="175" t="s">
        <v>334</v>
      </c>
      <c r="K259" s="175" t="s">
        <v>334</v>
      </c>
      <c r="L259" s="175" t="s">
        <v>334</v>
      </c>
      <c r="M259" s="176" t="s">
        <v>334</v>
      </c>
      <c r="N259" s="179" t="s">
        <v>334</v>
      </c>
      <c r="O259" s="180" t="s">
        <v>334</v>
      </c>
      <c r="P259" s="180" t="s">
        <v>334</v>
      </c>
      <c r="Q259" s="177">
        <f>H259</f>
        <v>0</v>
      </c>
      <c r="R259" s="182">
        <f>I259</f>
        <v>0</v>
      </c>
      <c r="S259" s="329"/>
    </row>
    <row r="260" spans="1:19" ht="12.75">
      <c r="A260" s="71" t="s">
        <v>123</v>
      </c>
      <c r="B260" s="175">
        <v>12223</v>
      </c>
      <c r="C260" s="175">
        <v>472138.62</v>
      </c>
      <c r="D260" s="175">
        <v>827</v>
      </c>
      <c r="E260" s="175">
        <v>91372.76000000001</v>
      </c>
      <c r="F260" s="175">
        <v>55</v>
      </c>
      <c r="G260" s="176">
        <v>3220.5299999999997</v>
      </c>
      <c r="H260" s="177">
        <f t="shared" si="169"/>
        <v>13105</v>
      </c>
      <c r="I260" s="178">
        <f t="shared" si="168"/>
        <v>566731.91</v>
      </c>
      <c r="J260" s="175" t="s">
        <v>334</v>
      </c>
      <c r="K260" s="175" t="s">
        <v>334</v>
      </c>
      <c r="L260" s="175" t="s">
        <v>334</v>
      </c>
      <c r="M260" s="176" t="s">
        <v>334</v>
      </c>
      <c r="N260" s="179" t="s">
        <v>334</v>
      </c>
      <c r="O260" s="180" t="s">
        <v>334</v>
      </c>
      <c r="P260" s="180" t="s">
        <v>334</v>
      </c>
      <c r="Q260" s="182">
        <f>SUM(H260,N260)</f>
        <v>13105</v>
      </c>
      <c r="R260" s="182">
        <f>SUM(I260,O260)</f>
        <v>566731.91</v>
      </c>
      <c r="S260" s="329"/>
    </row>
    <row r="261" spans="1:19" ht="12.75">
      <c r="A261" s="71" t="s">
        <v>339</v>
      </c>
      <c r="B261" s="175">
        <v>725</v>
      </c>
      <c r="C261" s="175">
        <v>2215665.3800000004</v>
      </c>
      <c r="D261" s="175">
        <v>275</v>
      </c>
      <c r="E261" s="175">
        <v>2666996.6500000004</v>
      </c>
      <c r="F261" s="175">
        <v>1133</v>
      </c>
      <c r="G261" s="176">
        <v>6137402.140000001</v>
      </c>
      <c r="H261" s="177">
        <f t="shared" si="169"/>
        <v>2133</v>
      </c>
      <c r="I261" s="178">
        <f t="shared" si="168"/>
        <v>11020064.170000002</v>
      </c>
      <c r="J261" s="175">
        <v>0</v>
      </c>
      <c r="K261" s="175">
        <v>0</v>
      </c>
      <c r="L261" s="175">
        <v>13</v>
      </c>
      <c r="M261" s="176">
        <v>83327</v>
      </c>
      <c r="N261" s="179">
        <v>0</v>
      </c>
      <c r="O261" s="175">
        <v>0</v>
      </c>
      <c r="P261" s="175">
        <v>0</v>
      </c>
      <c r="Q261" s="181">
        <f>SUM(H261,J261,L261,N261)</f>
        <v>2146</v>
      </c>
      <c r="R261" s="182">
        <f>SUM(I261,K261,M261,O261,P261)</f>
        <v>11103391.170000002</v>
      </c>
      <c r="S261" s="329"/>
    </row>
    <row r="262" spans="1:19" ht="12.75">
      <c r="A262" s="71" t="s">
        <v>326</v>
      </c>
      <c r="B262" s="175">
        <v>1</v>
      </c>
      <c r="C262" s="175">
        <v>16.1</v>
      </c>
      <c r="D262" s="175">
        <v>0</v>
      </c>
      <c r="E262" s="175">
        <v>0</v>
      </c>
      <c r="F262" s="175">
        <v>0</v>
      </c>
      <c r="G262" s="176">
        <v>0</v>
      </c>
      <c r="H262" s="177">
        <f t="shared" si="169"/>
        <v>1</v>
      </c>
      <c r="I262" s="178">
        <f t="shared" si="168"/>
        <v>16.1</v>
      </c>
      <c r="J262" s="175" t="s">
        <v>334</v>
      </c>
      <c r="K262" s="175" t="s">
        <v>334</v>
      </c>
      <c r="L262" s="175" t="s">
        <v>334</v>
      </c>
      <c r="M262" s="176" t="s">
        <v>334</v>
      </c>
      <c r="N262" s="179" t="s">
        <v>334</v>
      </c>
      <c r="O262" s="180" t="s">
        <v>334</v>
      </c>
      <c r="P262" s="180" t="s">
        <v>334</v>
      </c>
      <c r="Q262" s="184">
        <f aca="true" t="shared" si="170" ref="Q262:R266">H262</f>
        <v>1</v>
      </c>
      <c r="R262" s="182">
        <f t="shared" si="170"/>
        <v>16.1</v>
      </c>
      <c r="S262" s="329"/>
    </row>
    <row r="263" spans="1:19" ht="12.75">
      <c r="A263" s="71" t="s">
        <v>124</v>
      </c>
      <c r="B263" s="175">
        <v>653</v>
      </c>
      <c r="C263" s="175">
        <v>55505.92</v>
      </c>
      <c r="D263" s="175">
        <v>0</v>
      </c>
      <c r="E263" s="175">
        <v>0</v>
      </c>
      <c r="F263" s="175">
        <v>15</v>
      </c>
      <c r="G263" s="176">
        <v>1971.3</v>
      </c>
      <c r="H263" s="177">
        <f t="shared" si="169"/>
        <v>668</v>
      </c>
      <c r="I263" s="178">
        <f t="shared" si="168"/>
        <v>57477.22</v>
      </c>
      <c r="J263" s="175" t="s">
        <v>334</v>
      </c>
      <c r="K263" s="175" t="s">
        <v>334</v>
      </c>
      <c r="L263" s="175" t="s">
        <v>334</v>
      </c>
      <c r="M263" s="176" t="s">
        <v>334</v>
      </c>
      <c r="N263" s="179" t="s">
        <v>334</v>
      </c>
      <c r="O263" s="180" t="s">
        <v>334</v>
      </c>
      <c r="P263" s="180" t="s">
        <v>334</v>
      </c>
      <c r="Q263" s="184">
        <f t="shared" si="170"/>
        <v>668</v>
      </c>
      <c r="R263" s="182">
        <f t="shared" si="170"/>
        <v>57477.22</v>
      </c>
      <c r="S263" s="329"/>
    </row>
    <row r="264" spans="1:19" ht="12.75">
      <c r="A264" s="71" t="s">
        <v>125</v>
      </c>
      <c r="B264" s="175">
        <v>0</v>
      </c>
      <c r="C264" s="175">
        <v>0</v>
      </c>
      <c r="D264" s="175">
        <v>0</v>
      </c>
      <c r="E264" s="175">
        <v>0</v>
      </c>
      <c r="F264" s="175">
        <v>0</v>
      </c>
      <c r="G264" s="176">
        <v>0</v>
      </c>
      <c r="H264" s="177">
        <f t="shared" si="169"/>
        <v>0</v>
      </c>
      <c r="I264" s="178">
        <f t="shared" si="168"/>
        <v>0</v>
      </c>
      <c r="J264" s="175" t="s">
        <v>334</v>
      </c>
      <c r="K264" s="175" t="s">
        <v>334</v>
      </c>
      <c r="L264" s="175" t="s">
        <v>334</v>
      </c>
      <c r="M264" s="176" t="s">
        <v>334</v>
      </c>
      <c r="N264" s="179" t="s">
        <v>334</v>
      </c>
      <c r="O264" s="180" t="s">
        <v>334</v>
      </c>
      <c r="P264" s="180" t="s">
        <v>334</v>
      </c>
      <c r="Q264" s="184">
        <f t="shared" si="170"/>
        <v>0</v>
      </c>
      <c r="R264" s="182">
        <f t="shared" si="170"/>
        <v>0</v>
      </c>
      <c r="S264" s="329"/>
    </row>
    <row r="265" spans="1:19" ht="12.75">
      <c r="A265" s="71" t="s">
        <v>126</v>
      </c>
      <c r="B265" s="175">
        <v>322</v>
      </c>
      <c r="C265" s="175">
        <v>24776.76</v>
      </c>
      <c r="D265" s="175">
        <v>70</v>
      </c>
      <c r="E265" s="175">
        <v>9194.720000000001</v>
      </c>
      <c r="F265" s="175">
        <v>206</v>
      </c>
      <c r="G265" s="176">
        <v>29234.65</v>
      </c>
      <c r="H265" s="177">
        <f t="shared" si="169"/>
        <v>598</v>
      </c>
      <c r="I265" s="178">
        <f t="shared" si="168"/>
        <v>63206.13</v>
      </c>
      <c r="J265" s="175" t="s">
        <v>334</v>
      </c>
      <c r="K265" s="175" t="s">
        <v>334</v>
      </c>
      <c r="L265" s="175" t="s">
        <v>334</v>
      </c>
      <c r="M265" s="176" t="s">
        <v>334</v>
      </c>
      <c r="N265" s="179" t="s">
        <v>334</v>
      </c>
      <c r="O265" s="180" t="s">
        <v>334</v>
      </c>
      <c r="P265" s="180" t="s">
        <v>334</v>
      </c>
      <c r="Q265" s="184">
        <f t="shared" si="170"/>
        <v>598</v>
      </c>
      <c r="R265" s="182">
        <f t="shared" si="170"/>
        <v>63206.13</v>
      </c>
      <c r="S265" s="329"/>
    </row>
    <row r="266" spans="1:19" ht="12.75">
      <c r="A266" s="71" t="s">
        <v>127</v>
      </c>
      <c r="B266" s="175">
        <v>54</v>
      </c>
      <c r="C266" s="175">
        <v>6558.54</v>
      </c>
      <c r="D266" s="175">
        <v>1</v>
      </c>
      <c r="E266" s="175">
        <v>49.7</v>
      </c>
      <c r="F266" s="175">
        <v>3</v>
      </c>
      <c r="G266" s="176">
        <v>997.96</v>
      </c>
      <c r="H266" s="177">
        <f t="shared" si="169"/>
        <v>58</v>
      </c>
      <c r="I266" s="178">
        <f t="shared" si="168"/>
        <v>7606.2</v>
      </c>
      <c r="J266" s="175" t="s">
        <v>334</v>
      </c>
      <c r="K266" s="175" t="s">
        <v>334</v>
      </c>
      <c r="L266" s="175" t="s">
        <v>334</v>
      </c>
      <c r="M266" s="176" t="s">
        <v>334</v>
      </c>
      <c r="N266" s="179" t="s">
        <v>334</v>
      </c>
      <c r="O266" s="180" t="s">
        <v>334</v>
      </c>
      <c r="P266" s="180" t="s">
        <v>334</v>
      </c>
      <c r="Q266" s="184">
        <f t="shared" si="170"/>
        <v>58</v>
      </c>
      <c r="R266" s="182">
        <f t="shared" si="170"/>
        <v>7606.2</v>
      </c>
      <c r="S266" s="329"/>
    </row>
    <row r="267" spans="1:19" ht="12.75">
      <c r="A267" s="75" t="s">
        <v>145</v>
      </c>
      <c r="B267" s="161">
        <f aca="true" t="shared" si="171" ref="B267:G267">B268</f>
        <v>881</v>
      </c>
      <c r="C267" s="161">
        <f t="shared" si="171"/>
        <v>91283.08</v>
      </c>
      <c r="D267" s="161">
        <f t="shared" si="171"/>
        <v>12</v>
      </c>
      <c r="E267" s="161">
        <f t="shared" si="171"/>
        <v>502.70000000000005</v>
      </c>
      <c r="F267" s="161">
        <f t="shared" si="171"/>
        <v>25</v>
      </c>
      <c r="G267" s="161">
        <f t="shared" si="171"/>
        <v>42436.11</v>
      </c>
      <c r="H267" s="162">
        <f aca="true" t="shared" si="172" ref="H267:I269">B267+D267+F267</f>
        <v>918</v>
      </c>
      <c r="I267" s="163">
        <f t="shared" si="172"/>
        <v>134221.89</v>
      </c>
      <c r="J267" s="161">
        <f aca="true" t="shared" si="173" ref="J267:P267">J268</f>
        <v>0</v>
      </c>
      <c r="K267" s="161">
        <f t="shared" si="173"/>
        <v>0</v>
      </c>
      <c r="L267" s="161">
        <f t="shared" si="173"/>
        <v>1</v>
      </c>
      <c r="M267" s="164">
        <f t="shared" si="173"/>
        <v>1829.8</v>
      </c>
      <c r="N267" s="162">
        <f t="shared" si="173"/>
        <v>0</v>
      </c>
      <c r="O267" s="163">
        <f t="shared" si="173"/>
        <v>0</v>
      </c>
      <c r="P267" s="163">
        <f t="shared" si="173"/>
        <v>0</v>
      </c>
      <c r="Q267" s="167">
        <f>H267+J267+L267+N267</f>
        <v>919</v>
      </c>
      <c r="R267" s="168">
        <f>I267+K267+M267+O267+P267</f>
        <v>136051.69</v>
      </c>
      <c r="S267" s="329"/>
    </row>
    <row r="268" spans="1:19" ht="12.75">
      <c r="A268" s="74" t="s">
        <v>166</v>
      </c>
      <c r="B268" s="169">
        <f aca="true" t="shared" si="174" ref="B268:G268">SUM(B269:B279)</f>
        <v>881</v>
      </c>
      <c r="C268" s="169">
        <f t="shared" si="174"/>
        <v>91283.08</v>
      </c>
      <c r="D268" s="169">
        <f t="shared" si="174"/>
        <v>12</v>
      </c>
      <c r="E268" s="169">
        <f t="shared" si="174"/>
        <v>502.70000000000005</v>
      </c>
      <c r="F268" s="169">
        <f t="shared" si="174"/>
        <v>25</v>
      </c>
      <c r="G268" s="169">
        <f t="shared" si="174"/>
        <v>42436.11</v>
      </c>
      <c r="H268" s="170">
        <f t="shared" si="172"/>
        <v>918</v>
      </c>
      <c r="I268" s="171">
        <f t="shared" si="172"/>
        <v>134221.89</v>
      </c>
      <c r="J268" s="169">
        <f aca="true" t="shared" si="175" ref="J268:O268">SUM(J269:J279)</f>
        <v>0</v>
      </c>
      <c r="K268" s="169">
        <f t="shared" si="175"/>
        <v>0</v>
      </c>
      <c r="L268" s="169">
        <f t="shared" si="175"/>
        <v>1</v>
      </c>
      <c r="M268" s="172">
        <f t="shared" si="175"/>
        <v>1829.8</v>
      </c>
      <c r="N268" s="170">
        <f t="shared" si="175"/>
        <v>0</v>
      </c>
      <c r="O268" s="171">
        <f t="shared" si="175"/>
        <v>0</v>
      </c>
      <c r="P268" s="171">
        <f>SUM(P269:P279)</f>
        <v>0</v>
      </c>
      <c r="Q268" s="173">
        <f>H268+J268+L268+N268</f>
        <v>919</v>
      </c>
      <c r="R268" s="174">
        <f>I268+K268+M268+O268+P268</f>
        <v>136051.69</v>
      </c>
      <c r="S268" s="329"/>
    </row>
    <row r="269" spans="1:19" ht="12.75">
      <c r="A269" s="71" t="s">
        <v>119</v>
      </c>
      <c r="B269" s="175">
        <v>10</v>
      </c>
      <c r="C269" s="175">
        <v>1134.3899999999999</v>
      </c>
      <c r="D269" s="175">
        <v>0</v>
      </c>
      <c r="E269" s="175">
        <v>0</v>
      </c>
      <c r="F269" s="175">
        <v>0</v>
      </c>
      <c r="G269" s="176">
        <v>0</v>
      </c>
      <c r="H269" s="177">
        <f t="shared" si="172"/>
        <v>10</v>
      </c>
      <c r="I269" s="178">
        <f t="shared" si="172"/>
        <v>1134.3899999999999</v>
      </c>
      <c r="J269" s="175" t="s">
        <v>334</v>
      </c>
      <c r="K269" s="175" t="s">
        <v>334</v>
      </c>
      <c r="L269" s="175" t="s">
        <v>334</v>
      </c>
      <c r="M269" s="176" t="s">
        <v>334</v>
      </c>
      <c r="N269" s="179" t="s">
        <v>334</v>
      </c>
      <c r="O269" s="180" t="s">
        <v>334</v>
      </c>
      <c r="P269" s="180" t="s">
        <v>334</v>
      </c>
      <c r="Q269" s="184">
        <f aca="true" t="shared" si="176" ref="Q269:R271">H269</f>
        <v>10</v>
      </c>
      <c r="R269" s="182">
        <f t="shared" si="176"/>
        <v>1134.3899999999999</v>
      </c>
      <c r="S269" s="329"/>
    </row>
    <row r="270" spans="1:19" ht="12.75">
      <c r="A270" s="71" t="s">
        <v>120</v>
      </c>
      <c r="B270" s="175">
        <v>0</v>
      </c>
      <c r="C270" s="175">
        <v>0</v>
      </c>
      <c r="D270" s="175">
        <v>0</v>
      </c>
      <c r="E270" s="175">
        <v>0</v>
      </c>
      <c r="F270" s="175">
        <v>0</v>
      </c>
      <c r="G270" s="176">
        <v>0</v>
      </c>
      <c r="H270" s="177">
        <f>B270+D270+F270</f>
        <v>0</v>
      </c>
      <c r="I270" s="178">
        <f aca="true" t="shared" si="177" ref="I270:I279">C270+E270+G270</f>
        <v>0</v>
      </c>
      <c r="J270" s="175" t="s">
        <v>334</v>
      </c>
      <c r="K270" s="175" t="s">
        <v>334</v>
      </c>
      <c r="L270" s="175" t="s">
        <v>334</v>
      </c>
      <c r="M270" s="176" t="s">
        <v>334</v>
      </c>
      <c r="N270" s="179" t="s">
        <v>334</v>
      </c>
      <c r="O270" s="180" t="s">
        <v>334</v>
      </c>
      <c r="P270" s="180" t="s">
        <v>334</v>
      </c>
      <c r="Q270" s="184">
        <f t="shared" si="176"/>
        <v>0</v>
      </c>
      <c r="R270" s="182">
        <f t="shared" si="176"/>
        <v>0</v>
      </c>
      <c r="S270" s="329"/>
    </row>
    <row r="271" spans="1:19" ht="12.75">
      <c r="A271" s="71" t="s">
        <v>121</v>
      </c>
      <c r="B271" s="175">
        <v>0</v>
      </c>
      <c r="C271" s="175">
        <v>0</v>
      </c>
      <c r="D271" s="175">
        <v>0</v>
      </c>
      <c r="E271" s="175">
        <v>0</v>
      </c>
      <c r="F271" s="175">
        <v>0</v>
      </c>
      <c r="G271" s="176">
        <v>0</v>
      </c>
      <c r="H271" s="177">
        <f aca="true" t="shared" si="178" ref="H271:H279">B271+D271+F271</f>
        <v>0</v>
      </c>
      <c r="I271" s="178">
        <f t="shared" si="177"/>
        <v>0</v>
      </c>
      <c r="J271" s="175" t="s">
        <v>334</v>
      </c>
      <c r="K271" s="175" t="s">
        <v>334</v>
      </c>
      <c r="L271" s="175" t="s">
        <v>334</v>
      </c>
      <c r="M271" s="176" t="s">
        <v>334</v>
      </c>
      <c r="N271" s="179" t="s">
        <v>334</v>
      </c>
      <c r="O271" s="180" t="s">
        <v>334</v>
      </c>
      <c r="P271" s="180" t="s">
        <v>334</v>
      </c>
      <c r="Q271" s="184">
        <f t="shared" si="176"/>
        <v>0</v>
      </c>
      <c r="R271" s="182">
        <f t="shared" si="176"/>
        <v>0</v>
      </c>
      <c r="S271" s="329"/>
    </row>
    <row r="272" spans="1:19" ht="12.75">
      <c r="A272" s="71" t="s">
        <v>122</v>
      </c>
      <c r="B272" s="175">
        <v>0</v>
      </c>
      <c r="C272" s="175">
        <v>0</v>
      </c>
      <c r="D272" s="175">
        <v>0</v>
      </c>
      <c r="E272" s="175">
        <v>0</v>
      </c>
      <c r="F272" s="175">
        <v>0</v>
      </c>
      <c r="G272" s="176">
        <v>0</v>
      </c>
      <c r="H272" s="177">
        <f t="shared" si="178"/>
        <v>0</v>
      </c>
      <c r="I272" s="178">
        <f t="shared" si="177"/>
        <v>0</v>
      </c>
      <c r="J272" s="175" t="s">
        <v>334</v>
      </c>
      <c r="K272" s="175" t="s">
        <v>334</v>
      </c>
      <c r="L272" s="175" t="s">
        <v>334</v>
      </c>
      <c r="M272" s="176" t="s">
        <v>334</v>
      </c>
      <c r="N272" s="179" t="s">
        <v>334</v>
      </c>
      <c r="O272" s="180" t="s">
        <v>334</v>
      </c>
      <c r="P272" s="180" t="s">
        <v>334</v>
      </c>
      <c r="Q272" s="177">
        <f>H272</f>
        <v>0</v>
      </c>
      <c r="R272" s="182">
        <f>I272</f>
        <v>0</v>
      </c>
      <c r="S272" s="329"/>
    </row>
    <row r="273" spans="1:19" ht="12.75">
      <c r="A273" s="71" t="s">
        <v>123</v>
      </c>
      <c r="B273" s="175">
        <v>436</v>
      </c>
      <c r="C273" s="175">
        <v>35035.56</v>
      </c>
      <c r="D273" s="175">
        <v>9</v>
      </c>
      <c r="E273" s="175">
        <v>438.55</v>
      </c>
      <c r="F273" s="175">
        <v>15</v>
      </c>
      <c r="G273" s="176">
        <v>751.25</v>
      </c>
      <c r="H273" s="177">
        <f t="shared" si="178"/>
        <v>460</v>
      </c>
      <c r="I273" s="178">
        <f t="shared" si="177"/>
        <v>36225.36</v>
      </c>
      <c r="J273" s="175" t="s">
        <v>334</v>
      </c>
      <c r="K273" s="175" t="s">
        <v>334</v>
      </c>
      <c r="L273" s="175" t="s">
        <v>334</v>
      </c>
      <c r="M273" s="176" t="s">
        <v>334</v>
      </c>
      <c r="N273" s="179" t="s">
        <v>334</v>
      </c>
      <c r="O273" s="180" t="s">
        <v>334</v>
      </c>
      <c r="P273" s="180" t="s">
        <v>334</v>
      </c>
      <c r="Q273" s="182">
        <f>SUM(H273,N273)</f>
        <v>460</v>
      </c>
      <c r="R273" s="182">
        <f>SUM(I273,O273)</f>
        <v>36225.36</v>
      </c>
      <c r="S273" s="329"/>
    </row>
    <row r="274" spans="1:19" ht="12.75">
      <c r="A274" s="71" t="s">
        <v>339</v>
      </c>
      <c r="B274" s="175">
        <v>364</v>
      </c>
      <c r="C274" s="175">
        <v>39341.72</v>
      </c>
      <c r="D274" s="175">
        <v>0</v>
      </c>
      <c r="E274" s="175">
        <v>0</v>
      </c>
      <c r="F274" s="175">
        <v>4</v>
      </c>
      <c r="G274" s="176">
        <v>41081.81</v>
      </c>
      <c r="H274" s="177">
        <f t="shared" si="178"/>
        <v>368</v>
      </c>
      <c r="I274" s="178">
        <f t="shared" si="177"/>
        <v>80423.53</v>
      </c>
      <c r="J274" s="175">
        <v>0</v>
      </c>
      <c r="K274" s="175">
        <v>0</v>
      </c>
      <c r="L274" s="175">
        <v>1</v>
      </c>
      <c r="M274" s="176">
        <v>1829.8</v>
      </c>
      <c r="N274" s="179">
        <v>0</v>
      </c>
      <c r="O274" s="175">
        <v>0</v>
      </c>
      <c r="P274" s="175">
        <v>0</v>
      </c>
      <c r="Q274" s="181">
        <f>SUM(H274,J274,L274,N274)</f>
        <v>369</v>
      </c>
      <c r="R274" s="182">
        <f>SUM(I274,K274,M274,O274,P274)</f>
        <v>82253.33</v>
      </c>
      <c r="S274" s="329"/>
    </row>
    <row r="275" spans="1:19" ht="12.75">
      <c r="A275" s="71" t="s">
        <v>326</v>
      </c>
      <c r="B275" s="175">
        <v>2</v>
      </c>
      <c r="C275" s="175">
        <v>208.81</v>
      </c>
      <c r="D275" s="175">
        <v>0</v>
      </c>
      <c r="E275" s="175">
        <v>0</v>
      </c>
      <c r="F275" s="175">
        <v>0</v>
      </c>
      <c r="G275" s="176">
        <v>0</v>
      </c>
      <c r="H275" s="177">
        <f t="shared" si="178"/>
        <v>2</v>
      </c>
      <c r="I275" s="178">
        <f t="shared" si="177"/>
        <v>208.81</v>
      </c>
      <c r="J275" s="175" t="s">
        <v>334</v>
      </c>
      <c r="K275" s="175" t="s">
        <v>334</v>
      </c>
      <c r="L275" s="175" t="s">
        <v>334</v>
      </c>
      <c r="M275" s="176" t="s">
        <v>334</v>
      </c>
      <c r="N275" s="179" t="s">
        <v>334</v>
      </c>
      <c r="O275" s="180" t="s">
        <v>334</v>
      </c>
      <c r="P275" s="180" t="s">
        <v>334</v>
      </c>
      <c r="Q275" s="184">
        <f aca="true" t="shared" si="179" ref="Q275:R279">H275</f>
        <v>2</v>
      </c>
      <c r="R275" s="182">
        <f t="shared" si="179"/>
        <v>208.81</v>
      </c>
      <c r="S275" s="329"/>
    </row>
    <row r="276" spans="1:19" ht="12.75">
      <c r="A276" s="71" t="s">
        <v>124</v>
      </c>
      <c r="B276" s="175">
        <v>41</v>
      </c>
      <c r="C276" s="175">
        <v>6719.14</v>
      </c>
      <c r="D276" s="175">
        <v>0</v>
      </c>
      <c r="E276" s="175">
        <v>0</v>
      </c>
      <c r="F276" s="175">
        <v>6</v>
      </c>
      <c r="G276" s="176">
        <v>603.0500000000001</v>
      </c>
      <c r="H276" s="177">
        <f t="shared" si="178"/>
        <v>47</v>
      </c>
      <c r="I276" s="178">
        <f t="shared" si="177"/>
        <v>7322.1900000000005</v>
      </c>
      <c r="J276" s="175" t="s">
        <v>334</v>
      </c>
      <c r="K276" s="175" t="s">
        <v>334</v>
      </c>
      <c r="L276" s="175" t="s">
        <v>334</v>
      </c>
      <c r="M276" s="176" t="s">
        <v>334</v>
      </c>
      <c r="N276" s="179" t="s">
        <v>334</v>
      </c>
      <c r="O276" s="180" t="s">
        <v>334</v>
      </c>
      <c r="P276" s="180" t="s">
        <v>334</v>
      </c>
      <c r="Q276" s="184">
        <f t="shared" si="179"/>
        <v>47</v>
      </c>
      <c r="R276" s="182">
        <f t="shared" si="179"/>
        <v>7322.1900000000005</v>
      </c>
      <c r="S276" s="329"/>
    </row>
    <row r="277" spans="1:19" ht="12.75">
      <c r="A277" s="71" t="s">
        <v>125</v>
      </c>
      <c r="B277" s="175">
        <v>0</v>
      </c>
      <c r="C277" s="175">
        <v>0</v>
      </c>
      <c r="D277" s="175">
        <v>0</v>
      </c>
      <c r="E277" s="175">
        <v>0</v>
      </c>
      <c r="F277" s="175">
        <v>0</v>
      </c>
      <c r="G277" s="176">
        <v>0</v>
      </c>
      <c r="H277" s="177">
        <f t="shared" si="178"/>
        <v>0</v>
      </c>
      <c r="I277" s="178">
        <f t="shared" si="177"/>
        <v>0</v>
      </c>
      <c r="J277" s="175" t="s">
        <v>334</v>
      </c>
      <c r="K277" s="175" t="s">
        <v>334</v>
      </c>
      <c r="L277" s="175" t="s">
        <v>334</v>
      </c>
      <c r="M277" s="176" t="s">
        <v>334</v>
      </c>
      <c r="N277" s="179" t="s">
        <v>334</v>
      </c>
      <c r="O277" s="180" t="s">
        <v>334</v>
      </c>
      <c r="P277" s="180" t="s">
        <v>334</v>
      </c>
      <c r="Q277" s="184">
        <f t="shared" si="179"/>
        <v>0</v>
      </c>
      <c r="R277" s="182">
        <f t="shared" si="179"/>
        <v>0</v>
      </c>
      <c r="S277" s="329"/>
    </row>
    <row r="278" spans="1:19" ht="12.75">
      <c r="A278" s="71" t="s">
        <v>126</v>
      </c>
      <c r="B278" s="175">
        <v>28</v>
      </c>
      <c r="C278" s="175">
        <v>8843.460000000001</v>
      </c>
      <c r="D278" s="175">
        <v>0</v>
      </c>
      <c r="E278" s="175">
        <v>0</v>
      </c>
      <c r="F278" s="175">
        <v>0</v>
      </c>
      <c r="G278" s="176">
        <v>0</v>
      </c>
      <c r="H278" s="177">
        <f t="shared" si="178"/>
        <v>28</v>
      </c>
      <c r="I278" s="178">
        <f t="shared" si="177"/>
        <v>8843.460000000001</v>
      </c>
      <c r="J278" s="175" t="s">
        <v>334</v>
      </c>
      <c r="K278" s="175" t="s">
        <v>334</v>
      </c>
      <c r="L278" s="175" t="s">
        <v>334</v>
      </c>
      <c r="M278" s="176" t="s">
        <v>334</v>
      </c>
      <c r="N278" s="179" t="s">
        <v>334</v>
      </c>
      <c r="O278" s="180" t="s">
        <v>334</v>
      </c>
      <c r="P278" s="180" t="s">
        <v>334</v>
      </c>
      <c r="Q278" s="184">
        <f t="shared" si="179"/>
        <v>28</v>
      </c>
      <c r="R278" s="182">
        <f t="shared" si="179"/>
        <v>8843.460000000001</v>
      </c>
      <c r="S278" s="329"/>
    </row>
    <row r="279" spans="1:19" ht="12.75">
      <c r="A279" s="71" t="s">
        <v>127</v>
      </c>
      <c r="B279" s="175">
        <v>0</v>
      </c>
      <c r="C279" s="175">
        <v>0</v>
      </c>
      <c r="D279" s="175">
        <v>3</v>
      </c>
      <c r="E279" s="175">
        <v>64.15</v>
      </c>
      <c r="F279" s="175">
        <v>0</v>
      </c>
      <c r="G279" s="176">
        <v>0</v>
      </c>
      <c r="H279" s="177">
        <f t="shared" si="178"/>
        <v>3</v>
      </c>
      <c r="I279" s="178">
        <f t="shared" si="177"/>
        <v>64.15</v>
      </c>
      <c r="J279" s="175" t="s">
        <v>334</v>
      </c>
      <c r="K279" s="175" t="s">
        <v>334</v>
      </c>
      <c r="L279" s="175" t="s">
        <v>334</v>
      </c>
      <c r="M279" s="176" t="s">
        <v>334</v>
      </c>
      <c r="N279" s="179" t="s">
        <v>334</v>
      </c>
      <c r="O279" s="180" t="s">
        <v>334</v>
      </c>
      <c r="P279" s="180" t="s">
        <v>334</v>
      </c>
      <c r="Q279" s="184">
        <f t="shared" si="179"/>
        <v>3</v>
      </c>
      <c r="R279" s="182">
        <f t="shared" si="179"/>
        <v>64.15</v>
      </c>
      <c r="S279" s="329"/>
    </row>
    <row r="280" spans="1:19" ht="12.75">
      <c r="A280" s="75" t="s">
        <v>146</v>
      </c>
      <c r="B280" s="161">
        <f aca="true" t="shared" si="180" ref="B280:G280">B281</f>
        <v>298</v>
      </c>
      <c r="C280" s="161">
        <f t="shared" si="180"/>
        <v>336270.31</v>
      </c>
      <c r="D280" s="161">
        <f t="shared" si="180"/>
        <v>1</v>
      </c>
      <c r="E280" s="161">
        <f t="shared" si="180"/>
        <v>7.95</v>
      </c>
      <c r="F280" s="161">
        <f t="shared" si="180"/>
        <v>35</v>
      </c>
      <c r="G280" s="161">
        <f t="shared" si="180"/>
        <v>7926</v>
      </c>
      <c r="H280" s="162">
        <f aca="true" t="shared" si="181" ref="H280:I282">B280+D280+F280</f>
        <v>334</v>
      </c>
      <c r="I280" s="163">
        <f t="shared" si="181"/>
        <v>344204.26</v>
      </c>
      <c r="J280" s="161">
        <f aca="true" t="shared" si="182" ref="J280:P280">J281</f>
        <v>0</v>
      </c>
      <c r="K280" s="161">
        <f t="shared" si="182"/>
        <v>0</v>
      </c>
      <c r="L280" s="161">
        <f t="shared" si="182"/>
        <v>2</v>
      </c>
      <c r="M280" s="164">
        <f t="shared" si="182"/>
        <v>5507.7</v>
      </c>
      <c r="N280" s="162">
        <f t="shared" si="182"/>
        <v>0</v>
      </c>
      <c r="O280" s="163">
        <f t="shared" si="182"/>
        <v>0</v>
      </c>
      <c r="P280" s="163">
        <f t="shared" si="182"/>
        <v>0</v>
      </c>
      <c r="Q280" s="167">
        <f>H280+J280+L280+N280</f>
        <v>336</v>
      </c>
      <c r="R280" s="168">
        <f>I280+K280+M280+O280+P280</f>
        <v>349711.96</v>
      </c>
      <c r="S280" s="329"/>
    </row>
    <row r="281" spans="1:19" ht="12.75">
      <c r="A281" s="74" t="s">
        <v>166</v>
      </c>
      <c r="B281" s="169">
        <f aca="true" t="shared" si="183" ref="B281:G281">SUM(B282:B292)</f>
        <v>298</v>
      </c>
      <c r="C281" s="169">
        <f t="shared" si="183"/>
        <v>336270.31</v>
      </c>
      <c r="D281" s="169">
        <f t="shared" si="183"/>
        <v>1</v>
      </c>
      <c r="E281" s="169">
        <f t="shared" si="183"/>
        <v>7.95</v>
      </c>
      <c r="F281" s="169">
        <f t="shared" si="183"/>
        <v>35</v>
      </c>
      <c r="G281" s="169">
        <f t="shared" si="183"/>
        <v>7926</v>
      </c>
      <c r="H281" s="170">
        <f t="shared" si="181"/>
        <v>334</v>
      </c>
      <c r="I281" s="171">
        <f t="shared" si="181"/>
        <v>344204.26</v>
      </c>
      <c r="J281" s="169">
        <f aca="true" t="shared" si="184" ref="J281:O281">SUM(J282:J292)</f>
        <v>0</v>
      </c>
      <c r="K281" s="169">
        <f t="shared" si="184"/>
        <v>0</v>
      </c>
      <c r="L281" s="169">
        <f t="shared" si="184"/>
        <v>2</v>
      </c>
      <c r="M281" s="172">
        <f t="shared" si="184"/>
        <v>5507.7</v>
      </c>
      <c r="N281" s="170">
        <f t="shared" si="184"/>
        <v>0</v>
      </c>
      <c r="O281" s="171">
        <f t="shared" si="184"/>
        <v>0</v>
      </c>
      <c r="P281" s="171">
        <f>SUM(P282:P292)</f>
        <v>0</v>
      </c>
      <c r="Q281" s="173">
        <f>H281+J281+L281+N281</f>
        <v>336</v>
      </c>
      <c r="R281" s="174">
        <f>I281+K281+M281+O281+P281</f>
        <v>349711.96</v>
      </c>
      <c r="S281" s="329"/>
    </row>
    <row r="282" spans="1:19" ht="12.75">
      <c r="A282" s="71" t="s">
        <v>119</v>
      </c>
      <c r="B282" s="175">
        <v>11</v>
      </c>
      <c r="C282" s="175">
        <v>553.0999999999999</v>
      </c>
      <c r="D282" s="175">
        <v>0</v>
      </c>
      <c r="E282" s="175">
        <v>0</v>
      </c>
      <c r="F282" s="175">
        <v>0</v>
      </c>
      <c r="G282" s="176">
        <v>0</v>
      </c>
      <c r="H282" s="177">
        <f t="shared" si="181"/>
        <v>11</v>
      </c>
      <c r="I282" s="178">
        <f t="shared" si="181"/>
        <v>553.0999999999999</v>
      </c>
      <c r="J282" s="175" t="s">
        <v>334</v>
      </c>
      <c r="K282" s="175" t="s">
        <v>334</v>
      </c>
      <c r="L282" s="175" t="s">
        <v>334</v>
      </c>
      <c r="M282" s="176" t="s">
        <v>334</v>
      </c>
      <c r="N282" s="179" t="s">
        <v>334</v>
      </c>
      <c r="O282" s="180" t="s">
        <v>334</v>
      </c>
      <c r="P282" s="180" t="s">
        <v>334</v>
      </c>
      <c r="Q282" s="184">
        <f aca="true" t="shared" si="185" ref="Q282:R284">H282</f>
        <v>11</v>
      </c>
      <c r="R282" s="182">
        <f t="shared" si="185"/>
        <v>553.0999999999999</v>
      </c>
      <c r="S282" s="329"/>
    </row>
    <row r="283" spans="1:19" ht="12.75">
      <c r="A283" s="71" t="s">
        <v>120</v>
      </c>
      <c r="B283" s="175">
        <v>0</v>
      </c>
      <c r="C283" s="175">
        <v>0</v>
      </c>
      <c r="D283" s="175">
        <v>0</v>
      </c>
      <c r="E283" s="175">
        <v>0</v>
      </c>
      <c r="F283" s="175">
        <v>0</v>
      </c>
      <c r="G283" s="176">
        <v>0</v>
      </c>
      <c r="H283" s="177">
        <f>B283+D283+F283</f>
        <v>0</v>
      </c>
      <c r="I283" s="178">
        <f aca="true" t="shared" si="186" ref="I283:I292">C283+E283+G283</f>
        <v>0</v>
      </c>
      <c r="J283" s="175" t="s">
        <v>334</v>
      </c>
      <c r="K283" s="175" t="s">
        <v>334</v>
      </c>
      <c r="L283" s="175" t="s">
        <v>334</v>
      </c>
      <c r="M283" s="176" t="s">
        <v>334</v>
      </c>
      <c r="N283" s="179" t="s">
        <v>334</v>
      </c>
      <c r="O283" s="180" t="s">
        <v>334</v>
      </c>
      <c r="P283" s="180" t="s">
        <v>334</v>
      </c>
      <c r="Q283" s="184">
        <f t="shared" si="185"/>
        <v>0</v>
      </c>
      <c r="R283" s="182">
        <f t="shared" si="185"/>
        <v>0</v>
      </c>
      <c r="S283" s="329"/>
    </row>
    <row r="284" spans="1:19" ht="12.75">
      <c r="A284" s="71" t="s">
        <v>121</v>
      </c>
      <c r="B284" s="175">
        <v>0</v>
      </c>
      <c r="C284" s="175">
        <v>0</v>
      </c>
      <c r="D284" s="175">
        <v>0</v>
      </c>
      <c r="E284" s="175">
        <v>0</v>
      </c>
      <c r="F284" s="175">
        <v>0</v>
      </c>
      <c r="G284" s="176">
        <v>0</v>
      </c>
      <c r="H284" s="177">
        <f aca="true" t="shared" si="187" ref="H284:H292">B284+D284+F284</f>
        <v>0</v>
      </c>
      <c r="I284" s="178">
        <f t="shared" si="186"/>
        <v>0</v>
      </c>
      <c r="J284" s="175" t="s">
        <v>334</v>
      </c>
      <c r="K284" s="175" t="s">
        <v>334</v>
      </c>
      <c r="L284" s="175" t="s">
        <v>334</v>
      </c>
      <c r="M284" s="176" t="s">
        <v>334</v>
      </c>
      <c r="N284" s="179" t="s">
        <v>334</v>
      </c>
      <c r="O284" s="180" t="s">
        <v>334</v>
      </c>
      <c r="P284" s="180" t="s">
        <v>334</v>
      </c>
      <c r="Q284" s="184">
        <f t="shared" si="185"/>
        <v>0</v>
      </c>
      <c r="R284" s="182">
        <f t="shared" si="185"/>
        <v>0</v>
      </c>
      <c r="S284" s="329"/>
    </row>
    <row r="285" spans="1:19" ht="12.75">
      <c r="A285" s="71" t="s">
        <v>122</v>
      </c>
      <c r="B285" s="175">
        <v>0</v>
      </c>
      <c r="C285" s="175">
        <v>0</v>
      </c>
      <c r="D285" s="175">
        <v>0</v>
      </c>
      <c r="E285" s="175">
        <v>0</v>
      </c>
      <c r="F285" s="175">
        <v>0</v>
      </c>
      <c r="G285" s="176">
        <v>0</v>
      </c>
      <c r="H285" s="177">
        <f t="shared" si="187"/>
        <v>0</v>
      </c>
      <c r="I285" s="178">
        <f t="shared" si="186"/>
        <v>0</v>
      </c>
      <c r="J285" s="175" t="s">
        <v>334</v>
      </c>
      <c r="K285" s="175" t="s">
        <v>334</v>
      </c>
      <c r="L285" s="175" t="s">
        <v>334</v>
      </c>
      <c r="M285" s="176" t="s">
        <v>334</v>
      </c>
      <c r="N285" s="179" t="s">
        <v>334</v>
      </c>
      <c r="O285" s="180" t="s">
        <v>334</v>
      </c>
      <c r="P285" s="180" t="s">
        <v>334</v>
      </c>
      <c r="Q285" s="177">
        <f>H285</f>
        <v>0</v>
      </c>
      <c r="R285" s="182">
        <f>I285</f>
        <v>0</v>
      </c>
      <c r="S285" s="329"/>
    </row>
    <row r="286" spans="1:19" ht="12.75">
      <c r="A286" s="71" t="s">
        <v>123</v>
      </c>
      <c r="B286" s="175">
        <v>145</v>
      </c>
      <c r="C286" s="175">
        <v>9995.050000000001</v>
      </c>
      <c r="D286" s="175">
        <v>1</v>
      </c>
      <c r="E286" s="175">
        <v>7.95</v>
      </c>
      <c r="F286" s="175">
        <v>13</v>
      </c>
      <c r="G286" s="176">
        <v>918.8499999999999</v>
      </c>
      <c r="H286" s="177">
        <f t="shared" si="187"/>
        <v>159</v>
      </c>
      <c r="I286" s="178">
        <f t="shared" si="186"/>
        <v>10921.850000000002</v>
      </c>
      <c r="J286" s="175" t="s">
        <v>334</v>
      </c>
      <c r="K286" s="175" t="s">
        <v>334</v>
      </c>
      <c r="L286" s="175" t="s">
        <v>334</v>
      </c>
      <c r="M286" s="176" t="s">
        <v>334</v>
      </c>
      <c r="N286" s="179" t="s">
        <v>334</v>
      </c>
      <c r="O286" s="180" t="s">
        <v>334</v>
      </c>
      <c r="P286" s="180" t="s">
        <v>334</v>
      </c>
      <c r="Q286" s="182">
        <f>SUM(H286,N286)</f>
        <v>159</v>
      </c>
      <c r="R286" s="182">
        <f>SUM(I286,O286)</f>
        <v>10921.850000000002</v>
      </c>
      <c r="S286" s="329"/>
    </row>
    <row r="287" spans="1:19" ht="12.75">
      <c r="A287" s="71" t="s">
        <v>339</v>
      </c>
      <c r="B287" s="175">
        <v>72</v>
      </c>
      <c r="C287" s="175">
        <v>319117.54000000004</v>
      </c>
      <c r="D287" s="175">
        <v>0</v>
      </c>
      <c r="E287" s="175">
        <v>0</v>
      </c>
      <c r="F287" s="175">
        <v>1</v>
      </c>
      <c r="G287" s="176">
        <v>3349.97</v>
      </c>
      <c r="H287" s="177">
        <f t="shared" si="187"/>
        <v>73</v>
      </c>
      <c r="I287" s="178">
        <f t="shared" si="186"/>
        <v>322467.51</v>
      </c>
      <c r="J287" s="175">
        <v>0</v>
      </c>
      <c r="K287" s="175">
        <v>0</v>
      </c>
      <c r="L287" s="175">
        <v>2</v>
      </c>
      <c r="M287" s="176">
        <v>5507.7</v>
      </c>
      <c r="N287" s="179">
        <v>0</v>
      </c>
      <c r="O287" s="175">
        <v>0</v>
      </c>
      <c r="P287" s="175">
        <v>0</v>
      </c>
      <c r="Q287" s="181">
        <f>SUM(H287,J287,L287,N287)</f>
        <v>75</v>
      </c>
      <c r="R287" s="182">
        <f>SUM(I287,K287,M287,O287,P287)</f>
        <v>327975.21</v>
      </c>
      <c r="S287" s="329"/>
    </row>
    <row r="288" spans="1:19" ht="12.75">
      <c r="A288" s="71" t="s">
        <v>326</v>
      </c>
      <c r="B288" s="175">
        <v>1</v>
      </c>
      <c r="C288" s="175">
        <v>16.1</v>
      </c>
      <c r="D288" s="175">
        <v>0</v>
      </c>
      <c r="E288" s="175">
        <v>0</v>
      </c>
      <c r="F288" s="175">
        <v>0</v>
      </c>
      <c r="G288" s="176">
        <v>0</v>
      </c>
      <c r="H288" s="177">
        <f t="shared" si="187"/>
        <v>1</v>
      </c>
      <c r="I288" s="178">
        <f t="shared" si="186"/>
        <v>16.1</v>
      </c>
      <c r="J288" s="175" t="s">
        <v>334</v>
      </c>
      <c r="K288" s="175" t="s">
        <v>334</v>
      </c>
      <c r="L288" s="175" t="s">
        <v>334</v>
      </c>
      <c r="M288" s="176" t="s">
        <v>334</v>
      </c>
      <c r="N288" s="179" t="s">
        <v>334</v>
      </c>
      <c r="O288" s="180" t="s">
        <v>334</v>
      </c>
      <c r="P288" s="180" t="s">
        <v>334</v>
      </c>
      <c r="Q288" s="184">
        <f aca="true" t="shared" si="188" ref="Q288:R292">H288</f>
        <v>1</v>
      </c>
      <c r="R288" s="182">
        <f t="shared" si="188"/>
        <v>16.1</v>
      </c>
      <c r="S288" s="329"/>
    </row>
    <row r="289" spans="1:19" ht="12.75">
      <c r="A289" s="71" t="s">
        <v>124</v>
      </c>
      <c r="B289" s="175">
        <v>55</v>
      </c>
      <c r="C289" s="175">
        <v>5961.22</v>
      </c>
      <c r="D289" s="175">
        <v>0</v>
      </c>
      <c r="E289" s="175">
        <v>0</v>
      </c>
      <c r="F289" s="175">
        <v>21</v>
      </c>
      <c r="G289" s="176">
        <v>3657.18</v>
      </c>
      <c r="H289" s="177">
        <f t="shared" si="187"/>
        <v>76</v>
      </c>
      <c r="I289" s="178">
        <f t="shared" si="186"/>
        <v>9618.4</v>
      </c>
      <c r="J289" s="175" t="s">
        <v>334</v>
      </c>
      <c r="K289" s="175" t="s">
        <v>334</v>
      </c>
      <c r="L289" s="175" t="s">
        <v>334</v>
      </c>
      <c r="M289" s="176" t="s">
        <v>334</v>
      </c>
      <c r="N289" s="179" t="s">
        <v>334</v>
      </c>
      <c r="O289" s="180" t="s">
        <v>334</v>
      </c>
      <c r="P289" s="180" t="s">
        <v>334</v>
      </c>
      <c r="Q289" s="184">
        <f t="shared" si="188"/>
        <v>76</v>
      </c>
      <c r="R289" s="182">
        <f t="shared" si="188"/>
        <v>9618.4</v>
      </c>
      <c r="S289" s="329"/>
    </row>
    <row r="290" spans="1:19" ht="12.75">
      <c r="A290" s="71" t="s">
        <v>125</v>
      </c>
      <c r="B290" s="175">
        <v>0</v>
      </c>
      <c r="C290" s="175">
        <v>0</v>
      </c>
      <c r="D290" s="175">
        <v>0</v>
      </c>
      <c r="E290" s="175">
        <v>0</v>
      </c>
      <c r="F290" s="175">
        <v>0</v>
      </c>
      <c r="G290" s="176">
        <v>0</v>
      </c>
      <c r="H290" s="177">
        <f t="shared" si="187"/>
        <v>0</v>
      </c>
      <c r="I290" s="178">
        <f t="shared" si="186"/>
        <v>0</v>
      </c>
      <c r="J290" s="175" t="s">
        <v>334</v>
      </c>
      <c r="K290" s="175" t="s">
        <v>334</v>
      </c>
      <c r="L290" s="175" t="s">
        <v>334</v>
      </c>
      <c r="M290" s="176" t="s">
        <v>334</v>
      </c>
      <c r="N290" s="179" t="s">
        <v>334</v>
      </c>
      <c r="O290" s="180" t="s">
        <v>334</v>
      </c>
      <c r="P290" s="180" t="s">
        <v>334</v>
      </c>
      <c r="Q290" s="184">
        <f t="shared" si="188"/>
        <v>0</v>
      </c>
      <c r="R290" s="182">
        <f t="shared" si="188"/>
        <v>0</v>
      </c>
      <c r="S290" s="329"/>
    </row>
    <row r="291" spans="1:19" ht="12.75">
      <c r="A291" s="71" t="s">
        <v>126</v>
      </c>
      <c r="B291" s="175">
        <v>13</v>
      </c>
      <c r="C291" s="175">
        <v>611.05</v>
      </c>
      <c r="D291" s="175">
        <v>0</v>
      </c>
      <c r="E291" s="175">
        <v>0</v>
      </c>
      <c r="F291" s="175">
        <v>0</v>
      </c>
      <c r="G291" s="176">
        <v>0</v>
      </c>
      <c r="H291" s="177">
        <f t="shared" si="187"/>
        <v>13</v>
      </c>
      <c r="I291" s="178">
        <f t="shared" si="186"/>
        <v>611.05</v>
      </c>
      <c r="J291" s="175" t="s">
        <v>334</v>
      </c>
      <c r="K291" s="175" t="s">
        <v>334</v>
      </c>
      <c r="L291" s="175" t="s">
        <v>334</v>
      </c>
      <c r="M291" s="176" t="s">
        <v>334</v>
      </c>
      <c r="N291" s="179" t="s">
        <v>334</v>
      </c>
      <c r="O291" s="180" t="s">
        <v>334</v>
      </c>
      <c r="P291" s="180" t="s">
        <v>334</v>
      </c>
      <c r="Q291" s="184">
        <f t="shared" si="188"/>
        <v>13</v>
      </c>
      <c r="R291" s="182">
        <f t="shared" si="188"/>
        <v>611.05</v>
      </c>
      <c r="S291" s="329"/>
    </row>
    <row r="292" spans="1:19" ht="12.75">
      <c r="A292" s="71" t="s">
        <v>127</v>
      </c>
      <c r="B292" s="175">
        <v>1</v>
      </c>
      <c r="C292" s="175">
        <v>16.25</v>
      </c>
      <c r="D292" s="175">
        <v>0</v>
      </c>
      <c r="E292" s="175">
        <v>0</v>
      </c>
      <c r="F292" s="175">
        <v>0</v>
      </c>
      <c r="G292" s="176">
        <v>0</v>
      </c>
      <c r="H292" s="177">
        <f t="shared" si="187"/>
        <v>1</v>
      </c>
      <c r="I292" s="178">
        <f t="shared" si="186"/>
        <v>16.25</v>
      </c>
      <c r="J292" s="175" t="s">
        <v>334</v>
      </c>
      <c r="K292" s="175" t="s">
        <v>334</v>
      </c>
      <c r="L292" s="175" t="s">
        <v>334</v>
      </c>
      <c r="M292" s="176" t="s">
        <v>334</v>
      </c>
      <c r="N292" s="179" t="s">
        <v>334</v>
      </c>
      <c r="O292" s="180" t="s">
        <v>334</v>
      </c>
      <c r="P292" s="180" t="s">
        <v>334</v>
      </c>
      <c r="Q292" s="184">
        <f t="shared" si="188"/>
        <v>1</v>
      </c>
      <c r="R292" s="182">
        <f t="shared" si="188"/>
        <v>16.25</v>
      </c>
      <c r="S292" s="329"/>
    </row>
    <row r="293" spans="1:19" ht="12.75">
      <c r="A293" s="75" t="s">
        <v>147</v>
      </c>
      <c r="B293" s="161">
        <f aca="true" t="shared" si="189" ref="B293:G293">B294</f>
        <v>2460</v>
      </c>
      <c r="C293" s="161">
        <f t="shared" si="189"/>
        <v>1002696.75</v>
      </c>
      <c r="D293" s="161">
        <f t="shared" si="189"/>
        <v>46</v>
      </c>
      <c r="E293" s="161">
        <f t="shared" si="189"/>
        <v>422051.66000000003</v>
      </c>
      <c r="F293" s="161">
        <f t="shared" si="189"/>
        <v>491</v>
      </c>
      <c r="G293" s="161">
        <f t="shared" si="189"/>
        <v>155656.61000000002</v>
      </c>
      <c r="H293" s="162">
        <f aca="true" t="shared" si="190" ref="H293:I295">B293+D293+F293</f>
        <v>2997</v>
      </c>
      <c r="I293" s="163">
        <f t="shared" si="190"/>
        <v>1580405.0200000003</v>
      </c>
      <c r="J293" s="161">
        <f aca="true" t="shared" si="191" ref="J293:P293">J294</f>
        <v>-1</v>
      </c>
      <c r="K293" s="161">
        <f t="shared" si="191"/>
        <v>-3236.3</v>
      </c>
      <c r="L293" s="161">
        <f t="shared" si="191"/>
        <v>71</v>
      </c>
      <c r="M293" s="164">
        <f t="shared" si="191"/>
        <v>137598.1</v>
      </c>
      <c r="N293" s="162">
        <f t="shared" si="191"/>
        <v>0</v>
      </c>
      <c r="O293" s="163">
        <f t="shared" si="191"/>
        <v>0</v>
      </c>
      <c r="P293" s="163">
        <f t="shared" si="191"/>
        <v>0</v>
      </c>
      <c r="Q293" s="167">
        <f>H293+J293+L293+N293</f>
        <v>3067</v>
      </c>
      <c r="R293" s="168">
        <f>I293+K293+M293+O293+P293</f>
        <v>1714766.8200000003</v>
      </c>
      <c r="S293" s="329"/>
    </row>
    <row r="294" spans="1:19" ht="12.75">
      <c r="A294" s="74" t="s">
        <v>166</v>
      </c>
      <c r="B294" s="169">
        <f aca="true" t="shared" si="192" ref="B294:G294">SUM(B295:B305)</f>
        <v>2460</v>
      </c>
      <c r="C294" s="169">
        <f t="shared" si="192"/>
        <v>1002696.75</v>
      </c>
      <c r="D294" s="169">
        <f t="shared" si="192"/>
        <v>46</v>
      </c>
      <c r="E294" s="169">
        <f t="shared" si="192"/>
        <v>422051.66000000003</v>
      </c>
      <c r="F294" s="169">
        <f t="shared" si="192"/>
        <v>491</v>
      </c>
      <c r="G294" s="169">
        <f t="shared" si="192"/>
        <v>155656.61000000002</v>
      </c>
      <c r="H294" s="170">
        <f t="shared" si="190"/>
        <v>2997</v>
      </c>
      <c r="I294" s="171">
        <f t="shared" si="190"/>
        <v>1580405.0200000003</v>
      </c>
      <c r="J294" s="169">
        <f aca="true" t="shared" si="193" ref="J294:O294">SUM(J295:J305)</f>
        <v>-1</v>
      </c>
      <c r="K294" s="169">
        <f t="shared" si="193"/>
        <v>-3236.3</v>
      </c>
      <c r="L294" s="169">
        <f t="shared" si="193"/>
        <v>71</v>
      </c>
      <c r="M294" s="172">
        <f t="shared" si="193"/>
        <v>137598.1</v>
      </c>
      <c r="N294" s="170">
        <f t="shared" si="193"/>
        <v>0</v>
      </c>
      <c r="O294" s="171">
        <f t="shared" si="193"/>
        <v>0</v>
      </c>
      <c r="P294" s="171">
        <f>SUM(P295:P305)</f>
        <v>0</v>
      </c>
      <c r="Q294" s="173">
        <f>H294+J294+L294+N294</f>
        <v>3067</v>
      </c>
      <c r="R294" s="174">
        <f>I294+K294+M294+O294+P294</f>
        <v>1714766.8200000003</v>
      </c>
      <c r="S294" s="329"/>
    </row>
    <row r="295" spans="1:19" ht="12.75">
      <c r="A295" s="71" t="s">
        <v>119</v>
      </c>
      <c r="B295" s="175">
        <v>59</v>
      </c>
      <c r="C295" s="175">
        <v>26534.589999999997</v>
      </c>
      <c r="D295" s="175">
        <v>2</v>
      </c>
      <c r="E295" s="175">
        <v>133.97</v>
      </c>
      <c r="F295" s="175">
        <v>0</v>
      </c>
      <c r="G295" s="176">
        <v>0</v>
      </c>
      <c r="H295" s="177">
        <f t="shared" si="190"/>
        <v>61</v>
      </c>
      <c r="I295" s="178">
        <f t="shared" si="190"/>
        <v>26668.559999999998</v>
      </c>
      <c r="J295" s="175" t="s">
        <v>334</v>
      </c>
      <c r="K295" s="175" t="s">
        <v>334</v>
      </c>
      <c r="L295" s="175" t="s">
        <v>334</v>
      </c>
      <c r="M295" s="176" t="s">
        <v>334</v>
      </c>
      <c r="N295" s="179" t="s">
        <v>334</v>
      </c>
      <c r="O295" s="180" t="s">
        <v>334</v>
      </c>
      <c r="P295" s="180" t="s">
        <v>334</v>
      </c>
      <c r="Q295" s="184">
        <f aca="true" t="shared" si="194" ref="Q295:R297">H295</f>
        <v>61</v>
      </c>
      <c r="R295" s="182">
        <f t="shared" si="194"/>
        <v>26668.559999999998</v>
      </c>
      <c r="S295" s="329"/>
    </row>
    <row r="296" spans="1:19" ht="12.75">
      <c r="A296" s="71" t="s">
        <v>120</v>
      </c>
      <c r="B296" s="175">
        <v>0</v>
      </c>
      <c r="C296" s="175">
        <v>0</v>
      </c>
      <c r="D296" s="175">
        <v>0</v>
      </c>
      <c r="E296" s="175">
        <v>0</v>
      </c>
      <c r="F296" s="175">
        <v>0</v>
      </c>
      <c r="G296" s="176">
        <v>0</v>
      </c>
      <c r="H296" s="177">
        <f>B296+D296+F296</f>
        <v>0</v>
      </c>
      <c r="I296" s="178">
        <f aca="true" t="shared" si="195" ref="I296:I305">C296+E296+G296</f>
        <v>0</v>
      </c>
      <c r="J296" s="175" t="s">
        <v>334</v>
      </c>
      <c r="K296" s="175" t="s">
        <v>334</v>
      </c>
      <c r="L296" s="175" t="s">
        <v>334</v>
      </c>
      <c r="M296" s="176" t="s">
        <v>334</v>
      </c>
      <c r="N296" s="179" t="s">
        <v>334</v>
      </c>
      <c r="O296" s="180" t="s">
        <v>334</v>
      </c>
      <c r="P296" s="180" t="s">
        <v>334</v>
      </c>
      <c r="Q296" s="184">
        <f t="shared" si="194"/>
        <v>0</v>
      </c>
      <c r="R296" s="182">
        <f t="shared" si="194"/>
        <v>0</v>
      </c>
      <c r="S296" s="329"/>
    </row>
    <row r="297" spans="1:19" ht="12.75">
      <c r="A297" s="71" t="s">
        <v>121</v>
      </c>
      <c r="B297" s="175">
        <v>0</v>
      </c>
      <c r="C297" s="175">
        <v>0</v>
      </c>
      <c r="D297" s="175">
        <v>0</v>
      </c>
      <c r="E297" s="175">
        <v>0</v>
      </c>
      <c r="F297" s="175">
        <v>0</v>
      </c>
      <c r="G297" s="176">
        <v>0</v>
      </c>
      <c r="H297" s="177">
        <f aca="true" t="shared" si="196" ref="H297:H305">B297+D297+F297</f>
        <v>0</v>
      </c>
      <c r="I297" s="178">
        <f t="shared" si="195"/>
        <v>0</v>
      </c>
      <c r="J297" s="175" t="s">
        <v>334</v>
      </c>
      <c r="K297" s="175" t="s">
        <v>334</v>
      </c>
      <c r="L297" s="175" t="s">
        <v>334</v>
      </c>
      <c r="M297" s="176" t="s">
        <v>334</v>
      </c>
      <c r="N297" s="179" t="s">
        <v>334</v>
      </c>
      <c r="O297" s="180" t="s">
        <v>334</v>
      </c>
      <c r="P297" s="180" t="s">
        <v>334</v>
      </c>
      <c r="Q297" s="184">
        <f t="shared" si="194"/>
        <v>0</v>
      </c>
      <c r="R297" s="182">
        <f t="shared" si="194"/>
        <v>0</v>
      </c>
      <c r="S297" s="329"/>
    </row>
    <row r="298" spans="1:19" ht="12.75">
      <c r="A298" s="71" t="s">
        <v>122</v>
      </c>
      <c r="B298" s="175">
        <v>0</v>
      </c>
      <c r="C298" s="175">
        <v>0</v>
      </c>
      <c r="D298" s="175">
        <v>0</v>
      </c>
      <c r="E298" s="175">
        <v>0</v>
      </c>
      <c r="F298" s="175">
        <v>0</v>
      </c>
      <c r="G298" s="176">
        <v>0</v>
      </c>
      <c r="H298" s="177">
        <f t="shared" si="196"/>
        <v>0</v>
      </c>
      <c r="I298" s="178">
        <f t="shared" si="195"/>
        <v>0</v>
      </c>
      <c r="J298" s="175" t="s">
        <v>334</v>
      </c>
      <c r="K298" s="175" t="s">
        <v>334</v>
      </c>
      <c r="L298" s="175" t="s">
        <v>334</v>
      </c>
      <c r="M298" s="176" t="s">
        <v>334</v>
      </c>
      <c r="N298" s="179" t="s">
        <v>334</v>
      </c>
      <c r="O298" s="180" t="s">
        <v>334</v>
      </c>
      <c r="P298" s="180" t="s">
        <v>334</v>
      </c>
      <c r="Q298" s="177">
        <f>H298</f>
        <v>0</v>
      </c>
      <c r="R298" s="182">
        <f>I298</f>
        <v>0</v>
      </c>
      <c r="S298" s="329"/>
    </row>
    <row r="299" spans="1:19" ht="12.75">
      <c r="A299" s="71" t="s">
        <v>123</v>
      </c>
      <c r="B299" s="175">
        <v>1402</v>
      </c>
      <c r="C299" s="175">
        <v>101823.09</v>
      </c>
      <c r="D299" s="175">
        <v>35</v>
      </c>
      <c r="E299" s="175">
        <v>2379.1600000000003</v>
      </c>
      <c r="F299" s="175">
        <v>123</v>
      </c>
      <c r="G299" s="176">
        <v>8973.949999999999</v>
      </c>
      <c r="H299" s="177">
        <f t="shared" si="196"/>
        <v>1560</v>
      </c>
      <c r="I299" s="178">
        <f t="shared" si="195"/>
        <v>113176.2</v>
      </c>
      <c r="J299" s="175" t="s">
        <v>334</v>
      </c>
      <c r="K299" s="175" t="s">
        <v>334</v>
      </c>
      <c r="L299" s="175" t="s">
        <v>334</v>
      </c>
      <c r="M299" s="176" t="s">
        <v>334</v>
      </c>
      <c r="N299" s="179" t="s">
        <v>334</v>
      </c>
      <c r="O299" s="180" t="s">
        <v>334</v>
      </c>
      <c r="P299" s="180" t="s">
        <v>334</v>
      </c>
      <c r="Q299" s="182">
        <f>SUM(H299,N299)</f>
        <v>1560</v>
      </c>
      <c r="R299" s="182">
        <f>SUM(I299,O299)</f>
        <v>113176.2</v>
      </c>
      <c r="S299" s="329"/>
    </row>
    <row r="300" spans="1:19" ht="12.75">
      <c r="A300" s="71" t="s">
        <v>339</v>
      </c>
      <c r="B300" s="175">
        <v>656</v>
      </c>
      <c r="C300" s="175">
        <v>777055.48</v>
      </c>
      <c r="D300" s="175">
        <v>5</v>
      </c>
      <c r="E300" s="175">
        <v>418971.19</v>
      </c>
      <c r="F300" s="175">
        <v>318</v>
      </c>
      <c r="G300" s="176">
        <v>139321.85</v>
      </c>
      <c r="H300" s="177">
        <f t="shared" si="196"/>
        <v>979</v>
      </c>
      <c r="I300" s="178">
        <f t="shared" si="195"/>
        <v>1335348.52</v>
      </c>
      <c r="J300" s="175">
        <v>-1</v>
      </c>
      <c r="K300" s="175">
        <v>-3236.3</v>
      </c>
      <c r="L300" s="175">
        <v>71</v>
      </c>
      <c r="M300" s="176">
        <v>137598.1</v>
      </c>
      <c r="N300" s="179">
        <v>0</v>
      </c>
      <c r="O300" s="175">
        <v>0</v>
      </c>
      <c r="P300" s="175">
        <v>0</v>
      </c>
      <c r="Q300" s="181">
        <f>SUM(H300,J300,L300,N300)</f>
        <v>1049</v>
      </c>
      <c r="R300" s="182">
        <f>SUM(I300,K300,M300,O300,P300)</f>
        <v>1469710.32</v>
      </c>
      <c r="S300" s="329"/>
    </row>
    <row r="301" spans="1:19" ht="12.75">
      <c r="A301" s="71" t="s">
        <v>326</v>
      </c>
      <c r="B301" s="175">
        <v>2</v>
      </c>
      <c r="C301" s="175">
        <v>140.11</v>
      </c>
      <c r="D301" s="175">
        <v>0</v>
      </c>
      <c r="E301" s="175">
        <v>0</v>
      </c>
      <c r="F301" s="175">
        <v>0</v>
      </c>
      <c r="G301" s="176">
        <v>0</v>
      </c>
      <c r="H301" s="177">
        <f t="shared" si="196"/>
        <v>2</v>
      </c>
      <c r="I301" s="178">
        <f t="shared" si="195"/>
        <v>140.11</v>
      </c>
      <c r="J301" s="175" t="s">
        <v>334</v>
      </c>
      <c r="K301" s="175" t="s">
        <v>334</v>
      </c>
      <c r="L301" s="175" t="s">
        <v>334</v>
      </c>
      <c r="M301" s="176" t="s">
        <v>334</v>
      </c>
      <c r="N301" s="179" t="s">
        <v>334</v>
      </c>
      <c r="O301" s="180" t="s">
        <v>334</v>
      </c>
      <c r="P301" s="180" t="s">
        <v>334</v>
      </c>
      <c r="Q301" s="184">
        <f aca="true" t="shared" si="197" ref="Q301:R305">H301</f>
        <v>2</v>
      </c>
      <c r="R301" s="182">
        <f t="shared" si="197"/>
        <v>140.11</v>
      </c>
      <c r="S301" s="329"/>
    </row>
    <row r="302" spans="1:19" ht="12.75">
      <c r="A302" s="71" t="s">
        <v>124</v>
      </c>
      <c r="B302" s="175">
        <v>115</v>
      </c>
      <c r="C302" s="175">
        <v>43766.93</v>
      </c>
      <c r="D302" s="175">
        <v>0</v>
      </c>
      <c r="E302" s="175">
        <v>0</v>
      </c>
      <c r="F302" s="175">
        <v>49</v>
      </c>
      <c r="G302" s="176">
        <v>7239.35</v>
      </c>
      <c r="H302" s="177">
        <f t="shared" si="196"/>
        <v>164</v>
      </c>
      <c r="I302" s="178">
        <f t="shared" si="195"/>
        <v>51006.28</v>
      </c>
      <c r="J302" s="175" t="s">
        <v>334</v>
      </c>
      <c r="K302" s="175" t="s">
        <v>334</v>
      </c>
      <c r="L302" s="175" t="s">
        <v>334</v>
      </c>
      <c r="M302" s="176" t="s">
        <v>334</v>
      </c>
      <c r="N302" s="179" t="s">
        <v>334</v>
      </c>
      <c r="O302" s="180" t="s">
        <v>334</v>
      </c>
      <c r="P302" s="180" t="s">
        <v>334</v>
      </c>
      <c r="Q302" s="184">
        <f t="shared" si="197"/>
        <v>164</v>
      </c>
      <c r="R302" s="182">
        <f t="shared" si="197"/>
        <v>51006.28</v>
      </c>
      <c r="S302" s="329"/>
    </row>
    <row r="303" spans="1:19" ht="12.75">
      <c r="A303" s="71" t="s">
        <v>125</v>
      </c>
      <c r="B303" s="175">
        <v>0</v>
      </c>
      <c r="C303" s="175">
        <v>0</v>
      </c>
      <c r="D303" s="175">
        <v>0</v>
      </c>
      <c r="E303" s="175">
        <v>0</v>
      </c>
      <c r="F303" s="175">
        <v>0</v>
      </c>
      <c r="G303" s="176">
        <v>0</v>
      </c>
      <c r="H303" s="177">
        <f t="shared" si="196"/>
        <v>0</v>
      </c>
      <c r="I303" s="178">
        <f t="shared" si="195"/>
        <v>0</v>
      </c>
      <c r="J303" s="175" t="s">
        <v>334</v>
      </c>
      <c r="K303" s="175" t="s">
        <v>334</v>
      </c>
      <c r="L303" s="175" t="s">
        <v>334</v>
      </c>
      <c r="M303" s="176" t="s">
        <v>334</v>
      </c>
      <c r="N303" s="179" t="s">
        <v>334</v>
      </c>
      <c r="O303" s="180" t="s">
        <v>334</v>
      </c>
      <c r="P303" s="180" t="s">
        <v>334</v>
      </c>
      <c r="Q303" s="184">
        <f t="shared" si="197"/>
        <v>0</v>
      </c>
      <c r="R303" s="182">
        <f t="shared" si="197"/>
        <v>0</v>
      </c>
      <c r="S303" s="329"/>
    </row>
    <row r="304" spans="1:19" ht="12.75">
      <c r="A304" s="71" t="s">
        <v>126</v>
      </c>
      <c r="B304" s="175">
        <v>220</v>
      </c>
      <c r="C304" s="175">
        <v>53030.75000000001</v>
      </c>
      <c r="D304" s="175">
        <v>4</v>
      </c>
      <c r="E304" s="175">
        <v>567.34</v>
      </c>
      <c r="F304" s="175">
        <v>1</v>
      </c>
      <c r="G304" s="176">
        <v>121.46</v>
      </c>
      <c r="H304" s="177">
        <f t="shared" si="196"/>
        <v>225</v>
      </c>
      <c r="I304" s="178">
        <f t="shared" si="195"/>
        <v>53719.55</v>
      </c>
      <c r="J304" s="175" t="s">
        <v>334</v>
      </c>
      <c r="K304" s="175" t="s">
        <v>334</v>
      </c>
      <c r="L304" s="175" t="s">
        <v>334</v>
      </c>
      <c r="M304" s="176" t="s">
        <v>334</v>
      </c>
      <c r="N304" s="179" t="s">
        <v>334</v>
      </c>
      <c r="O304" s="180" t="s">
        <v>334</v>
      </c>
      <c r="P304" s="180" t="s">
        <v>334</v>
      </c>
      <c r="Q304" s="184">
        <f t="shared" si="197"/>
        <v>225</v>
      </c>
      <c r="R304" s="182">
        <f t="shared" si="197"/>
        <v>53719.55</v>
      </c>
      <c r="S304" s="329"/>
    </row>
    <row r="305" spans="1:19" ht="12.75">
      <c r="A305" s="71" t="s">
        <v>127</v>
      </c>
      <c r="B305" s="175">
        <v>6</v>
      </c>
      <c r="C305" s="175">
        <v>345.80000000000007</v>
      </c>
      <c r="D305" s="175">
        <v>0</v>
      </c>
      <c r="E305" s="175">
        <v>0</v>
      </c>
      <c r="F305" s="175">
        <v>0</v>
      </c>
      <c r="G305" s="176">
        <v>0</v>
      </c>
      <c r="H305" s="177">
        <f t="shared" si="196"/>
        <v>6</v>
      </c>
      <c r="I305" s="178">
        <f t="shared" si="195"/>
        <v>345.80000000000007</v>
      </c>
      <c r="J305" s="175" t="s">
        <v>334</v>
      </c>
      <c r="K305" s="175" t="s">
        <v>334</v>
      </c>
      <c r="L305" s="175" t="s">
        <v>334</v>
      </c>
      <c r="M305" s="176" t="s">
        <v>334</v>
      </c>
      <c r="N305" s="179" t="s">
        <v>334</v>
      </c>
      <c r="O305" s="180" t="s">
        <v>334</v>
      </c>
      <c r="P305" s="180" t="s">
        <v>334</v>
      </c>
      <c r="Q305" s="184">
        <f t="shared" si="197"/>
        <v>6</v>
      </c>
      <c r="R305" s="182">
        <f t="shared" si="197"/>
        <v>345.80000000000007</v>
      </c>
      <c r="S305" s="329"/>
    </row>
    <row r="306" spans="1:19" ht="12.75">
      <c r="A306" s="75" t="s">
        <v>148</v>
      </c>
      <c r="B306" s="161">
        <f aca="true" t="shared" si="198" ref="B306:G306">B307</f>
        <v>5934</v>
      </c>
      <c r="C306" s="161">
        <f t="shared" si="198"/>
        <v>711612.25</v>
      </c>
      <c r="D306" s="161">
        <f t="shared" si="198"/>
        <v>69</v>
      </c>
      <c r="E306" s="161">
        <f t="shared" si="198"/>
        <v>15622.910000000002</v>
      </c>
      <c r="F306" s="161">
        <f t="shared" si="198"/>
        <v>2462</v>
      </c>
      <c r="G306" s="161">
        <f t="shared" si="198"/>
        <v>483161.09</v>
      </c>
      <c r="H306" s="162">
        <f aca="true" t="shared" si="199" ref="H306:I318">B306+D306+F306</f>
        <v>8465</v>
      </c>
      <c r="I306" s="163">
        <f>C306+E306+G306</f>
        <v>1210396.25</v>
      </c>
      <c r="J306" s="161">
        <f aca="true" t="shared" si="200" ref="J306:P306">J307</f>
        <v>564</v>
      </c>
      <c r="K306" s="161">
        <f t="shared" si="200"/>
        <v>66696.5</v>
      </c>
      <c r="L306" s="161">
        <f t="shared" si="200"/>
        <v>421</v>
      </c>
      <c r="M306" s="164">
        <f t="shared" si="200"/>
        <v>163907.6</v>
      </c>
      <c r="N306" s="162">
        <f t="shared" si="200"/>
        <v>6</v>
      </c>
      <c r="O306" s="163">
        <f t="shared" si="200"/>
        <v>331.3</v>
      </c>
      <c r="P306" s="163">
        <f t="shared" si="200"/>
        <v>0</v>
      </c>
      <c r="Q306" s="167">
        <f>H306+J306+L306+N306</f>
        <v>9456</v>
      </c>
      <c r="R306" s="168">
        <f>I306+K306+M306+O306+P306</f>
        <v>1441331.6500000001</v>
      </c>
      <c r="S306" s="329"/>
    </row>
    <row r="307" spans="1:19" ht="12.75">
      <c r="A307" s="74" t="s">
        <v>166</v>
      </c>
      <c r="B307" s="169">
        <f aca="true" t="shared" si="201" ref="B307:G307">SUM(B308:B318)</f>
        <v>5934</v>
      </c>
      <c r="C307" s="169">
        <f t="shared" si="201"/>
        <v>711612.25</v>
      </c>
      <c r="D307" s="169">
        <f t="shared" si="201"/>
        <v>69</v>
      </c>
      <c r="E307" s="169">
        <f t="shared" si="201"/>
        <v>15622.910000000002</v>
      </c>
      <c r="F307" s="169">
        <f t="shared" si="201"/>
        <v>2462</v>
      </c>
      <c r="G307" s="169">
        <f t="shared" si="201"/>
        <v>483161.09</v>
      </c>
      <c r="H307" s="170">
        <f>B307+D307+F307</f>
        <v>8465</v>
      </c>
      <c r="I307" s="171">
        <f>C307+E307+G307</f>
        <v>1210396.25</v>
      </c>
      <c r="J307" s="169">
        <f aca="true" t="shared" si="202" ref="J307:O307">SUM(J308:J318)</f>
        <v>564</v>
      </c>
      <c r="K307" s="169">
        <f t="shared" si="202"/>
        <v>66696.5</v>
      </c>
      <c r="L307" s="169">
        <f t="shared" si="202"/>
        <v>421</v>
      </c>
      <c r="M307" s="172">
        <f t="shared" si="202"/>
        <v>163907.6</v>
      </c>
      <c r="N307" s="170">
        <f t="shared" si="202"/>
        <v>6</v>
      </c>
      <c r="O307" s="171">
        <f t="shared" si="202"/>
        <v>331.3</v>
      </c>
      <c r="P307" s="171">
        <f>SUM(P308:P318)</f>
        <v>0</v>
      </c>
      <c r="Q307" s="173">
        <f>H307+J307+L307+N307</f>
        <v>9456</v>
      </c>
      <c r="R307" s="174">
        <f>I307+K307+M307+O307+P307</f>
        <v>1441331.6500000001</v>
      </c>
      <c r="S307" s="329"/>
    </row>
    <row r="308" spans="1:19" ht="12.75">
      <c r="A308" s="71" t="s">
        <v>119</v>
      </c>
      <c r="B308" s="175">
        <v>54</v>
      </c>
      <c r="C308" s="175">
        <v>12781.93</v>
      </c>
      <c r="D308" s="175">
        <v>2</v>
      </c>
      <c r="E308" s="175">
        <v>33.2</v>
      </c>
      <c r="F308" s="175">
        <v>0</v>
      </c>
      <c r="G308" s="176">
        <v>0</v>
      </c>
      <c r="H308" s="177">
        <f t="shared" si="199"/>
        <v>56</v>
      </c>
      <c r="I308" s="178">
        <f t="shared" si="199"/>
        <v>12815.130000000001</v>
      </c>
      <c r="J308" s="175" t="s">
        <v>334</v>
      </c>
      <c r="K308" s="175" t="s">
        <v>334</v>
      </c>
      <c r="L308" s="175" t="s">
        <v>334</v>
      </c>
      <c r="M308" s="176" t="s">
        <v>334</v>
      </c>
      <c r="N308" s="179" t="s">
        <v>334</v>
      </c>
      <c r="O308" s="180" t="s">
        <v>334</v>
      </c>
      <c r="P308" s="180" t="s">
        <v>334</v>
      </c>
      <c r="Q308" s="184">
        <f aca="true" t="shared" si="203" ref="Q308:R310">H308</f>
        <v>56</v>
      </c>
      <c r="R308" s="182">
        <f t="shared" si="203"/>
        <v>12815.130000000001</v>
      </c>
      <c r="S308" s="329"/>
    </row>
    <row r="309" spans="1:19" ht="12.75">
      <c r="A309" s="71" t="s">
        <v>120</v>
      </c>
      <c r="B309" s="175">
        <v>2</v>
      </c>
      <c r="C309" s="175">
        <v>312.68</v>
      </c>
      <c r="D309" s="175">
        <v>0</v>
      </c>
      <c r="E309" s="175">
        <v>0</v>
      </c>
      <c r="F309" s="175">
        <v>7</v>
      </c>
      <c r="G309" s="176">
        <v>851.84</v>
      </c>
      <c r="H309" s="177">
        <f t="shared" si="199"/>
        <v>9</v>
      </c>
      <c r="I309" s="178">
        <f t="shared" si="199"/>
        <v>1164.52</v>
      </c>
      <c r="J309" s="175" t="s">
        <v>334</v>
      </c>
      <c r="K309" s="175" t="s">
        <v>334</v>
      </c>
      <c r="L309" s="175" t="s">
        <v>334</v>
      </c>
      <c r="M309" s="176" t="s">
        <v>334</v>
      </c>
      <c r="N309" s="179" t="s">
        <v>334</v>
      </c>
      <c r="O309" s="180" t="s">
        <v>334</v>
      </c>
      <c r="P309" s="180" t="s">
        <v>334</v>
      </c>
      <c r="Q309" s="184">
        <f t="shared" si="203"/>
        <v>9</v>
      </c>
      <c r="R309" s="182">
        <f t="shared" si="203"/>
        <v>1164.52</v>
      </c>
      <c r="S309" s="329"/>
    </row>
    <row r="310" spans="1:19" ht="12.75">
      <c r="A310" s="71" t="s">
        <v>121</v>
      </c>
      <c r="B310" s="175">
        <v>0</v>
      </c>
      <c r="C310" s="175">
        <v>0</v>
      </c>
      <c r="D310" s="175">
        <v>0</v>
      </c>
      <c r="E310" s="175">
        <v>0</v>
      </c>
      <c r="F310" s="175">
        <v>0</v>
      </c>
      <c r="G310" s="176">
        <v>0</v>
      </c>
      <c r="H310" s="177">
        <f t="shared" si="199"/>
        <v>0</v>
      </c>
      <c r="I310" s="178">
        <f t="shared" si="199"/>
        <v>0</v>
      </c>
      <c r="J310" s="175" t="s">
        <v>334</v>
      </c>
      <c r="K310" s="175" t="s">
        <v>334</v>
      </c>
      <c r="L310" s="175" t="s">
        <v>334</v>
      </c>
      <c r="M310" s="176" t="s">
        <v>334</v>
      </c>
      <c r="N310" s="179" t="s">
        <v>334</v>
      </c>
      <c r="O310" s="180" t="s">
        <v>334</v>
      </c>
      <c r="P310" s="180" t="s">
        <v>334</v>
      </c>
      <c r="Q310" s="184">
        <f t="shared" si="203"/>
        <v>0</v>
      </c>
      <c r="R310" s="182">
        <f t="shared" si="203"/>
        <v>0</v>
      </c>
      <c r="S310" s="329"/>
    </row>
    <row r="311" spans="1:19" ht="12.75">
      <c r="A311" s="71" t="s">
        <v>122</v>
      </c>
      <c r="B311" s="175">
        <v>0</v>
      </c>
      <c r="C311" s="175">
        <v>0</v>
      </c>
      <c r="D311" s="175">
        <v>0</v>
      </c>
      <c r="E311" s="175">
        <v>0</v>
      </c>
      <c r="F311" s="175">
        <v>0</v>
      </c>
      <c r="G311" s="176">
        <v>0</v>
      </c>
      <c r="H311" s="177">
        <f t="shared" si="199"/>
        <v>0</v>
      </c>
      <c r="I311" s="178">
        <f t="shared" si="199"/>
        <v>0</v>
      </c>
      <c r="J311" s="175" t="s">
        <v>334</v>
      </c>
      <c r="K311" s="175" t="s">
        <v>334</v>
      </c>
      <c r="L311" s="175" t="s">
        <v>334</v>
      </c>
      <c r="M311" s="176" t="s">
        <v>334</v>
      </c>
      <c r="N311" s="179" t="s">
        <v>334</v>
      </c>
      <c r="O311" s="180" t="s">
        <v>334</v>
      </c>
      <c r="P311" s="180" t="s">
        <v>334</v>
      </c>
      <c r="Q311" s="177">
        <f>H311</f>
        <v>0</v>
      </c>
      <c r="R311" s="182">
        <f>I311</f>
        <v>0</v>
      </c>
      <c r="S311" s="329"/>
    </row>
    <row r="312" spans="1:19" ht="12.75">
      <c r="A312" s="71" t="s">
        <v>123</v>
      </c>
      <c r="B312" s="175">
        <v>2078</v>
      </c>
      <c r="C312" s="175">
        <v>146755.41999999998</v>
      </c>
      <c r="D312" s="175">
        <v>61</v>
      </c>
      <c r="E312" s="175">
        <v>12382.61</v>
      </c>
      <c r="F312" s="175">
        <v>78</v>
      </c>
      <c r="G312" s="176">
        <v>6015.9800000000005</v>
      </c>
      <c r="H312" s="177">
        <f t="shared" si="199"/>
        <v>2217</v>
      </c>
      <c r="I312" s="178">
        <f t="shared" si="199"/>
        <v>165154.00999999998</v>
      </c>
      <c r="J312" s="175" t="s">
        <v>334</v>
      </c>
      <c r="K312" s="175" t="s">
        <v>334</v>
      </c>
      <c r="L312" s="175" t="s">
        <v>334</v>
      </c>
      <c r="M312" s="176" t="s">
        <v>334</v>
      </c>
      <c r="N312" s="179" t="s">
        <v>334</v>
      </c>
      <c r="O312" s="180" t="s">
        <v>334</v>
      </c>
      <c r="P312" s="180" t="s">
        <v>334</v>
      </c>
      <c r="Q312" s="182">
        <f>SUM(H312,N312)</f>
        <v>2217</v>
      </c>
      <c r="R312" s="182">
        <f>SUM(I312,O312)</f>
        <v>165154.00999999998</v>
      </c>
      <c r="S312" s="329"/>
    </row>
    <row r="313" spans="1:19" ht="12.75">
      <c r="A313" s="71" t="s">
        <v>339</v>
      </c>
      <c r="B313" s="175">
        <v>3533</v>
      </c>
      <c r="C313" s="175">
        <v>508728.41</v>
      </c>
      <c r="D313" s="175">
        <v>2</v>
      </c>
      <c r="E313" s="175">
        <v>594.59</v>
      </c>
      <c r="F313" s="175">
        <v>2290</v>
      </c>
      <c r="G313" s="176">
        <v>454090.76</v>
      </c>
      <c r="H313" s="177">
        <f t="shared" si="199"/>
        <v>5825</v>
      </c>
      <c r="I313" s="178">
        <f t="shared" si="199"/>
        <v>963413.76</v>
      </c>
      <c r="J313" s="175">
        <v>564</v>
      </c>
      <c r="K313" s="175">
        <v>66696.5</v>
      </c>
      <c r="L313" s="175">
        <v>421</v>
      </c>
      <c r="M313" s="176">
        <v>163907.6</v>
      </c>
      <c r="N313" s="179">
        <v>6</v>
      </c>
      <c r="O313" s="180">
        <v>331.3</v>
      </c>
      <c r="P313" s="180">
        <v>0</v>
      </c>
      <c r="Q313" s="181">
        <f>SUM(H313,J313,L313,N313)</f>
        <v>6816</v>
      </c>
      <c r="R313" s="182">
        <f>SUM(I313,K313,M313,O313,P313)</f>
        <v>1194349.1600000001</v>
      </c>
      <c r="S313" s="329"/>
    </row>
    <row r="314" spans="1:19" ht="12.75">
      <c r="A314" s="71" t="s">
        <v>326</v>
      </c>
      <c r="B314" s="175">
        <v>3</v>
      </c>
      <c r="C314" s="175">
        <v>104.75999999999999</v>
      </c>
      <c r="D314" s="175">
        <v>0</v>
      </c>
      <c r="E314" s="175">
        <v>0</v>
      </c>
      <c r="F314" s="175">
        <v>0</v>
      </c>
      <c r="G314" s="176">
        <v>0</v>
      </c>
      <c r="H314" s="177">
        <f t="shared" si="199"/>
        <v>3</v>
      </c>
      <c r="I314" s="178">
        <f t="shared" si="199"/>
        <v>104.75999999999999</v>
      </c>
      <c r="J314" s="175" t="s">
        <v>334</v>
      </c>
      <c r="K314" s="175" t="s">
        <v>334</v>
      </c>
      <c r="L314" s="175" t="s">
        <v>334</v>
      </c>
      <c r="M314" s="176" t="s">
        <v>334</v>
      </c>
      <c r="N314" s="179" t="s">
        <v>334</v>
      </c>
      <c r="O314" s="180" t="s">
        <v>334</v>
      </c>
      <c r="P314" s="180" t="s">
        <v>334</v>
      </c>
      <c r="Q314" s="184">
        <f aca="true" t="shared" si="204" ref="Q314:R318">H314</f>
        <v>3</v>
      </c>
      <c r="R314" s="182">
        <f t="shared" si="204"/>
        <v>104.75999999999999</v>
      </c>
      <c r="S314" s="329"/>
    </row>
    <row r="315" spans="1:19" ht="12.75">
      <c r="A315" s="71" t="s">
        <v>124</v>
      </c>
      <c r="B315" s="175">
        <v>122</v>
      </c>
      <c r="C315" s="175">
        <v>13821.28</v>
      </c>
      <c r="D315" s="175">
        <v>0</v>
      </c>
      <c r="E315" s="175">
        <v>0</v>
      </c>
      <c r="F315" s="175">
        <v>86</v>
      </c>
      <c r="G315" s="176">
        <v>21961.75</v>
      </c>
      <c r="H315" s="177">
        <f t="shared" si="199"/>
        <v>208</v>
      </c>
      <c r="I315" s="178">
        <f t="shared" si="199"/>
        <v>35783.03</v>
      </c>
      <c r="J315" s="175" t="s">
        <v>334</v>
      </c>
      <c r="K315" s="175" t="s">
        <v>334</v>
      </c>
      <c r="L315" s="175" t="s">
        <v>334</v>
      </c>
      <c r="M315" s="176" t="s">
        <v>334</v>
      </c>
      <c r="N315" s="179" t="s">
        <v>334</v>
      </c>
      <c r="O315" s="180" t="s">
        <v>334</v>
      </c>
      <c r="P315" s="180" t="s">
        <v>334</v>
      </c>
      <c r="Q315" s="184">
        <f t="shared" si="204"/>
        <v>208</v>
      </c>
      <c r="R315" s="182">
        <f t="shared" si="204"/>
        <v>35783.03</v>
      </c>
      <c r="S315" s="329"/>
    </row>
    <row r="316" spans="1:19" ht="12.75">
      <c r="A316" s="71" t="s">
        <v>125</v>
      </c>
      <c r="B316" s="175">
        <v>5</v>
      </c>
      <c r="C316" s="175">
        <v>92.08000000000001</v>
      </c>
      <c r="D316" s="175">
        <v>0</v>
      </c>
      <c r="E316" s="175">
        <v>0</v>
      </c>
      <c r="F316" s="175">
        <v>0</v>
      </c>
      <c r="G316" s="176">
        <v>0</v>
      </c>
      <c r="H316" s="177">
        <f t="shared" si="199"/>
        <v>5</v>
      </c>
      <c r="I316" s="178">
        <f t="shared" si="199"/>
        <v>92.08000000000001</v>
      </c>
      <c r="J316" s="175" t="s">
        <v>334</v>
      </c>
      <c r="K316" s="175" t="s">
        <v>334</v>
      </c>
      <c r="L316" s="175" t="s">
        <v>334</v>
      </c>
      <c r="M316" s="176" t="s">
        <v>334</v>
      </c>
      <c r="N316" s="179" t="s">
        <v>334</v>
      </c>
      <c r="O316" s="180" t="s">
        <v>334</v>
      </c>
      <c r="P316" s="180" t="s">
        <v>334</v>
      </c>
      <c r="Q316" s="184">
        <f t="shared" si="204"/>
        <v>5</v>
      </c>
      <c r="R316" s="182">
        <f t="shared" si="204"/>
        <v>92.08000000000001</v>
      </c>
      <c r="S316" s="329"/>
    </row>
    <row r="317" spans="1:19" ht="12.75">
      <c r="A317" s="71" t="s">
        <v>126</v>
      </c>
      <c r="B317" s="175">
        <v>127</v>
      </c>
      <c r="C317" s="175">
        <v>26514.929999999997</v>
      </c>
      <c r="D317" s="175">
        <v>4</v>
      </c>
      <c r="E317" s="175">
        <v>2612.51</v>
      </c>
      <c r="F317" s="175">
        <v>0</v>
      </c>
      <c r="G317" s="176">
        <v>0</v>
      </c>
      <c r="H317" s="177">
        <f t="shared" si="199"/>
        <v>131</v>
      </c>
      <c r="I317" s="178">
        <f t="shared" si="199"/>
        <v>29127.439999999995</v>
      </c>
      <c r="J317" s="175" t="s">
        <v>334</v>
      </c>
      <c r="K317" s="175" t="s">
        <v>334</v>
      </c>
      <c r="L317" s="175" t="s">
        <v>334</v>
      </c>
      <c r="M317" s="176" t="s">
        <v>334</v>
      </c>
      <c r="N317" s="179" t="s">
        <v>334</v>
      </c>
      <c r="O317" s="180" t="s">
        <v>334</v>
      </c>
      <c r="P317" s="180" t="s">
        <v>334</v>
      </c>
      <c r="Q317" s="184">
        <f t="shared" si="204"/>
        <v>131</v>
      </c>
      <c r="R317" s="182">
        <f t="shared" si="204"/>
        <v>29127.439999999995</v>
      </c>
      <c r="S317" s="329"/>
    </row>
    <row r="318" spans="1:19" ht="12.75">
      <c r="A318" s="71" t="s">
        <v>127</v>
      </c>
      <c r="B318" s="175">
        <v>10</v>
      </c>
      <c r="C318" s="175">
        <v>2500.76</v>
      </c>
      <c r="D318" s="175">
        <v>0</v>
      </c>
      <c r="E318" s="175">
        <v>0</v>
      </c>
      <c r="F318" s="175">
        <v>1</v>
      </c>
      <c r="G318" s="176">
        <v>240.76</v>
      </c>
      <c r="H318" s="177">
        <f t="shared" si="199"/>
        <v>11</v>
      </c>
      <c r="I318" s="178">
        <f t="shared" si="199"/>
        <v>2741.5200000000004</v>
      </c>
      <c r="J318" s="175" t="s">
        <v>334</v>
      </c>
      <c r="K318" s="175" t="s">
        <v>334</v>
      </c>
      <c r="L318" s="175" t="s">
        <v>334</v>
      </c>
      <c r="M318" s="176" t="s">
        <v>334</v>
      </c>
      <c r="N318" s="179" t="s">
        <v>334</v>
      </c>
      <c r="O318" s="180" t="s">
        <v>334</v>
      </c>
      <c r="P318" s="180" t="s">
        <v>334</v>
      </c>
      <c r="Q318" s="184">
        <f t="shared" si="204"/>
        <v>11</v>
      </c>
      <c r="R318" s="182">
        <f t="shared" si="204"/>
        <v>2741.5200000000004</v>
      </c>
      <c r="S318" s="329"/>
    </row>
    <row r="319" spans="1:19" ht="12.75">
      <c r="A319" s="75" t="s">
        <v>149</v>
      </c>
      <c r="B319" s="161">
        <f aca="true" t="shared" si="205" ref="B319:G319">B320</f>
        <v>118232</v>
      </c>
      <c r="C319" s="161">
        <f t="shared" si="205"/>
        <v>28651123.720000003</v>
      </c>
      <c r="D319" s="161">
        <f t="shared" si="205"/>
        <v>917</v>
      </c>
      <c r="E319" s="161">
        <f t="shared" si="205"/>
        <v>154361.69</v>
      </c>
      <c r="F319" s="161">
        <f t="shared" si="205"/>
        <v>531</v>
      </c>
      <c r="G319" s="161">
        <f t="shared" si="205"/>
        <v>202322.28000000003</v>
      </c>
      <c r="H319" s="162">
        <f aca="true" t="shared" si="206" ref="H319:I321">B319+D319+F319</f>
        <v>119680</v>
      </c>
      <c r="I319" s="163">
        <f t="shared" si="206"/>
        <v>29007807.690000005</v>
      </c>
      <c r="J319" s="161">
        <f aca="true" t="shared" si="207" ref="J319:P319">J320</f>
        <v>3</v>
      </c>
      <c r="K319" s="161">
        <f t="shared" si="207"/>
        <v>1873.3</v>
      </c>
      <c r="L319" s="161">
        <f t="shared" si="207"/>
        <v>104</v>
      </c>
      <c r="M319" s="164">
        <f t="shared" si="207"/>
        <v>101786.3</v>
      </c>
      <c r="N319" s="162">
        <f t="shared" si="207"/>
        <v>330</v>
      </c>
      <c r="O319" s="163">
        <f t="shared" si="207"/>
        <v>13984.7</v>
      </c>
      <c r="P319" s="163">
        <f t="shared" si="207"/>
        <v>0</v>
      </c>
      <c r="Q319" s="167">
        <f>H319+J319+L319+N319</f>
        <v>120117</v>
      </c>
      <c r="R319" s="168">
        <f>I319+K319+M319+O319+P319</f>
        <v>29125451.990000006</v>
      </c>
      <c r="S319" s="329"/>
    </row>
    <row r="320" spans="1:19" ht="12.75">
      <c r="A320" s="74" t="s">
        <v>166</v>
      </c>
      <c r="B320" s="169">
        <f aca="true" t="shared" si="208" ref="B320:G320">SUM(B321:B331)</f>
        <v>118232</v>
      </c>
      <c r="C320" s="169">
        <f t="shared" si="208"/>
        <v>28651123.720000003</v>
      </c>
      <c r="D320" s="169">
        <f t="shared" si="208"/>
        <v>917</v>
      </c>
      <c r="E320" s="169">
        <f t="shared" si="208"/>
        <v>154361.69</v>
      </c>
      <c r="F320" s="169">
        <f t="shared" si="208"/>
        <v>531</v>
      </c>
      <c r="G320" s="169">
        <f t="shared" si="208"/>
        <v>202322.28000000003</v>
      </c>
      <c r="H320" s="170">
        <f t="shared" si="206"/>
        <v>119680</v>
      </c>
      <c r="I320" s="171">
        <f t="shared" si="206"/>
        <v>29007807.690000005</v>
      </c>
      <c r="J320" s="169">
        <f aca="true" t="shared" si="209" ref="J320:O320">SUM(J321:J331)</f>
        <v>3</v>
      </c>
      <c r="K320" s="169">
        <f t="shared" si="209"/>
        <v>1873.3</v>
      </c>
      <c r="L320" s="169">
        <f t="shared" si="209"/>
        <v>104</v>
      </c>
      <c r="M320" s="172">
        <f t="shared" si="209"/>
        <v>101786.3</v>
      </c>
      <c r="N320" s="170">
        <f t="shared" si="209"/>
        <v>330</v>
      </c>
      <c r="O320" s="171">
        <f t="shared" si="209"/>
        <v>13984.7</v>
      </c>
      <c r="P320" s="171">
        <f>SUM(P321:P331)</f>
        <v>0</v>
      </c>
      <c r="Q320" s="173">
        <f>H320+J320+L320+N320</f>
        <v>120117</v>
      </c>
      <c r="R320" s="174">
        <f>I320+K320+M320+O320+P320</f>
        <v>29125451.990000006</v>
      </c>
      <c r="S320" s="329"/>
    </row>
    <row r="321" spans="1:19" ht="12.75">
      <c r="A321" s="71" t="s">
        <v>119</v>
      </c>
      <c r="B321" s="175">
        <v>720</v>
      </c>
      <c r="C321" s="175">
        <v>99939.59</v>
      </c>
      <c r="D321" s="175">
        <v>15</v>
      </c>
      <c r="E321" s="175">
        <v>3257.0899999999997</v>
      </c>
      <c r="F321" s="175">
        <v>1</v>
      </c>
      <c r="G321" s="176">
        <v>255.99</v>
      </c>
      <c r="H321" s="177">
        <f t="shared" si="206"/>
        <v>736</v>
      </c>
      <c r="I321" s="178">
        <f t="shared" si="206"/>
        <v>103452.67</v>
      </c>
      <c r="J321" s="175" t="s">
        <v>334</v>
      </c>
      <c r="K321" s="175" t="s">
        <v>334</v>
      </c>
      <c r="L321" s="175" t="s">
        <v>334</v>
      </c>
      <c r="M321" s="176" t="s">
        <v>334</v>
      </c>
      <c r="N321" s="179" t="s">
        <v>334</v>
      </c>
      <c r="O321" s="180" t="s">
        <v>334</v>
      </c>
      <c r="P321" s="180" t="s">
        <v>334</v>
      </c>
      <c r="Q321" s="184">
        <f aca="true" t="shared" si="210" ref="Q321:R323">H321</f>
        <v>736</v>
      </c>
      <c r="R321" s="182">
        <f t="shared" si="210"/>
        <v>103452.67</v>
      </c>
      <c r="S321" s="329"/>
    </row>
    <row r="322" spans="1:19" ht="12.75">
      <c r="A322" s="71" t="s">
        <v>120</v>
      </c>
      <c r="B322" s="175">
        <v>3</v>
      </c>
      <c r="C322" s="175">
        <v>174.08999999999997</v>
      </c>
      <c r="D322" s="175">
        <v>0</v>
      </c>
      <c r="E322" s="175">
        <v>0</v>
      </c>
      <c r="F322" s="175">
        <v>0</v>
      </c>
      <c r="G322" s="176">
        <v>0</v>
      </c>
      <c r="H322" s="177">
        <f>B322+D322+F322</f>
        <v>3</v>
      </c>
      <c r="I322" s="178">
        <f aca="true" t="shared" si="211" ref="I322:I331">C322+E322+G322</f>
        <v>174.08999999999997</v>
      </c>
      <c r="J322" s="175" t="s">
        <v>334</v>
      </c>
      <c r="K322" s="175" t="s">
        <v>334</v>
      </c>
      <c r="L322" s="175" t="s">
        <v>334</v>
      </c>
      <c r="M322" s="176" t="s">
        <v>334</v>
      </c>
      <c r="N322" s="179" t="s">
        <v>334</v>
      </c>
      <c r="O322" s="180" t="s">
        <v>334</v>
      </c>
      <c r="P322" s="180" t="s">
        <v>334</v>
      </c>
      <c r="Q322" s="184">
        <f t="shared" si="210"/>
        <v>3</v>
      </c>
      <c r="R322" s="182">
        <f t="shared" si="210"/>
        <v>174.08999999999997</v>
      </c>
      <c r="S322" s="329"/>
    </row>
    <row r="323" spans="1:19" ht="12.75">
      <c r="A323" s="71" t="s">
        <v>121</v>
      </c>
      <c r="B323" s="175">
        <v>0</v>
      </c>
      <c r="C323" s="175">
        <v>0</v>
      </c>
      <c r="D323" s="175">
        <v>0</v>
      </c>
      <c r="E323" s="175">
        <v>0</v>
      </c>
      <c r="F323" s="175">
        <v>0</v>
      </c>
      <c r="G323" s="176">
        <v>0</v>
      </c>
      <c r="H323" s="177">
        <f aca="true" t="shared" si="212" ref="H323:H331">B323+D323+F323</f>
        <v>0</v>
      </c>
      <c r="I323" s="178">
        <f t="shared" si="211"/>
        <v>0</v>
      </c>
      <c r="J323" s="175" t="s">
        <v>334</v>
      </c>
      <c r="K323" s="175" t="s">
        <v>334</v>
      </c>
      <c r="L323" s="175" t="s">
        <v>334</v>
      </c>
      <c r="M323" s="176" t="s">
        <v>334</v>
      </c>
      <c r="N323" s="179" t="s">
        <v>334</v>
      </c>
      <c r="O323" s="180" t="s">
        <v>334</v>
      </c>
      <c r="P323" s="180" t="s">
        <v>334</v>
      </c>
      <c r="Q323" s="184">
        <f t="shared" si="210"/>
        <v>0</v>
      </c>
      <c r="R323" s="182">
        <f t="shared" si="210"/>
        <v>0</v>
      </c>
      <c r="S323" s="329"/>
    </row>
    <row r="324" spans="1:19" ht="12.75">
      <c r="A324" s="71" t="s">
        <v>122</v>
      </c>
      <c r="B324" s="175">
        <v>0</v>
      </c>
      <c r="C324" s="175">
        <v>0</v>
      </c>
      <c r="D324" s="175">
        <v>0</v>
      </c>
      <c r="E324" s="175">
        <v>0</v>
      </c>
      <c r="F324" s="175">
        <v>0</v>
      </c>
      <c r="G324" s="176">
        <v>0</v>
      </c>
      <c r="H324" s="177">
        <f t="shared" si="212"/>
        <v>0</v>
      </c>
      <c r="I324" s="178">
        <f t="shared" si="211"/>
        <v>0</v>
      </c>
      <c r="J324" s="175" t="s">
        <v>334</v>
      </c>
      <c r="K324" s="175" t="s">
        <v>334</v>
      </c>
      <c r="L324" s="175" t="s">
        <v>334</v>
      </c>
      <c r="M324" s="176" t="s">
        <v>334</v>
      </c>
      <c r="N324" s="179" t="s">
        <v>334</v>
      </c>
      <c r="O324" s="180" t="s">
        <v>334</v>
      </c>
      <c r="P324" s="180" t="s">
        <v>334</v>
      </c>
      <c r="Q324" s="177">
        <f>H324</f>
        <v>0</v>
      </c>
      <c r="R324" s="182">
        <f>I324</f>
        <v>0</v>
      </c>
      <c r="S324" s="329"/>
    </row>
    <row r="325" spans="1:19" ht="12.75">
      <c r="A325" s="71" t="s">
        <v>123</v>
      </c>
      <c r="B325" s="175">
        <v>32534</v>
      </c>
      <c r="C325" s="175">
        <v>2412789.5300000003</v>
      </c>
      <c r="D325" s="175">
        <v>849</v>
      </c>
      <c r="E325" s="175">
        <v>122944.95000000001</v>
      </c>
      <c r="F325" s="175">
        <v>158</v>
      </c>
      <c r="G325" s="176">
        <v>10458.41</v>
      </c>
      <c r="H325" s="177">
        <f t="shared" si="212"/>
        <v>33541</v>
      </c>
      <c r="I325" s="178">
        <f t="shared" si="211"/>
        <v>2546192.8900000006</v>
      </c>
      <c r="J325" s="175" t="s">
        <v>334</v>
      </c>
      <c r="K325" s="175" t="s">
        <v>334</v>
      </c>
      <c r="L325" s="175" t="s">
        <v>334</v>
      </c>
      <c r="M325" s="176" t="s">
        <v>334</v>
      </c>
      <c r="N325" s="179" t="s">
        <v>334</v>
      </c>
      <c r="O325" s="180" t="s">
        <v>334</v>
      </c>
      <c r="P325" s="180" t="s">
        <v>334</v>
      </c>
      <c r="Q325" s="182">
        <f>SUM(H325,N325)</f>
        <v>33541</v>
      </c>
      <c r="R325" s="182">
        <f>SUM(I325,O325)</f>
        <v>2546192.8900000006</v>
      </c>
      <c r="S325" s="329"/>
    </row>
    <row r="326" spans="1:19" ht="12.75">
      <c r="A326" s="71" t="s">
        <v>339</v>
      </c>
      <c r="B326" s="175">
        <v>82867</v>
      </c>
      <c r="C326" s="175">
        <v>25939016.66</v>
      </c>
      <c r="D326" s="175">
        <v>32</v>
      </c>
      <c r="E326" s="175">
        <v>23779.589999999997</v>
      </c>
      <c r="F326" s="175">
        <v>100</v>
      </c>
      <c r="G326" s="176">
        <v>50305.07</v>
      </c>
      <c r="H326" s="177">
        <f t="shared" si="212"/>
        <v>82999</v>
      </c>
      <c r="I326" s="178">
        <f t="shared" si="211"/>
        <v>26013101.32</v>
      </c>
      <c r="J326" s="175">
        <v>3</v>
      </c>
      <c r="K326" s="175">
        <v>1873.3</v>
      </c>
      <c r="L326" s="175">
        <v>104</v>
      </c>
      <c r="M326" s="176">
        <v>101786.3</v>
      </c>
      <c r="N326" s="179">
        <v>330</v>
      </c>
      <c r="O326" s="180">
        <v>13984.7</v>
      </c>
      <c r="P326" s="180">
        <v>0</v>
      </c>
      <c r="Q326" s="181">
        <f>SUM(H326,J326,L326,N326)</f>
        <v>83436</v>
      </c>
      <c r="R326" s="182">
        <f>SUM(I326,K326,M326,O326,P326)</f>
        <v>26130745.62</v>
      </c>
      <c r="S326" s="329"/>
    </row>
    <row r="327" spans="1:19" ht="12.75">
      <c r="A327" s="71" t="s">
        <v>326</v>
      </c>
      <c r="B327" s="175">
        <v>16</v>
      </c>
      <c r="C327" s="175">
        <v>5788.91</v>
      </c>
      <c r="D327" s="175">
        <v>0</v>
      </c>
      <c r="E327" s="175">
        <v>0</v>
      </c>
      <c r="F327" s="175">
        <v>5</v>
      </c>
      <c r="G327" s="176">
        <v>377.92999999999995</v>
      </c>
      <c r="H327" s="177">
        <f t="shared" si="212"/>
        <v>21</v>
      </c>
      <c r="I327" s="178">
        <f t="shared" si="211"/>
        <v>6166.84</v>
      </c>
      <c r="J327" s="175" t="s">
        <v>334</v>
      </c>
      <c r="K327" s="175" t="s">
        <v>334</v>
      </c>
      <c r="L327" s="175" t="s">
        <v>334</v>
      </c>
      <c r="M327" s="176" t="s">
        <v>334</v>
      </c>
      <c r="N327" s="179" t="s">
        <v>334</v>
      </c>
      <c r="O327" s="180" t="s">
        <v>334</v>
      </c>
      <c r="P327" s="180" t="s">
        <v>334</v>
      </c>
      <c r="Q327" s="184">
        <f aca="true" t="shared" si="213" ref="Q327:R331">H327</f>
        <v>21</v>
      </c>
      <c r="R327" s="182">
        <f t="shared" si="213"/>
        <v>6166.84</v>
      </c>
      <c r="S327" s="329"/>
    </row>
    <row r="328" spans="1:19" ht="12.75">
      <c r="A328" s="71" t="s">
        <v>124</v>
      </c>
      <c r="B328" s="175">
        <v>644</v>
      </c>
      <c r="C328" s="175">
        <v>57410.29</v>
      </c>
      <c r="D328" s="175">
        <v>0</v>
      </c>
      <c r="E328" s="175">
        <v>0</v>
      </c>
      <c r="F328" s="175">
        <v>256</v>
      </c>
      <c r="G328" s="176">
        <v>137852.39</v>
      </c>
      <c r="H328" s="177">
        <f t="shared" si="212"/>
        <v>900</v>
      </c>
      <c r="I328" s="178">
        <f t="shared" si="211"/>
        <v>195262.68000000002</v>
      </c>
      <c r="J328" s="175" t="s">
        <v>334</v>
      </c>
      <c r="K328" s="175" t="s">
        <v>334</v>
      </c>
      <c r="L328" s="175" t="s">
        <v>334</v>
      </c>
      <c r="M328" s="176" t="s">
        <v>334</v>
      </c>
      <c r="N328" s="179" t="s">
        <v>334</v>
      </c>
      <c r="O328" s="180" t="s">
        <v>334</v>
      </c>
      <c r="P328" s="180" t="s">
        <v>334</v>
      </c>
      <c r="Q328" s="184">
        <f t="shared" si="213"/>
        <v>900</v>
      </c>
      <c r="R328" s="182">
        <f t="shared" si="213"/>
        <v>195262.68000000002</v>
      </c>
      <c r="S328" s="329"/>
    </row>
    <row r="329" spans="1:19" ht="12.75">
      <c r="A329" s="71" t="s">
        <v>125</v>
      </c>
      <c r="B329" s="175">
        <v>62</v>
      </c>
      <c r="C329" s="175">
        <v>3491.45</v>
      </c>
      <c r="D329" s="175">
        <v>0</v>
      </c>
      <c r="E329" s="175">
        <v>0</v>
      </c>
      <c r="F329" s="175">
        <v>0</v>
      </c>
      <c r="G329" s="176">
        <v>0</v>
      </c>
      <c r="H329" s="177">
        <f t="shared" si="212"/>
        <v>62</v>
      </c>
      <c r="I329" s="178">
        <f t="shared" si="211"/>
        <v>3491.45</v>
      </c>
      <c r="J329" s="175" t="s">
        <v>334</v>
      </c>
      <c r="K329" s="175" t="s">
        <v>334</v>
      </c>
      <c r="L329" s="175" t="s">
        <v>334</v>
      </c>
      <c r="M329" s="176" t="s">
        <v>334</v>
      </c>
      <c r="N329" s="179" t="s">
        <v>334</v>
      </c>
      <c r="O329" s="180" t="s">
        <v>334</v>
      </c>
      <c r="P329" s="180" t="s">
        <v>334</v>
      </c>
      <c r="Q329" s="184">
        <f t="shared" si="213"/>
        <v>62</v>
      </c>
      <c r="R329" s="182">
        <f t="shared" si="213"/>
        <v>3491.45</v>
      </c>
      <c r="S329" s="329"/>
    </row>
    <row r="330" spans="1:19" ht="12.75">
      <c r="A330" s="71" t="s">
        <v>126</v>
      </c>
      <c r="B330" s="175">
        <v>1355</v>
      </c>
      <c r="C330" s="175">
        <v>128092.35</v>
      </c>
      <c r="D330" s="175">
        <v>21</v>
      </c>
      <c r="E330" s="175">
        <v>4380.0599999999995</v>
      </c>
      <c r="F330" s="175">
        <v>3</v>
      </c>
      <c r="G330" s="176">
        <v>45.82</v>
      </c>
      <c r="H330" s="177">
        <f t="shared" si="212"/>
        <v>1379</v>
      </c>
      <c r="I330" s="178">
        <f t="shared" si="211"/>
        <v>132518.23</v>
      </c>
      <c r="J330" s="175" t="s">
        <v>334</v>
      </c>
      <c r="K330" s="175" t="s">
        <v>334</v>
      </c>
      <c r="L330" s="175" t="s">
        <v>334</v>
      </c>
      <c r="M330" s="176" t="s">
        <v>334</v>
      </c>
      <c r="N330" s="179" t="s">
        <v>334</v>
      </c>
      <c r="O330" s="180" t="s">
        <v>334</v>
      </c>
      <c r="P330" s="180" t="s">
        <v>334</v>
      </c>
      <c r="Q330" s="184">
        <f t="shared" si="213"/>
        <v>1379</v>
      </c>
      <c r="R330" s="182">
        <f t="shared" si="213"/>
        <v>132518.23</v>
      </c>
      <c r="S330" s="329"/>
    </row>
    <row r="331" spans="1:19" ht="12.75">
      <c r="A331" s="71" t="s">
        <v>127</v>
      </c>
      <c r="B331" s="175">
        <v>31</v>
      </c>
      <c r="C331" s="175">
        <v>4420.85</v>
      </c>
      <c r="D331" s="175">
        <v>0</v>
      </c>
      <c r="E331" s="175">
        <v>0</v>
      </c>
      <c r="F331" s="175">
        <v>8</v>
      </c>
      <c r="G331" s="176">
        <v>3026.67</v>
      </c>
      <c r="H331" s="177">
        <f t="shared" si="212"/>
        <v>39</v>
      </c>
      <c r="I331" s="178">
        <f t="shared" si="211"/>
        <v>7447.52</v>
      </c>
      <c r="J331" s="175" t="s">
        <v>334</v>
      </c>
      <c r="K331" s="175" t="s">
        <v>334</v>
      </c>
      <c r="L331" s="175" t="s">
        <v>334</v>
      </c>
      <c r="M331" s="176" t="s">
        <v>334</v>
      </c>
      <c r="N331" s="179" t="s">
        <v>334</v>
      </c>
      <c r="O331" s="180" t="s">
        <v>334</v>
      </c>
      <c r="P331" s="180" t="s">
        <v>334</v>
      </c>
      <c r="Q331" s="184">
        <f t="shared" si="213"/>
        <v>39</v>
      </c>
      <c r="R331" s="182">
        <f t="shared" si="213"/>
        <v>7447.52</v>
      </c>
      <c r="S331" s="329"/>
    </row>
    <row r="332" spans="1:19" ht="12.75">
      <c r="A332" s="75" t="s">
        <v>150</v>
      </c>
      <c r="B332" s="161">
        <f aca="true" t="shared" si="214" ref="B332:G332">B333</f>
        <v>1477</v>
      </c>
      <c r="C332" s="161">
        <f t="shared" si="214"/>
        <v>511225.28</v>
      </c>
      <c r="D332" s="161">
        <f t="shared" si="214"/>
        <v>197</v>
      </c>
      <c r="E332" s="161">
        <f t="shared" si="214"/>
        <v>274977.77999999997</v>
      </c>
      <c r="F332" s="161">
        <f t="shared" si="214"/>
        <v>578</v>
      </c>
      <c r="G332" s="161">
        <f t="shared" si="214"/>
        <v>158880.38999999998</v>
      </c>
      <c r="H332" s="162">
        <f aca="true" t="shared" si="215" ref="H332:I334">B332+D332+F332</f>
        <v>2252</v>
      </c>
      <c r="I332" s="163">
        <f>C332+E332+G332</f>
        <v>945083.4500000001</v>
      </c>
      <c r="J332" s="161">
        <f aca="true" t="shared" si="216" ref="J332:P332">J333</f>
        <v>0</v>
      </c>
      <c r="K332" s="161">
        <f t="shared" si="216"/>
        <v>0</v>
      </c>
      <c r="L332" s="161">
        <f t="shared" si="216"/>
        <v>0</v>
      </c>
      <c r="M332" s="164">
        <f t="shared" si="216"/>
        <v>0</v>
      </c>
      <c r="N332" s="162">
        <f t="shared" si="216"/>
        <v>0</v>
      </c>
      <c r="O332" s="163">
        <f t="shared" si="216"/>
        <v>0</v>
      </c>
      <c r="P332" s="163">
        <f t="shared" si="216"/>
        <v>0</v>
      </c>
      <c r="Q332" s="167">
        <f>H332+J332+L332+N332</f>
        <v>2252</v>
      </c>
      <c r="R332" s="168">
        <f>I332+K332+M332+O332+P332</f>
        <v>945083.4500000001</v>
      </c>
      <c r="S332" s="329"/>
    </row>
    <row r="333" spans="1:19" ht="12.75">
      <c r="A333" s="74" t="s">
        <v>166</v>
      </c>
      <c r="B333" s="169">
        <f aca="true" t="shared" si="217" ref="B333:G333">SUM(B334:B344)</f>
        <v>1477</v>
      </c>
      <c r="C333" s="169">
        <f t="shared" si="217"/>
        <v>511225.28</v>
      </c>
      <c r="D333" s="169">
        <f t="shared" si="217"/>
        <v>197</v>
      </c>
      <c r="E333" s="169">
        <f t="shared" si="217"/>
        <v>274977.77999999997</v>
      </c>
      <c r="F333" s="169">
        <f t="shared" si="217"/>
        <v>578</v>
      </c>
      <c r="G333" s="169">
        <f t="shared" si="217"/>
        <v>158880.38999999998</v>
      </c>
      <c r="H333" s="170">
        <f t="shared" si="215"/>
        <v>2252</v>
      </c>
      <c r="I333" s="171">
        <f t="shared" si="215"/>
        <v>945083.4500000001</v>
      </c>
      <c r="J333" s="169">
        <f aca="true" t="shared" si="218" ref="J333:O333">SUM(J334:J344)</f>
        <v>0</v>
      </c>
      <c r="K333" s="169">
        <f t="shared" si="218"/>
        <v>0</v>
      </c>
      <c r="L333" s="169">
        <f t="shared" si="218"/>
        <v>0</v>
      </c>
      <c r="M333" s="172">
        <f t="shared" si="218"/>
        <v>0</v>
      </c>
      <c r="N333" s="170">
        <f t="shared" si="218"/>
        <v>0</v>
      </c>
      <c r="O333" s="171">
        <f t="shared" si="218"/>
        <v>0</v>
      </c>
      <c r="P333" s="171">
        <f>SUM(P334:P344)</f>
        <v>0</v>
      </c>
      <c r="Q333" s="173">
        <f>H333+J333+L333+N333</f>
        <v>2252</v>
      </c>
      <c r="R333" s="174">
        <f>I333+K333+M333+O333+P333</f>
        <v>945083.4500000001</v>
      </c>
      <c r="S333" s="329"/>
    </row>
    <row r="334" spans="1:19" ht="12.75">
      <c r="A334" s="71" t="s">
        <v>119</v>
      </c>
      <c r="B334" s="175">
        <v>12</v>
      </c>
      <c r="C334" s="175">
        <v>8760.48</v>
      </c>
      <c r="D334" s="175">
        <v>3</v>
      </c>
      <c r="E334" s="175">
        <v>2547.7599999999998</v>
      </c>
      <c r="F334" s="175">
        <v>0</v>
      </c>
      <c r="G334" s="176">
        <v>0</v>
      </c>
      <c r="H334" s="177">
        <f t="shared" si="215"/>
        <v>15</v>
      </c>
      <c r="I334" s="178">
        <f t="shared" si="215"/>
        <v>11308.24</v>
      </c>
      <c r="J334" s="175" t="s">
        <v>334</v>
      </c>
      <c r="K334" s="175" t="s">
        <v>334</v>
      </c>
      <c r="L334" s="175" t="s">
        <v>334</v>
      </c>
      <c r="M334" s="176" t="s">
        <v>334</v>
      </c>
      <c r="N334" s="179" t="s">
        <v>334</v>
      </c>
      <c r="O334" s="180" t="s">
        <v>334</v>
      </c>
      <c r="P334" s="180" t="s">
        <v>334</v>
      </c>
      <c r="Q334" s="184">
        <f aca="true" t="shared" si="219" ref="Q334:R336">H334</f>
        <v>15</v>
      </c>
      <c r="R334" s="182">
        <f t="shared" si="219"/>
        <v>11308.24</v>
      </c>
      <c r="S334" s="329"/>
    </row>
    <row r="335" spans="1:19" ht="12.75">
      <c r="A335" s="71" t="s">
        <v>120</v>
      </c>
      <c r="B335" s="175">
        <v>1</v>
      </c>
      <c r="C335" s="175">
        <v>18.5</v>
      </c>
      <c r="D335" s="175">
        <v>0</v>
      </c>
      <c r="E335" s="175">
        <v>0</v>
      </c>
      <c r="F335" s="175">
        <v>0</v>
      </c>
      <c r="G335" s="176">
        <v>0</v>
      </c>
      <c r="H335" s="177">
        <f>B335+D335+F335</f>
        <v>1</v>
      </c>
      <c r="I335" s="178">
        <f aca="true" t="shared" si="220" ref="I335:I344">C335+E335+G335</f>
        <v>18.5</v>
      </c>
      <c r="J335" s="175" t="s">
        <v>334</v>
      </c>
      <c r="K335" s="175" t="s">
        <v>334</v>
      </c>
      <c r="L335" s="175" t="s">
        <v>334</v>
      </c>
      <c r="M335" s="176" t="s">
        <v>334</v>
      </c>
      <c r="N335" s="179" t="s">
        <v>334</v>
      </c>
      <c r="O335" s="180" t="s">
        <v>334</v>
      </c>
      <c r="P335" s="180" t="s">
        <v>334</v>
      </c>
      <c r="Q335" s="184">
        <f t="shared" si="219"/>
        <v>1</v>
      </c>
      <c r="R335" s="182">
        <f t="shared" si="219"/>
        <v>18.5</v>
      </c>
      <c r="S335" s="329"/>
    </row>
    <row r="336" spans="1:19" ht="12.75">
      <c r="A336" s="71" t="s">
        <v>121</v>
      </c>
      <c r="B336" s="175">
        <v>0</v>
      </c>
      <c r="C336" s="175">
        <v>0</v>
      </c>
      <c r="D336" s="175">
        <v>0</v>
      </c>
      <c r="E336" s="175">
        <v>0</v>
      </c>
      <c r="F336" s="175">
        <v>0</v>
      </c>
      <c r="G336" s="176">
        <v>0</v>
      </c>
      <c r="H336" s="177">
        <f aca="true" t="shared" si="221" ref="H336:H344">B336+D336+F336</f>
        <v>0</v>
      </c>
      <c r="I336" s="178">
        <f t="shared" si="220"/>
        <v>0</v>
      </c>
      <c r="J336" s="175" t="s">
        <v>334</v>
      </c>
      <c r="K336" s="175" t="s">
        <v>334</v>
      </c>
      <c r="L336" s="175" t="s">
        <v>334</v>
      </c>
      <c r="M336" s="176" t="s">
        <v>334</v>
      </c>
      <c r="N336" s="179" t="s">
        <v>334</v>
      </c>
      <c r="O336" s="180" t="s">
        <v>334</v>
      </c>
      <c r="P336" s="180" t="s">
        <v>334</v>
      </c>
      <c r="Q336" s="184">
        <f t="shared" si="219"/>
        <v>0</v>
      </c>
      <c r="R336" s="182">
        <f t="shared" si="219"/>
        <v>0</v>
      </c>
      <c r="S336" s="329"/>
    </row>
    <row r="337" spans="1:19" ht="12.75">
      <c r="A337" s="71" t="s">
        <v>122</v>
      </c>
      <c r="B337" s="175">
        <v>0</v>
      </c>
      <c r="C337" s="175">
        <v>0</v>
      </c>
      <c r="D337" s="175">
        <v>0</v>
      </c>
      <c r="E337" s="175">
        <v>0</v>
      </c>
      <c r="F337" s="175">
        <v>0</v>
      </c>
      <c r="G337" s="176">
        <v>0</v>
      </c>
      <c r="H337" s="177">
        <f>B337+D337+F337</f>
        <v>0</v>
      </c>
      <c r="I337" s="178">
        <f>C337+E337+G337</f>
        <v>0</v>
      </c>
      <c r="J337" s="175" t="s">
        <v>334</v>
      </c>
      <c r="K337" s="175" t="s">
        <v>334</v>
      </c>
      <c r="L337" s="175" t="s">
        <v>334</v>
      </c>
      <c r="M337" s="176" t="s">
        <v>334</v>
      </c>
      <c r="N337" s="179" t="s">
        <v>334</v>
      </c>
      <c r="O337" s="180" t="s">
        <v>334</v>
      </c>
      <c r="P337" s="180" t="s">
        <v>334</v>
      </c>
      <c r="Q337" s="177">
        <f>H337</f>
        <v>0</v>
      </c>
      <c r="R337" s="182">
        <f>I337</f>
        <v>0</v>
      </c>
      <c r="S337" s="329"/>
    </row>
    <row r="338" spans="1:19" ht="12.75">
      <c r="A338" s="71" t="s">
        <v>123</v>
      </c>
      <c r="B338" s="175">
        <v>439</v>
      </c>
      <c r="C338" s="175">
        <v>180275.59</v>
      </c>
      <c r="D338" s="175">
        <v>189</v>
      </c>
      <c r="E338" s="175">
        <v>268258.5</v>
      </c>
      <c r="F338" s="175">
        <v>57</v>
      </c>
      <c r="G338" s="176">
        <v>4468.28</v>
      </c>
      <c r="H338" s="177">
        <f t="shared" si="221"/>
        <v>685</v>
      </c>
      <c r="I338" s="178">
        <f t="shared" si="220"/>
        <v>453002.37</v>
      </c>
      <c r="J338" s="175" t="s">
        <v>334</v>
      </c>
      <c r="K338" s="175" t="s">
        <v>334</v>
      </c>
      <c r="L338" s="175" t="s">
        <v>334</v>
      </c>
      <c r="M338" s="176" t="s">
        <v>334</v>
      </c>
      <c r="N338" s="179" t="s">
        <v>334</v>
      </c>
      <c r="O338" s="180" t="s">
        <v>334</v>
      </c>
      <c r="P338" s="180" t="s">
        <v>334</v>
      </c>
      <c r="Q338" s="182">
        <f>SUM(H338,N338)</f>
        <v>685</v>
      </c>
      <c r="R338" s="182">
        <f>SUM(I338,O338)</f>
        <v>453002.37</v>
      </c>
      <c r="S338" s="329"/>
    </row>
    <row r="339" spans="1:19" ht="12.75">
      <c r="A339" s="71" t="s">
        <v>339</v>
      </c>
      <c r="B339" s="175">
        <v>907</v>
      </c>
      <c r="C339" s="175">
        <v>238034.97000000003</v>
      </c>
      <c r="D339" s="175">
        <v>2</v>
      </c>
      <c r="E339" s="175">
        <v>585.42</v>
      </c>
      <c r="F339" s="175">
        <v>460</v>
      </c>
      <c r="G339" s="176">
        <v>143712.34</v>
      </c>
      <c r="H339" s="177">
        <f t="shared" si="221"/>
        <v>1369</v>
      </c>
      <c r="I339" s="178">
        <f t="shared" si="220"/>
        <v>382332.73000000004</v>
      </c>
      <c r="J339" s="175">
        <v>0</v>
      </c>
      <c r="K339" s="175">
        <v>0</v>
      </c>
      <c r="L339" s="175">
        <v>0</v>
      </c>
      <c r="M339" s="175">
        <v>0</v>
      </c>
      <c r="N339" s="179">
        <v>0</v>
      </c>
      <c r="O339" s="175">
        <v>0</v>
      </c>
      <c r="P339" s="175">
        <v>0</v>
      </c>
      <c r="Q339" s="181">
        <f>SUM(H339,J339,L339,N339)</f>
        <v>1369</v>
      </c>
      <c r="R339" s="182">
        <f>SUM(I339,K339,M339,O339,P339)</f>
        <v>382332.73000000004</v>
      </c>
      <c r="S339" s="329"/>
    </row>
    <row r="340" spans="1:19" ht="12.75">
      <c r="A340" s="71" t="s">
        <v>326</v>
      </c>
      <c r="B340" s="175">
        <v>0</v>
      </c>
      <c r="C340" s="175">
        <v>0</v>
      </c>
      <c r="D340" s="175">
        <v>0</v>
      </c>
      <c r="E340" s="175">
        <v>0</v>
      </c>
      <c r="F340" s="175">
        <v>0</v>
      </c>
      <c r="G340" s="176">
        <v>0</v>
      </c>
      <c r="H340" s="177">
        <f t="shared" si="221"/>
        <v>0</v>
      </c>
      <c r="I340" s="178">
        <f t="shared" si="220"/>
        <v>0</v>
      </c>
      <c r="J340" s="175" t="s">
        <v>334</v>
      </c>
      <c r="K340" s="175" t="s">
        <v>334</v>
      </c>
      <c r="L340" s="175" t="s">
        <v>334</v>
      </c>
      <c r="M340" s="176" t="s">
        <v>334</v>
      </c>
      <c r="N340" s="179" t="s">
        <v>334</v>
      </c>
      <c r="O340" s="180" t="s">
        <v>334</v>
      </c>
      <c r="P340" s="180" t="s">
        <v>334</v>
      </c>
      <c r="Q340" s="184">
        <f aca="true" t="shared" si="222" ref="Q340:R344">H340</f>
        <v>0</v>
      </c>
      <c r="R340" s="182">
        <f t="shared" si="222"/>
        <v>0</v>
      </c>
      <c r="S340" s="329"/>
    </row>
    <row r="341" spans="1:19" ht="12.75">
      <c r="A341" s="71" t="s">
        <v>124</v>
      </c>
      <c r="B341" s="175">
        <v>75</v>
      </c>
      <c r="C341" s="175">
        <v>61016.71</v>
      </c>
      <c r="D341" s="175">
        <v>0</v>
      </c>
      <c r="E341" s="175">
        <v>0</v>
      </c>
      <c r="F341" s="175">
        <v>56</v>
      </c>
      <c r="G341" s="176">
        <v>9535.16</v>
      </c>
      <c r="H341" s="177">
        <f t="shared" si="221"/>
        <v>131</v>
      </c>
      <c r="I341" s="178">
        <f t="shared" si="220"/>
        <v>70551.87</v>
      </c>
      <c r="J341" s="175" t="s">
        <v>334</v>
      </c>
      <c r="K341" s="175" t="s">
        <v>334</v>
      </c>
      <c r="L341" s="175" t="s">
        <v>334</v>
      </c>
      <c r="M341" s="176" t="s">
        <v>334</v>
      </c>
      <c r="N341" s="179" t="s">
        <v>334</v>
      </c>
      <c r="O341" s="180" t="s">
        <v>334</v>
      </c>
      <c r="P341" s="180" t="s">
        <v>334</v>
      </c>
      <c r="Q341" s="184">
        <f t="shared" si="222"/>
        <v>131</v>
      </c>
      <c r="R341" s="182">
        <f t="shared" si="222"/>
        <v>70551.87</v>
      </c>
      <c r="S341" s="329"/>
    </row>
    <row r="342" spans="1:19" ht="12.75">
      <c r="A342" s="71" t="s">
        <v>125</v>
      </c>
      <c r="B342" s="175">
        <v>0</v>
      </c>
      <c r="C342" s="175">
        <v>0</v>
      </c>
      <c r="D342" s="175">
        <v>0</v>
      </c>
      <c r="E342" s="175">
        <v>0</v>
      </c>
      <c r="F342" s="175">
        <v>0</v>
      </c>
      <c r="G342" s="176">
        <v>0</v>
      </c>
      <c r="H342" s="177">
        <f t="shared" si="221"/>
        <v>0</v>
      </c>
      <c r="I342" s="178">
        <f t="shared" si="220"/>
        <v>0</v>
      </c>
      <c r="J342" s="175" t="s">
        <v>334</v>
      </c>
      <c r="K342" s="175" t="s">
        <v>334</v>
      </c>
      <c r="L342" s="175" t="s">
        <v>334</v>
      </c>
      <c r="M342" s="176" t="s">
        <v>334</v>
      </c>
      <c r="N342" s="179" t="s">
        <v>334</v>
      </c>
      <c r="O342" s="180" t="s">
        <v>334</v>
      </c>
      <c r="P342" s="180" t="s">
        <v>334</v>
      </c>
      <c r="Q342" s="184">
        <f t="shared" si="222"/>
        <v>0</v>
      </c>
      <c r="R342" s="182">
        <f t="shared" si="222"/>
        <v>0</v>
      </c>
      <c r="S342" s="329"/>
    </row>
    <row r="343" spans="1:19" ht="12.75">
      <c r="A343" s="71" t="s">
        <v>126</v>
      </c>
      <c r="B343" s="175">
        <v>39</v>
      </c>
      <c r="C343" s="175">
        <v>22132.35</v>
      </c>
      <c r="D343" s="175">
        <v>2</v>
      </c>
      <c r="E343" s="175">
        <v>3198.4399999999996</v>
      </c>
      <c r="F343" s="175">
        <v>0</v>
      </c>
      <c r="G343" s="176">
        <v>0</v>
      </c>
      <c r="H343" s="177">
        <f t="shared" si="221"/>
        <v>41</v>
      </c>
      <c r="I343" s="178">
        <f t="shared" si="220"/>
        <v>25330.789999999997</v>
      </c>
      <c r="J343" s="175" t="s">
        <v>334</v>
      </c>
      <c r="K343" s="175" t="s">
        <v>334</v>
      </c>
      <c r="L343" s="175" t="s">
        <v>334</v>
      </c>
      <c r="M343" s="176" t="s">
        <v>334</v>
      </c>
      <c r="N343" s="179" t="s">
        <v>334</v>
      </c>
      <c r="O343" s="180" t="s">
        <v>334</v>
      </c>
      <c r="P343" s="180" t="s">
        <v>334</v>
      </c>
      <c r="Q343" s="184">
        <f t="shared" si="222"/>
        <v>41</v>
      </c>
      <c r="R343" s="182">
        <f t="shared" si="222"/>
        <v>25330.789999999997</v>
      </c>
      <c r="S343" s="329"/>
    </row>
    <row r="344" spans="1:19" ht="12.75">
      <c r="A344" s="71" t="s">
        <v>127</v>
      </c>
      <c r="B344" s="175">
        <v>4</v>
      </c>
      <c r="C344" s="175">
        <v>986.6800000000001</v>
      </c>
      <c r="D344" s="175">
        <v>1</v>
      </c>
      <c r="E344" s="175">
        <v>387.66</v>
      </c>
      <c r="F344" s="175">
        <v>5</v>
      </c>
      <c r="G344" s="176">
        <v>1164.6100000000001</v>
      </c>
      <c r="H344" s="177">
        <f t="shared" si="221"/>
        <v>10</v>
      </c>
      <c r="I344" s="178">
        <f t="shared" si="220"/>
        <v>2538.9500000000003</v>
      </c>
      <c r="J344" s="175" t="s">
        <v>334</v>
      </c>
      <c r="K344" s="175" t="s">
        <v>334</v>
      </c>
      <c r="L344" s="175" t="s">
        <v>334</v>
      </c>
      <c r="M344" s="176" t="s">
        <v>334</v>
      </c>
      <c r="N344" s="179" t="s">
        <v>334</v>
      </c>
      <c r="O344" s="180" t="s">
        <v>334</v>
      </c>
      <c r="P344" s="180" t="s">
        <v>334</v>
      </c>
      <c r="Q344" s="184">
        <f t="shared" si="222"/>
        <v>10</v>
      </c>
      <c r="R344" s="182">
        <f t="shared" si="222"/>
        <v>2538.9500000000003</v>
      </c>
      <c r="S344" s="329"/>
    </row>
    <row r="345" spans="1:19" ht="12.75">
      <c r="A345" s="75" t="s">
        <v>151</v>
      </c>
      <c r="B345" s="161">
        <f aca="true" t="shared" si="223" ref="B345:G345">B346</f>
        <v>1053</v>
      </c>
      <c r="C345" s="161">
        <f t="shared" si="223"/>
        <v>211735.85</v>
      </c>
      <c r="D345" s="161">
        <f t="shared" si="223"/>
        <v>104</v>
      </c>
      <c r="E345" s="161">
        <f t="shared" si="223"/>
        <v>34948.97</v>
      </c>
      <c r="F345" s="161">
        <f t="shared" si="223"/>
        <v>138</v>
      </c>
      <c r="G345" s="161">
        <f t="shared" si="223"/>
        <v>15833.5</v>
      </c>
      <c r="H345" s="162">
        <f aca="true" t="shared" si="224" ref="H345:I347">B345+D345+F345</f>
        <v>1295</v>
      </c>
      <c r="I345" s="163">
        <f t="shared" si="224"/>
        <v>262518.32</v>
      </c>
      <c r="J345" s="161">
        <f aca="true" t="shared" si="225" ref="J345:P345">J346</f>
        <v>0</v>
      </c>
      <c r="K345" s="161">
        <f t="shared" si="225"/>
        <v>0</v>
      </c>
      <c r="L345" s="161">
        <f t="shared" si="225"/>
        <v>0</v>
      </c>
      <c r="M345" s="164">
        <f t="shared" si="225"/>
        <v>0</v>
      </c>
      <c r="N345" s="162">
        <f t="shared" si="225"/>
        <v>0</v>
      </c>
      <c r="O345" s="163">
        <f t="shared" si="225"/>
        <v>0</v>
      </c>
      <c r="P345" s="163">
        <f t="shared" si="225"/>
        <v>0</v>
      </c>
      <c r="Q345" s="167">
        <f>H345+J345+L345+N345</f>
        <v>1295</v>
      </c>
      <c r="R345" s="168">
        <f>I345+K345+M345+O345+P345</f>
        <v>262518.32</v>
      </c>
      <c r="S345" s="329"/>
    </row>
    <row r="346" spans="1:19" ht="12.75">
      <c r="A346" s="74" t="s">
        <v>166</v>
      </c>
      <c r="B346" s="169">
        <f aca="true" t="shared" si="226" ref="B346:G346">SUM(B347:B357)</f>
        <v>1053</v>
      </c>
      <c r="C346" s="169">
        <f t="shared" si="226"/>
        <v>211735.85</v>
      </c>
      <c r="D346" s="169">
        <f t="shared" si="226"/>
        <v>104</v>
      </c>
      <c r="E346" s="169">
        <f t="shared" si="226"/>
        <v>34948.97</v>
      </c>
      <c r="F346" s="169">
        <f t="shared" si="226"/>
        <v>138</v>
      </c>
      <c r="G346" s="169">
        <f t="shared" si="226"/>
        <v>15833.5</v>
      </c>
      <c r="H346" s="170">
        <f t="shared" si="224"/>
        <v>1295</v>
      </c>
      <c r="I346" s="171">
        <f t="shared" si="224"/>
        <v>262518.32</v>
      </c>
      <c r="J346" s="169">
        <f aca="true" t="shared" si="227" ref="J346:O346">SUM(J347:J357)</f>
        <v>0</v>
      </c>
      <c r="K346" s="169">
        <f t="shared" si="227"/>
        <v>0</v>
      </c>
      <c r="L346" s="169">
        <f t="shared" si="227"/>
        <v>0</v>
      </c>
      <c r="M346" s="172">
        <f t="shared" si="227"/>
        <v>0</v>
      </c>
      <c r="N346" s="170">
        <f t="shared" si="227"/>
        <v>0</v>
      </c>
      <c r="O346" s="171">
        <f t="shared" si="227"/>
        <v>0</v>
      </c>
      <c r="P346" s="171">
        <f>SUM(P347:P357)</f>
        <v>0</v>
      </c>
      <c r="Q346" s="173">
        <f>H346+J346+L346+N346</f>
        <v>1295</v>
      </c>
      <c r="R346" s="174">
        <f>I346+K346+M346+O346+P346</f>
        <v>262518.32</v>
      </c>
      <c r="S346" s="329"/>
    </row>
    <row r="347" spans="1:19" ht="12.75">
      <c r="A347" s="71" t="s">
        <v>119</v>
      </c>
      <c r="B347" s="175">
        <v>13</v>
      </c>
      <c r="C347" s="175">
        <v>10203.84</v>
      </c>
      <c r="D347" s="175">
        <v>3</v>
      </c>
      <c r="E347" s="175">
        <v>355.03999999999996</v>
      </c>
      <c r="F347" s="175">
        <v>0</v>
      </c>
      <c r="G347" s="176">
        <v>0</v>
      </c>
      <c r="H347" s="177">
        <f t="shared" si="224"/>
        <v>16</v>
      </c>
      <c r="I347" s="178">
        <f t="shared" si="224"/>
        <v>10558.880000000001</v>
      </c>
      <c r="J347" s="175" t="s">
        <v>334</v>
      </c>
      <c r="K347" s="175" t="s">
        <v>334</v>
      </c>
      <c r="L347" s="175" t="s">
        <v>334</v>
      </c>
      <c r="M347" s="176" t="s">
        <v>334</v>
      </c>
      <c r="N347" s="179" t="s">
        <v>334</v>
      </c>
      <c r="O347" s="180" t="s">
        <v>334</v>
      </c>
      <c r="P347" s="180" t="s">
        <v>334</v>
      </c>
      <c r="Q347" s="184">
        <f aca="true" t="shared" si="228" ref="Q347:R349">H347</f>
        <v>16</v>
      </c>
      <c r="R347" s="182">
        <f t="shared" si="228"/>
        <v>10558.880000000001</v>
      </c>
      <c r="S347" s="329"/>
    </row>
    <row r="348" spans="1:19" ht="12.75">
      <c r="A348" s="71" t="s">
        <v>120</v>
      </c>
      <c r="B348" s="175">
        <v>1</v>
      </c>
      <c r="C348" s="175">
        <v>15.51</v>
      </c>
      <c r="D348" s="175">
        <v>0</v>
      </c>
      <c r="E348" s="175">
        <v>0</v>
      </c>
      <c r="F348" s="175">
        <v>0</v>
      </c>
      <c r="G348" s="176">
        <v>0</v>
      </c>
      <c r="H348" s="177">
        <f>B348+D348+F348</f>
        <v>1</v>
      </c>
      <c r="I348" s="178">
        <f aca="true" t="shared" si="229" ref="I348:I357">C348+E348+G348</f>
        <v>15.51</v>
      </c>
      <c r="J348" s="175" t="s">
        <v>334</v>
      </c>
      <c r="K348" s="175" t="s">
        <v>334</v>
      </c>
      <c r="L348" s="175" t="s">
        <v>334</v>
      </c>
      <c r="M348" s="176" t="s">
        <v>334</v>
      </c>
      <c r="N348" s="179" t="s">
        <v>334</v>
      </c>
      <c r="O348" s="180" t="s">
        <v>334</v>
      </c>
      <c r="P348" s="180" t="s">
        <v>334</v>
      </c>
      <c r="Q348" s="184">
        <f t="shared" si="228"/>
        <v>1</v>
      </c>
      <c r="R348" s="182">
        <f t="shared" si="228"/>
        <v>15.51</v>
      </c>
      <c r="S348" s="329"/>
    </row>
    <row r="349" spans="1:19" ht="12.75">
      <c r="A349" s="71" t="s">
        <v>121</v>
      </c>
      <c r="B349" s="175">
        <v>0</v>
      </c>
      <c r="C349" s="175">
        <v>0</v>
      </c>
      <c r="D349" s="175">
        <v>0</v>
      </c>
      <c r="E349" s="175">
        <v>0</v>
      </c>
      <c r="F349" s="175">
        <v>0</v>
      </c>
      <c r="G349" s="176">
        <v>0</v>
      </c>
      <c r="H349" s="177">
        <f aca="true" t="shared" si="230" ref="H349:H357">B349+D349+F349</f>
        <v>0</v>
      </c>
      <c r="I349" s="178">
        <f t="shared" si="229"/>
        <v>0</v>
      </c>
      <c r="J349" s="175" t="s">
        <v>334</v>
      </c>
      <c r="K349" s="175" t="s">
        <v>334</v>
      </c>
      <c r="L349" s="175" t="s">
        <v>334</v>
      </c>
      <c r="M349" s="176" t="s">
        <v>334</v>
      </c>
      <c r="N349" s="179" t="s">
        <v>334</v>
      </c>
      <c r="O349" s="180" t="s">
        <v>334</v>
      </c>
      <c r="P349" s="180" t="s">
        <v>334</v>
      </c>
      <c r="Q349" s="184">
        <f t="shared" si="228"/>
        <v>0</v>
      </c>
      <c r="R349" s="182">
        <f t="shared" si="228"/>
        <v>0</v>
      </c>
      <c r="S349" s="329"/>
    </row>
    <row r="350" spans="1:19" ht="12.75">
      <c r="A350" s="71" t="s">
        <v>122</v>
      </c>
      <c r="B350" s="175">
        <v>0</v>
      </c>
      <c r="C350" s="175">
        <v>0</v>
      </c>
      <c r="D350" s="175">
        <v>0</v>
      </c>
      <c r="E350" s="175">
        <v>0</v>
      </c>
      <c r="F350" s="175">
        <v>0</v>
      </c>
      <c r="G350" s="176">
        <v>0</v>
      </c>
      <c r="H350" s="177">
        <f t="shared" si="230"/>
        <v>0</v>
      </c>
      <c r="I350" s="178">
        <f t="shared" si="229"/>
        <v>0</v>
      </c>
      <c r="J350" s="175" t="s">
        <v>334</v>
      </c>
      <c r="K350" s="175" t="s">
        <v>334</v>
      </c>
      <c r="L350" s="175" t="s">
        <v>334</v>
      </c>
      <c r="M350" s="176" t="s">
        <v>334</v>
      </c>
      <c r="N350" s="179" t="s">
        <v>334</v>
      </c>
      <c r="O350" s="180" t="s">
        <v>334</v>
      </c>
      <c r="P350" s="180" t="s">
        <v>334</v>
      </c>
      <c r="Q350" s="177">
        <f>H350</f>
        <v>0</v>
      </c>
      <c r="R350" s="182">
        <f>I350</f>
        <v>0</v>
      </c>
      <c r="S350" s="329"/>
    </row>
    <row r="351" spans="1:19" ht="12.75">
      <c r="A351" s="71" t="s">
        <v>123</v>
      </c>
      <c r="B351" s="175">
        <v>872</v>
      </c>
      <c r="C351" s="175">
        <v>154921.25</v>
      </c>
      <c r="D351" s="175">
        <v>78</v>
      </c>
      <c r="E351" s="175">
        <v>25226.07</v>
      </c>
      <c r="F351" s="175">
        <v>78</v>
      </c>
      <c r="G351" s="176">
        <v>5770.910000000001</v>
      </c>
      <c r="H351" s="177">
        <f t="shared" si="230"/>
        <v>1028</v>
      </c>
      <c r="I351" s="178">
        <f t="shared" si="229"/>
        <v>185918.23</v>
      </c>
      <c r="J351" s="175" t="s">
        <v>334</v>
      </c>
      <c r="K351" s="175" t="s">
        <v>334</v>
      </c>
      <c r="L351" s="175" t="s">
        <v>334</v>
      </c>
      <c r="M351" s="176" t="s">
        <v>334</v>
      </c>
      <c r="N351" s="179" t="s">
        <v>334</v>
      </c>
      <c r="O351" s="180" t="s">
        <v>334</v>
      </c>
      <c r="P351" s="180" t="s">
        <v>334</v>
      </c>
      <c r="Q351" s="182">
        <f>SUM(H351,N351)</f>
        <v>1028</v>
      </c>
      <c r="R351" s="182">
        <f>SUM(I351,O351)</f>
        <v>185918.23</v>
      </c>
      <c r="S351" s="329"/>
    </row>
    <row r="352" spans="1:19" ht="12.75">
      <c r="A352" s="71" t="s">
        <v>339</v>
      </c>
      <c r="B352" s="175">
        <v>29</v>
      </c>
      <c r="C352" s="175">
        <v>11937.289999999999</v>
      </c>
      <c r="D352" s="175">
        <v>16</v>
      </c>
      <c r="E352" s="175">
        <v>5625.35</v>
      </c>
      <c r="F352" s="175">
        <v>4</v>
      </c>
      <c r="G352" s="176">
        <v>627.99</v>
      </c>
      <c r="H352" s="177">
        <f t="shared" si="230"/>
        <v>49</v>
      </c>
      <c r="I352" s="178">
        <f t="shared" si="229"/>
        <v>18190.63</v>
      </c>
      <c r="J352" s="175">
        <v>0</v>
      </c>
      <c r="K352" s="175">
        <v>0</v>
      </c>
      <c r="L352" s="175">
        <v>0</v>
      </c>
      <c r="M352" s="175">
        <v>0</v>
      </c>
      <c r="N352" s="179">
        <v>0</v>
      </c>
      <c r="O352" s="175">
        <v>0</v>
      </c>
      <c r="P352" s="175">
        <v>0</v>
      </c>
      <c r="Q352" s="181">
        <f>SUM(H352,J352,L352,N352)</f>
        <v>49</v>
      </c>
      <c r="R352" s="182">
        <f>SUM(I352,K352,M352,O352,P352)</f>
        <v>18190.63</v>
      </c>
      <c r="S352" s="329"/>
    </row>
    <row r="353" spans="1:19" ht="12.75">
      <c r="A353" s="71" t="s">
        <v>326</v>
      </c>
      <c r="B353" s="175">
        <v>1</v>
      </c>
      <c r="C353" s="175">
        <v>273.6</v>
      </c>
      <c r="D353" s="175">
        <v>0</v>
      </c>
      <c r="E353" s="175">
        <v>0</v>
      </c>
      <c r="F353" s="175">
        <v>0</v>
      </c>
      <c r="G353" s="176">
        <v>0</v>
      </c>
      <c r="H353" s="177">
        <f t="shared" si="230"/>
        <v>1</v>
      </c>
      <c r="I353" s="178">
        <f t="shared" si="229"/>
        <v>273.6</v>
      </c>
      <c r="J353" s="175" t="s">
        <v>334</v>
      </c>
      <c r="K353" s="175" t="s">
        <v>334</v>
      </c>
      <c r="L353" s="175" t="s">
        <v>334</v>
      </c>
      <c r="M353" s="176" t="s">
        <v>334</v>
      </c>
      <c r="N353" s="179" t="s">
        <v>334</v>
      </c>
      <c r="O353" s="180" t="s">
        <v>334</v>
      </c>
      <c r="P353" s="180" t="s">
        <v>334</v>
      </c>
      <c r="Q353" s="184">
        <f aca="true" t="shared" si="231" ref="Q353:R357">H353</f>
        <v>1</v>
      </c>
      <c r="R353" s="182">
        <f t="shared" si="231"/>
        <v>273.6</v>
      </c>
      <c r="S353" s="329"/>
    </row>
    <row r="354" spans="1:19" ht="12.75">
      <c r="A354" s="71" t="s">
        <v>124</v>
      </c>
      <c r="B354" s="175">
        <v>65</v>
      </c>
      <c r="C354" s="175">
        <v>16980.58</v>
      </c>
      <c r="D354" s="175">
        <v>0</v>
      </c>
      <c r="E354" s="175">
        <v>0</v>
      </c>
      <c r="F354" s="175">
        <v>56</v>
      </c>
      <c r="G354" s="176">
        <v>9434.599999999999</v>
      </c>
      <c r="H354" s="177">
        <f t="shared" si="230"/>
        <v>121</v>
      </c>
      <c r="I354" s="178">
        <f t="shared" si="229"/>
        <v>26415.18</v>
      </c>
      <c r="J354" s="175" t="s">
        <v>334</v>
      </c>
      <c r="K354" s="175" t="s">
        <v>334</v>
      </c>
      <c r="L354" s="175" t="s">
        <v>334</v>
      </c>
      <c r="M354" s="176" t="s">
        <v>334</v>
      </c>
      <c r="N354" s="179" t="s">
        <v>334</v>
      </c>
      <c r="O354" s="180" t="s">
        <v>334</v>
      </c>
      <c r="P354" s="180" t="s">
        <v>334</v>
      </c>
      <c r="Q354" s="184">
        <f t="shared" si="231"/>
        <v>121</v>
      </c>
      <c r="R354" s="182">
        <f t="shared" si="231"/>
        <v>26415.18</v>
      </c>
      <c r="S354" s="329"/>
    </row>
    <row r="355" spans="1:19" ht="12.75">
      <c r="A355" s="71" t="s">
        <v>125</v>
      </c>
      <c r="B355" s="175">
        <v>0</v>
      </c>
      <c r="C355" s="175">
        <v>0</v>
      </c>
      <c r="D355" s="175">
        <v>0</v>
      </c>
      <c r="E355" s="175">
        <v>0</v>
      </c>
      <c r="F355" s="175">
        <v>0</v>
      </c>
      <c r="G355" s="176">
        <v>0</v>
      </c>
      <c r="H355" s="177">
        <f t="shared" si="230"/>
        <v>0</v>
      </c>
      <c r="I355" s="178">
        <f t="shared" si="229"/>
        <v>0</v>
      </c>
      <c r="J355" s="175" t="s">
        <v>334</v>
      </c>
      <c r="K355" s="175" t="s">
        <v>334</v>
      </c>
      <c r="L355" s="175" t="s">
        <v>334</v>
      </c>
      <c r="M355" s="176" t="s">
        <v>334</v>
      </c>
      <c r="N355" s="179" t="s">
        <v>334</v>
      </c>
      <c r="O355" s="180" t="s">
        <v>334</v>
      </c>
      <c r="P355" s="180" t="s">
        <v>334</v>
      </c>
      <c r="Q355" s="184">
        <f t="shared" si="231"/>
        <v>0</v>
      </c>
      <c r="R355" s="182">
        <f t="shared" si="231"/>
        <v>0</v>
      </c>
      <c r="S355" s="329"/>
    </row>
    <row r="356" spans="1:19" ht="12.75">
      <c r="A356" s="71" t="s">
        <v>126</v>
      </c>
      <c r="B356" s="175">
        <v>69</v>
      </c>
      <c r="C356" s="175">
        <v>16361.18</v>
      </c>
      <c r="D356" s="175">
        <v>7</v>
      </c>
      <c r="E356" s="175">
        <v>3742.51</v>
      </c>
      <c r="F356" s="175">
        <v>0</v>
      </c>
      <c r="G356" s="176">
        <v>0</v>
      </c>
      <c r="H356" s="177">
        <f t="shared" si="230"/>
        <v>76</v>
      </c>
      <c r="I356" s="178">
        <f t="shared" si="229"/>
        <v>20103.690000000002</v>
      </c>
      <c r="J356" s="175" t="s">
        <v>334</v>
      </c>
      <c r="K356" s="175" t="s">
        <v>334</v>
      </c>
      <c r="L356" s="175" t="s">
        <v>334</v>
      </c>
      <c r="M356" s="176" t="s">
        <v>334</v>
      </c>
      <c r="N356" s="179" t="s">
        <v>334</v>
      </c>
      <c r="O356" s="180" t="s">
        <v>334</v>
      </c>
      <c r="P356" s="180" t="s">
        <v>334</v>
      </c>
      <c r="Q356" s="184">
        <f t="shared" si="231"/>
        <v>76</v>
      </c>
      <c r="R356" s="182">
        <f t="shared" si="231"/>
        <v>20103.690000000002</v>
      </c>
      <c r="S356" s="329"/>
    </row>
    <row r="357" spans="1:19" ht="12.75">
      <c r="A357" s="71" t="s">
        <v>127</v>
      </c>
      <c r="B357" s="175">
        <v>3</v>
      </c>
      <c r="C357" s="175">
        <v>1042.6</v>
      </c>
      <c r="D357" s="175">
        <v>0</v>
      </c>
      <c r="E357" s="175">
        <v>0</v>
      </c>
      <c r="F357" s="175">
        <v>0</v>
      </c>
      <c r="G357" s="176">
        <v>0</v>
      </c>
      <c r="H357" s="177">
        <f t="shared" si="230"/>
        <v>3</v>
      </c>
      <c r="I357" s="178">
        <f t="shared" si="229"/>
        <v>1042.6</v>
      </c>
      <c r="J357" s="175" t="s">
        <v>334</v>
      </c>
      <c r="K357" s="175" t="s">
        <v>334</v>
      </c>
      <c r="L357" s="175" t="s">
        <v>334</v>
      </c>
      <c r="M357" s="176" t="s">
        <v>334</v>
      </c>
      <c r="N357" s="179" t="s">
        <v>334</v>
      </c>
      <c r="O357" s="180" t="s">
        <v>334</v>
      </c>
      <c r="P357" s="180" t="s">
        <v>334</v>
      </c>
      <c r="Q357" s="184">
        <f t="shared" si="231"/>
        <v>3</v>
      </c>
      <c r="R357" s="182">
        <f t="shared" si="231"/>
        <v>1042.6</v>
      </c>
      <c r="S357" s="329"/>
    </row>
    <row r="358" spans="1:19" ht="12.75">
      <c r="A358" s="75" t="s">
        <v>152</v>
      </c>
      <c r="B358" s="161">
        <f aca="true" t="shared" si="232" ref="B358:G358">B359</f>
        <v>1018</v>
      </c>
      <c r="C358" s="161">
        <f t="shared" si="232"/>
        <v>960021.75</v>
      </c>
      <c r="D358" s="161">
        <f t="shared" si="232"/>
        <v>38</v>
      </c>
      <c r="E358" s="161">
        <f t="shared" si="232"/>
        <v>19530.65</v>
      </c>
      <c r="F358" s="161">
        <f t="shared" si="232"/>
        <v>321</v>
      </c>
      <c r="G358" s="161">
        <f t="shared" si="232"/>
        <v>38463.03</v>
      </c>
      <c r="H358" s="162">
        <f aca="true" t="shared" si="233" ref="H358:I360">B358+D358+F358</f>
        <v>1377</v>
      </c>
      <c r="I358" s="163">
        <f t="shared" si="233"/>
        <v>1018015.43</v>
      </c>
      <c r="J358" s="161">
        <f aca="true" t="shared" si="234" ref="J358:P358">J359</f>
        <v>0</v>
      </c>
      <c r="K358" s="161">
        <f t="shared" si="234"/>
        <v>0</v>
      </c>
      <c r="L358" s="161">
        <f t="shared" si="234"/>
        <v>0</v>
      </c>
      <c r="M358" s="164">
        <f t="shared" si="234"/>
        <v>0</v>
      </c>
      <c r="N358" s="162">
        <f t="shared" si="234"/>
        <v>0</v>
      </c>
      <c r="O358" s="163">
        <f t="shared" si="234"/>
        <v>0</v>
      </c>
      <c r="P358" s="163">
        <f t="shared" si="234"/>
        <v>0</v>
      </c>
      <c r="Q358" s="167">
        <f>H358+J358+L358+N358</f>
        <v>1377</v>
      </c>
      <c r="R358" s="168">
        <f>I358+K358+M358+O358+P358</f>
        <v>1018015.43</v>
      </c>
      <c r="S358" s="329"/>
    </row>
    <row r="359" spans="1:19" ht="12.75">
      <c r="A359" s="74" t="s">
        <v>166</v>
      </c>
      <c r="B359" s="169">
        <f aca="true" t="shared" si="235" ref="B359:G359">SUM(B360:B370)</f>
        <v>1018</v>
      </c>
      <c r="C359" s="169">
        <f t="shared" si="235"/>
        <v>960021.75</v>
      </c>
      <c r="D359" s="169">
        <f t="shared" si="235"/>
        <v>38</v>
      </c>
      <c r="E359" s="169">
        <f t="shared" si="235"/>
        <v>19530.65</v>
      </c>
      <c r="F359" s="169">
        <f t="shared" si="235"/>
        <v>321</v>
      </c>
      <c r="G359" s="169">
        <f t="shared" si="235"/>
        <v>38463.03</v>
      </c>
      <c r="H359" s="170">
        <f t="shared" si="233"/>
        <v>1377</v>
      </c>
      <c r="I359" s="171">
        <f t="shared" si="233"/>
        <v>1018015.43</v>
      </c>
      <c r="J359" s="169">
        <f aca="true" t="shared" si="236" ref="J359:O359">SUM(J360:J370)</f>
        <v>0</v>
      </c>
      <c r="K359" s="169">
        <f t="shared" si="236"/>
        <v>0</v>
      </c>
      <c r="L359" s="169">
        <f t="shared" si="236"/>
        <v>0</v>
      </c>
      <c r="M359" s="172">
        <f t="shared" si="236"/>
        <v>0</v>
      </c>
      <c r="N359" s="170">
        <f t="shared" si="236"/>
        <v>0</v>
      </c>
      <c r="O359" s="171">
        <f t="shared" si="236"/>
        <v>0</v>
      </c>
      <c r="P359" s="171">
        <f>SUM(P360:P370)</f>
        <v>0</v>
      </c>
      <c r="Q359" s="173">
        <f>H359+J359+L359+N359</f>
        <v>1377</v>
      </c>
      <c r="R359" s="174">
        <f>I359+K359+M359+O359+P359</f>
        <v>1018015.43</v>
      </c>
      <c r="S359" s="329"/>
    </row>
    <row r="360" spans="1:19" ht="12.75">
      <c r="A360" s="71" t="s">
        <v>119</v>
      </c>
      <c r="B360" s="175">
        <v>20</v>
      </c>
      <c r="C360" s="175">
        <v>4167.81</v>
      </c>
      <c r="D360" s="175">
        <v>2</v>
      </c>
      <c r="E360" s="175">
        <v>416.42</v>
      </c>
      <c r="F360" s="175">
        <v>0</v>
      </c>
      <c r="G360" s="176">
        <v>0</v>
      </c>
      <c r="H360" s="177">
        <f t="shared" si="233"/>
        <v>22</v>
      </c>
      <c r="I360" s="178">
        <f t="shared" si="233"/>
        <v>4584.2300000000005</v>
      </c>
      <c r="J360" s="175" t="s">
        <v>334</v>
      </c>
      <c r="K360" s="175" t="s">
        <v>334</v>
      </c>
      <c r="L360" s="175" t="s">
        <v>334</v>
      </c>
      <c r="M360" s="176" t="s">
        <v>334</v>
      </c>
      <c r="N360" s="179" t="s">
        <v>334</v>
      </c>
      <c r="O360" s="180" t="s">
        <v>334</v>
      </c>
      <c r="P360" s="180" t="s">
        <v>334</v>
      </c>
      <c r="Q360" s="184">
        <f aca="true" t="shared" si="237" ref="Q360:R362">H360</f>
        <v>22</v>
      </c>
      <c r="R360" s="182">
        <f t="shared" si="237"/>
        <v>4584.2300000000005</v>
      </c>
      <c r="S360" s="329"/>
    </row>
    <row r="361" spans="1:19" ht="12.75">
      <c r="A361" s="71" t="s">
        <v>120</v>
      </c>
      <c r="B361" s="175">
        <v>0</v>
      </c>
      <c r="C361" s="175">
        <v>0</v>
      </c>
      <c r="D361" s="175">
        <v>0</v>
      </c>
      <c r="E361" s="175">
        <v>0</v>
      </c>
      <c r="F361" s="175">
        <v>0</v>
      </c>
      <c r="G361" s="176">
        <v>0</v>
      </c>
      <c r="H361" s="177">
        <f>B361+D361+F361</f>
        <v>0</v>
      </c>
      <c r="I361" s="178">
        <f aca="true" t="shared" si="238" ref="I361:I370">C361+E361+G361</f>
        <v>0</v>
      </c>
      <c r="J361" s="175" t="s">
        <v>334</v>
      </c>
      <c r="K361" s="175" t="s">
        <v>334</v>
      </c>
      <c r="L361" s="175" t="s">
        <v>334</v>
      </c>
      <c r="M361" s="176" t="s">
        <v>334</v>
      </c>
      <c r="N361" s="179" t="s">
        <v>334</v>
      </c>
      <c r="O361" s="180" t="s">
        <v>334</v>
      </c>
      <c r="P361" s="180" t="s">
        <v>334</v>
      </c>
      <c r="Q361" s="184">
        <f t="shared" si="237"/>
        <v>0</v>
      </c>
      <c r="R361" s="182">
        <f t="shared" si="237"/>
        <v>0</v>
      </c>
      <c r="S361" s="329"/>
    </row>
    <row r="362" spans="1:19" ht="12.75">
      <c r="A362" s="71" t="s">
        <v>121</v>
      </c>
      <c r="B362" s="175">
        <v>0</v>
      </c>
      <c r="C362" s="175">
        <v>0</v>
      </c>
      <c r="D362" s="175">
        <v>0</v>
      </c>
      <c r="E362" s="175">
        <v>0</v>
      </c>
      <c r="F362" s="175">
        <v>0</v>
      </c>
      <c r="G362" s="176">
        <v>0</v>
      </c>
      <c r="H362" s="177">
        <f aca="true" t="shared" si="239" ref="H362:H370">B362+D362+F362</f>
        <v>0</v>
      </c>
      <c r="I362" s="178">
        <f t="shared" si="238"/>
        <v>0</v>
      </c>
      <c r="J362" s="175" t="s">
        <v>334</v>
      </c>
      <c r="K362" s="175" t="s">
        <v>334</v>
      </c>
      <c r="L362" s="175" t="s">
        <v>334</v>
      </c>
      <c r="M362" s="176" t="s">
        <v>334</v>
      </c>
      <c r="N362" s="179" t="s">
        <v>334</v>
      </c>
      <c r="O362" s="180" t="s">
        <v>334</v>
      </c>
      <c r="P362" s="180" t="s">
        <v>334</v>
      </c>
      <c r="Q362" s="184">
        <f t="shared" si="237"/>
        <v>0</v>
      </c>
      <c r="R362" s="182">
        <f t="shared" si="237"/>
        <v>0</v>
      </c>
      <c r="S362" s="329"/>
    </row>
    <row r="363" spans="1:19" ht="12.75">
      <c r="A363" s="71" t="s">
        <v>122</v>
      </c>
      <c r="B363" s="175">
        <v>0</v>
      </c>
      <c r="C363" s="175">
        <v>0</v>
      </c>
      <c r="D363" s="175">
        <v>0</v>
      </c>
      <c r="E363" s="175">
        <v>0</v>
      </c>
      <c r="F363" s="175">
        <v>0</v>
      </c>
      <c r="G363" s="176">
        <v>0</v>
      </c>
      <c r="H363" s="177">
        <f t="shared" si="239"/>
        <v>0</v>
      </c>
      <c r="I363" s="178">
        <f t="shared" si="238"/>
        <v>0</v>
      </c>
      <c r="J363" s="175" t="s">
        <v>334</v>
      </c>
      <c r="K363" s="175" t="s">
        <v>334</v>
      </c>
      <c r="L363" s="175" t="s">
        <v>334</v>
      </c>
      <c r="M363" s="176" t="s">
        <v>334</v>
      </c>
      <c r="N363" s="179" t="s">
        <v>334</v>
      </c>
      <c r="O363" s="180" t="s">
        <v>334</v>
      </c>
      <c r="P363" s="180" t="s">
        <v>334</v>
      </c>
      <c r="Q363" s="177">
        <f>H363</f>
        <v>0</v>
      </c>
      <c r="R363" s="182">
        <f>I363</f>
        <v>0</v>
      </c>
      <c r="S363" s="329"/>
    </row>
    <row r="364" spans="1:19" ht="12.75">
      <c r="A364" s="71" t="s">
        <v>123</v>
      </c>
      <c r="B364" s="175">
        <v>764</v>
      </c>
      <c r="C364" s="175">
        <v>59573.22</v>
      </c>
      <c r="D364" s="175">
        <v>35</v>
      </c>
      <c r="E364" s="175">
        <v>19066.9</v>
      </c>
      <c r="F364" s="175">
        <v>103</v>
      </c>
      <c r="G364" s="176">
        <v>11259.66</v>
      </c>
      <c r="H364" s="177">
        <f t="shared" si="239"/>
        <v>902</v>
      </c>
      <c r="I364" s="178">
        <f t="shared" si="238"/>
        <v>89899.78</v>
      </c>
      <c r="J364" s="175" t="s">
        <v>334</v>
      </c>
      <c r="K364" s="175" t="s">
        <v>334</v>
      </c>
      <c r="L364" s="175" t="s">
        <v>334</v>
      </c>
      <c r="M364" s="176" t="s">
        <v>334</v>
      </c>
      <c r="N364" s="179" t="s">
        <v>334</v>
      </c>
      <c r="O364" s="180" t="s">
        <v>334</v>
      </c>
      <c r="P364" s="180" t="s">
        <v>334</v>
      </c>
      <c r="Q364" s="182">
        <f>SUM(H364,N364)</f>
        <v>902</v>
      </c>
      <c r="R364" s="182">
        <f>SUM(I364,O364)</f>
        <v>89899.78</v>
      </c>
      <c r="S364" s="329"/>
    </row>
    <row r="365" spans="1:19" ht="12.75">
      <c r="A365" s="71" t="s">
        <v>339</v>
      </c>
      <c r="B365" s="175">
        <v>8</v>
      </c>
      <c r="C365" s="175">
        <v>851515.83</v>
      </c>
      <c r="D365" s="175">
        <v>0</v>
      </c>
      <c r="E365" s="175">
        <v>0</v>
      </c>
      <c r="F365" s="175">
        <v>0</v>
      </c>
      <c r="G365" s="176">
        <v>0</v>
      </c>
      <c r="H365" s="177">
        <f t="shared" si="239"/>
        <v>8</v>
      </c>
      <c r="I365" s="178">
        <f t="shared" si="238"/>
        <v>851515.83</v>
      </c>
      <c r="J365" s="175">
        <v>0</v>
      </c>
      <c r="K365" s="175">
        <v>0</v>
      </c>
      <c r="L365" s="175">
        <v>0</v>
      </c>
      <c r="M365" s="175">
        <v>0</v>
      </c>
      <c r="N365" s="179">
        <v>0</v>
      </c>
      <c r="O365" s="175">
        <v>0</v>
      </c>
      <c r="P365" s="175">
        <v>0</v>
      </c>
      <c r="Q365" s="181">
        <f>SUM(H365,J365,L365,N365)</f>
        <v>8</v>
      </c>
      <c r="R365" s="182">
        <f>SUM(I365,K365,M365,O365,P365)</f>
        <v>851515.83</v>
      </c>
      <c r="S365" s="329"/>
    </row>
    <row r="366" spans="1:19" ht="12.75">
      <c r="A366" s="71" t="s">
        <v>326</v>
      </c>
      <c r="B366" s="175">
        <v>3</v>
      </c>
      <c r="C366" s="175">
        <v>3378.39</v>
      </c>
      <c r="D366" s="175">
        <v>0</v>
      </c>
      <c r="E366" s="175">
        <v>0</v>
      </c>
      <c r="F366" s="175">
        <v>1</v>
      </c>
      <c r="G366" s="176">
        <v>57.64</v>
      </c>
      <c r="H366" s="177">
        <f t="shared" si="239"/>
        <v>4</v>
      </c>
      <c r="I366" s="178">
        <f t="shared" si="238"/>
        <v>3436.0299999999997</v>
      </c>
      <c r="J366" s="175" t="s">
        <v>334</v>
      </c>
      <c r="K366" s="175" t="s">
        <v>334</v>
      </c>
      <c r="L366" s="175" t="s">
        <v>334</v>
      </c>
      <c r="M366" s="176" t="s">
        <v>334</v>
      </c>
      <c r="N366" s="179" t="s">
        <v>334</v>
      </c>
      <c r="O366" s="180" t="s">
        <v>334</v>
      </c>
      <c r="P366" s="180" t="s">
        <v>334</v>
      </c>
      <c r="Q366" s="184">
        <f aca="true" t="shared" si="240" ref="Q366:R370">H366</f>
        <v>4</v>
      </c>
      <c r="R366" s="182">
        <f t="shared" si="240"/>
        <v>3436.0299999999997</v>
      </c>
      <c r="S366" s="329"/>
    </row>
    <row r="367" spans="1:19" ht="12.75">
      <c r="A367" s="71" t="s">
        <v>124</v>
      </c>
      <c r="B367" s="175">
        <v>96</v>
      </c>
      <c r="C367" s="175">
        <v>14369.84</v>
      </c>
      <c r="D367" s="175">
        <v>0</v>
      </c>
      <c r="E367" s="175">
        <v>0</v>
      </c>
      <c r="F367" s="175">
        <v>216</v>
      </c>
      <c r="G367" s="176">
        <v>27124.66</v>
      </c>
      <c r="H367" s="177">
        <f t="shared" si="239"/>
        <v>312</v>
      </c>
      <c r="I367" s="178">
        <f t="shared" si="238"/>
        <v>41494.5</v>
      </c>
      <c r="J367" s="175" t="s">
        <v>334</v>
      </c>
      <c r="K367" s="175" t="s">
        <v>334</v>
      </c>
      <c r="L367" s="175" t="s">
        <v>334</v>
      </c>
      <c r="M367" s="176" t="s">
        <v>334</v>
      </c>
      <c r="N367" s="179" t="s">
        <v>334</v>
      </c>
      <c r="O367" s="180" t="s">
        <v>334</v>
      </c>
      <c r="P367" s="180" t="s">
        <v>334</v>
      </c>
      <c r="Q367" s="184">
        <f t="shared" si="240"/>
        <v>312</v>
      </c>
      <c r="R367" s="182">
        <f t="shared" si="240"/>
        <v>41494.5</v>
      </c>
      <c r="S367" s="329"/>
    </row>
    <row r="368" spans="1:19" ht="12.75">
      <c r="A368" s="71" t="s">
        <v>125</v>
      </c>
      <c r="B368" s="175">
        <v>3</v>
      </c>
      <c r="C368" s="175">
        <v>57.88</v>
      </c>
      <c r="D368" s="175">
        <v>0</v>
      </c>
      <c r="E368" s="175">
        <v>0</v>
      </c>
      <c r="F368" s="175">
        <v>0</v>
      </c>
      <c r="G368" s="176">
        <v>0</v>
      </c>
      <c r="H368" s="177">
        <f t="shared" si="239"/>
        <v>3</v>
      </c>
      <c r="I368" s="178">
        <f t="shared" si="238"/>
        <v>57.88</v>
      </c>
      <c r="J368" s="175" t="s">
        <v>334</v>
      </c>
      <c r="K368" s="175" t="s">
        <v>334</v>
      </c>
      <c r="L368" s="175" t="s">
        <v>334</v>
      </c>
      <c r="M368" s="176" t="s">
        <v>334</v>
      </c>
      <c r="N368" s="179" t="s">
        <v>334</v>
      </c>
      <c r="O368" s="180" t="s">
        <v>334</v>
      </c>
      <c r="P368" s="180" t="s">
        <v>334</v>
      </c>
      <c r="Q368" s="184">
        <f t="shared" si="240"/>
        <v>3</v>
      </c>
      <c r="R368" s="182">
        <f t="shared" si="240"/>
        <v>57.88</v>
      </c>
      <c r="S368" s="329"/>
    </row>
    <row r="369" spans="1:19" ht="12.75">
      <c r="A369" s="71" t="s">
        <v>126</v>
      </c>
      <c r="B369" s="175">
        <v>117</v>
      </c>
      <c r="C369" s="175">
        <v>24461.780000000002</v>
      </c>
      <c r="D369" s="175">
        <v>1</v>
      </c>
      <c r="E369" s="175">
        <v>47.33</v>
      </c>
      <c r="F369" s="175">
        <v>1</v>
      </c>
      <c r="G369" s="176">
        <v>21.07</v>
      </c>
      <c r="H369" s="177">
        <f t="shared" si="239"/>
        <v>119</v>
      </c>
      <c r="I369" s="178">
        <f t="shared" si="238"/>
        <v>24530.180000000004</v>
      </c>
      <c r="J369" s="175" t="s">
        <v>334</v>
      </c>
      <c r="K369" s="175" t="s">
        <v>334</v>
      </c>
      <c r="L369" s="175" t="s">
        <v>334</v>
      </c>
      <c r="M369" s="176" t="s">
        <v>334</v>
      </c>
      <c r="N369" s="179" t="s">
        <v>334</v>
      </c>
      <c r="O369" s="180" t="s">
        <v>334</v>
      </c>
      <c r="P369" s="180" t="s">
        <v>334</v>
      </c>
      <c r="Q369" s="184">
        <f t="shared" si="240"/>
        <v>119</v>
      </c>
      <c r="R369" s="182">
        <f t="shared" si="240"/>
        <v>24530.180000000004</v>
      </c>
      <c r="S369" s="329"/>
    </row>
    <row r="370" spans="1:19" ht="12.75">
      <c r="A370" s="71" t="s">
        <v>127</v>
      </c>
      <c r="B370" s="175">
        <v>7</v>
      </c>
      <c r="C370" s="175">
        <v>2497</v>
      </c>
      <c r="D370" s="175">
        <v>0</v>
      </c>
      <c r="E370" s="175">
        <v>0</v>
      </c>
      <c r="F370" s="175">
        <v>0</v>
      </c>
      <c r="G370" s="176">
        <v>0</v>
      </c>
      <c r="H370" s="177">
        <f t="shared" si="239"/>
        <v>7</v>
      </c>
      <c r="I370" s="178">
        <f t="shared" si="238"/>
        <v>2497</v>
      </c>
      <c r="J370" s="175" t="s">
        <v>334</v>
      </c>
      <c r="K370" s="175" t="s">
        <v>334</v>
      </c>
      <c r="L370" s="175" t="s">
        <v>334</v>
      </c>
      <c r="M370" s="176" t="s">
        <v>334</v>
      </c>
      <c r="N370" s="179" t="s">
        <v>334</v>
      </c>
      <c r="O370" s="180" t="s">
        <v>334</v>
      </c>
      <c r="P370" s="180" t="s">
        <v>334</v>
      </c>
      <c r="Q370" s="184">
        <f t="shared" si="240"/>
        <v>7</v>
      </c>
      <c r="R370" s="182">
        <f t="shared" si="240"/>
        <v>2497</v>
      </c>
      <c r="S370" s="329"/>
    </row>
    <row r="371" spans="1:19" ht="12.75">
      <c r="A371" s="75" t="s">
        <v>153</v>
      </c>
      <c r="B371" s="161">
        <f aca="true" t="shared" si="241" ref="B371:G371">B372</f>
        <v>332</v>
      </c>
      <c r="C371" s="161">
        <f t="shared" si="241"/>
        <v>49993.09</v>
      </c>
      <c r="D371" s="161">
        <f t="shared" si="241"/>
        <v>9</v>
      </c>
      <c r="E371" s="161">
        <f t="shared" si="241"/>
        <v>5631.469999999999</v>
      </c>
      <c r="F371" s="161">
        <f t="shared" si="241"/>
        <v>158</v>
      </c>
      <c r="G371" s="161">
        <f t="shared" si="241"/>
        <v>53368.020000000004</v>
      </c>
      <c r="H371" s="162">
        <f aca="true" t="shared" si="242" ref="H371:I373">B371+D371+F371</f>
        <v>499</v>
      </c>
      <c r="I371" s="163">
        <f t="shared" si="242"/>
        <v>108992.58</v>
      </c>
      <c r="J371" s="161">
        <f aca="true" t="shared" si="243" ref="J371:P371">J372</f>
        <v>0</v>
      </c>
      <c r="K371" s="161">
        <f t="shared" si="243"/>
        <v>0</v>
      </c>
      <c r="L371" s="161">
        <f t="shared" si="243"/>
        <v>0</v>
      </c>
      <c r="M371" s="164">
        <f t="shared" si="243"/>
        <v>0</v>
      </c>
      <c r="N371" s="162">
        <f t="shared" si="243"/>
        <v>0</v>
      </c>
      <c r="O371" s="163">
        <f t="shared" si="243"/>
        <v>0</v>
      </c>
      <c r="P371" s="163">
        <f t="shared" si="243"/>
        <v>0</v>
      </c>
      <c r="Q371" s="167">
        <f>H371+J371+L371+N371</f>
        <v>499</v>
      </c>
      <c r="R371" s="168">
        <f>I371+K371+M371+O371+P371</f>
        <v>108992.58</v>
      </c>
      <c r="S371" s="329"/>
    </row>
    <row r="372" spans="1:19" ht="12.75">
      <c r="A372" s="74" t="s">
        <v>166</v>
      </c>
      <c r="B372" s="169">
        <f aca="true" t="shared" si="244" ref="B372:G372">SUM(B373:B383)</f>
        <v>332</v>
      </c>
      <c r="C372" s="169">
        <f t="shared" si="244"/>
        <v>49993.09</v>
      </c>
      <c r="D372" s="169">
        <f t="shared" si="244"/>
        <v>9</v>
      </c>
      <c r="E372" s="169">
        <f t="shared" si="244"/>
        <v>5631.469999999999</v>
      </c>
      <c r="F372" s="169">
        <f t="shared" si="244"/>
        <v>158</v>
      </c>
      <c r="G372" s="169">
        <f t="shared" si="244"/>
        <v>53368.020000000004</v>
      </c>
      <c r="H372" s="170">
        <f t="shared" si="242"/>
        <v>499</v>
      </c>
      <c r="I372" s="171">
        <f t="shared" si="242"/>
        <v>108992.58</v>
      </c>
      <c r="J372" s="169">
        <f aca="true" t="shared" si="245" ref="J372:O372">SUM(J373:J383)</f>
        <v>0</v>
      </c>
      <c r="K372" s="169">
        <f t="shared" si="245"/>
        <v>0</v>
      </c>
      <c r="L372" s="169">
        <f t="shared" si="245"/>
        <v>0</v>
      </c>
      <c r="M372" s="172">
        <f t="shared" si="245"/>
        <v>0</v>
      </c>
      <c r="N372" s="170">
        <f t="shared" si="245"/>
        <v>0</v>
      </c>
      <c r="O372" s="171">
        <f t="shared" si="245"/>
        <v>0</v>
      </c>
      <c r="P372" s="171">
        <f>SUM(P373:P383)</f>
        <v>0</v>
      </c>
      <c r="Q372" s="173">
        <f>H372+J372+L372+N372</f>
        <v>499</v>
      </c>
      <c r="R372" s="174">
        <f>I372+K372+M372+O372+P372</f>
        <v>108992.58</v>
      </c>
      <c r="S372" s="329"/>
    </row>
    <row r="373" spans="1:19" ht="12.75">
      <c r="A373" s="71" t="s">
        <v>119</v>
      </c>
      <c r="B373" s="175">
        <v>3</v>
      </c>
      <c r="C373" s="175">
        <v>496.22</v>
      </c>
      <c r="D373" s="175">
        <v>0</v>
      </c>
      <c r="E373" s="175">
        <v>0</v>
      </c>
      <c r="F373" s="175">
        <v>0</v>
      </c>
      <c r="G373" s="176">
        <v>0</v>
      </c>
      <c r="H373" s="177">
        <f t="shared" si="242"/>
        <v>3</v>
      </c>
      <c r="I373" s="178">
        <f t="shared" si="242"/>
        <v>496.22</v>
      </c>
      <c r="J373" s="175" t="s">
        <v>334</v>
      </c>
      <c r="K373" s="175" t="s">
        <v>334</v>
      </c>
      <c r="L373" s="175" t="s">
        <v>334</v>
      </c>
      <c r="M373" s="176" t="s">
        <v>334</v>
      </c>
      <c r="N373" s="179" t="s">
        <v>334</v>
      </c>
      <c r="O373" s="180" t="s">
        <v>334</v>
      </c>
      <c r="P373" s="180" t="s">
        <v>334</v>
      </c>
      <c r="Q373" s="184">
        <f aca="true" t="shared" si="246" ref="Q373:R375">H373</f>
        <v>3</v>
      </c>
      <c r="R373" s="182">
        <f t="shared" si="246"/>
        <v>496.22</v>
      </c>
      <c r="S373" s="329"/>
    </row>
    <row r="374" spans="1:19" ht="12.75">
      <c r="A374" s="71" t="s">
        <v>120</v>
      </c>
      <c r="B374" s="175">
        <v>0</v>
      </c>
      <c r="C374" s="175">
        <v>0</v>
      </c>
      <c r="D374" s="175">
        <v>0</v>
      </c>
      <c r="E374" s="175">
        <v>0</v>
      </c>
      <c r="F374" s="175">
        <v>0</v>
      </c>
      <c r="G374" s="176">
        <v>0</v>
      </c>
      <c r="H374" s="177">
        <f>B374+D374+F374</f>
        <v>0</v>
      </c>
      <c r="I374" s="178">
        <f aca="true" t="shared" si="247" ref="I374:I383">C374+E374+G374</f>
        <v>0</v>
      </c>
      <c r="J374" s="175" t="s">
        <v>334</v>
      </c>
      <c r="K374" s="175" t="s">
        <v>334</v>
      </c>
      <c r="L374" s="175" t="s">
        <v>334</v>
      </c>
      <c r="M374" s="176" t="s">
        <v>334</v>
      </c>
      <c r="N374" s="179" t="s">
        <v>334</v>
      </c>
      <c r="O374" s="180" t="s">
        <v>334</v>
      </c>
      <c r="P374" s="180" t="s">
        <v>334</v>
      </c>
      <c r="Q374" s="184">
        <f t="shared" si="246"/>
        <v>0</v>
      </c>
      <c r="R374" s="182">
        <f t="shared" si="246"/>
        <v>0</v>
      </c>
      <c r="S374" s="329"/>
    </row>
    <row r="375" spans="1:19" ht="12.75">
      <c r="A375" s="71" t="s">
        <v>121</v>
      </c>
      <c r="B375" s="175">
        <v>0</v>
      </c>
      <c r="C375" s="175">
        <v>0</v>
      </c>
      <c r="D375" s="175">
        <v>0</v>
      </c>
      <c r="E375" s="175">
        <v>0</v>
      </c>
      <c r="F375" s="175">
        <v>0</v>
      </c>
      <c r="G375" s="176">
        <v>0</v>
      </c>
      <c r="H375" s="177">
        <f aca="true" t="shared" si="248" ref="H375:H383">B375+D375+F375</f>
        <v>0</v>
      </c>
      <c r="I375" s="178">
        <f t="shared" si="247"/>
        <v>0</v>
      </c>
      <c r="J375" s="175" t="s">
        <v>334</v>
      </c>
      <c r="K375" s="175" t="s">
        <v>334</v>
      </c>
      <c r="L375" s="175" t="s">
        <v>334</v>
      </c>
      <c r="M375" s="176" t="s">
        <v>334</v>
      </c>
      <c r="N375" s="179" t="s">
        <v>334</v>
      </c>
      <c r="O375" s="180" t="s">
        <v>334</v>
      </c>
      <c r="P375" s="180" t="s">
        <v>334</v>
      </c>
      <c r="Q375" s="184">
        <f t="shared" si="246"/>
        <v>0</v>
      </c>
      <c r="R375" s="182">
        <f t="shared" si="246"/>
        <v>0</v>
      </c>
      <c r="S375" s="329"/>
    </row>
    <row r="376" spans="1:19" ht="12.75">
      <c r="A376" s="71" t="s">
        <v>122</v>
      </c>
      <c r="B376" s="175">
        <v>0</v>
      </c>
      <c r="C376" s="175">
        <v>0</v>
      </c>
      <c r="D376" s="175">
        <v>0</v>
      </c>
      <c r="E376" s="175">
        <v>0</v>
      </c>
      <c r="F376" s="175">
        <v>0</v>
      </c>
      <c r="G376" s="176">
        <v>0</v>
      </c>
      <c r="H376" s="177">
        <f t="shared" si="248"/>
        <v>0</v>
      </c>
      <c r="I376" s="178">
        <f t="shared" si="247"/>
        <v>0</v>
      </c>
      <c r="J376" s="175" t="s">
        <v>334</v>
      </c>
      <c r="K376" s="175" t="s">
        <v>334</v>
      </c>
      <c r="L376" s="175" t="s">
        <v>334</v>
      </c>
      <c r="M376" s="176" t="s">
        <v>334</v>
      </c>
      <c r="N376" s="179" t="s">
        <v>334</v>
      </c>
      <c r="O376" s="180" t="s">
        <v>334</v>
      </c>
      <c r="P376" s="180" t="s">
        <v>334</v>
      </c>
      <c r="Q376" s="177">
        <f>H376</f>
        <v>0</v>
      </c>
      <c r="R376" s="182">
        <f>I376</f>
        <v>0</v>
      </c>
      <c r="S376" s="329"/>
    </row>
    <row r="377" spans="1:19" ht="12.75">
      <c r="A377" s="71" t="s">
        <v>123</v>
      </c>
      <c r="B377" s="175">
        <v>104</v>
      </c>
      <c r="C377" s="175">
        <v>6764.279999999999</v>
      </c>
      <c r="D377" s="175">
        <v>6</v>
      </c>
      <c r="E377" s="175">
        <v>3963.19</v>
      </c>
      <c r="F377" s="175">
        <v>15</v>
      </c>
      <c r="G377" s="176">
        <v>2363.24</v>
      </c>
      <c r="H377" s="177">
        <f t="shared" si="248"/>
        <v>125</v>
      </c>
      <c r="I377" s="178">
        <f t="shared" si="247"/>
        <v>13090.71</v>
      </c>
      <c r="J377" s="175" t="s">
        <v>334</v>
      </c>
      <c r="K377" s="175" t="s">
        <v>334</v>
      </c>
      <c r="L377" s="175" t="s">
        <v>334</v>
      </c>
      <c r="M377" s="176" t="s">
        <v>334</v>
      </c>
      <c r="N377" s="179" t="s">
        <v>334</v>
      </c>
      <c r="O377" s="180" t="s">
        <v>334</v>
      </c>
      <c r="P377" s="180" t="s">
        <v>334</v>
      </c>
      <c r="Q377" s="182">
        <f>SUM(H377,N377)</f>
        <v>125</v>
      </c>
      <c r="R377" s="182">
        <f>SUM(I377,O377)</f>
        <v>13090.71</v>
      </c>
      <c r="S377" s="329"/>
    </row>
    <row r="378" spans="1:19" ht="12.75">
      <c r="A378" s="71" t="s">
        <v>339</v>
      </c>
      <c r="B378" s="175">
        <v>212</v>
      </c>
      <c r="C378" s="175">
        <v>42310.38</v>
      </c>
      <c r="D378" s="175">
        <v>2</v>
      </c>
      <c r="E378" s="175">
        <v>125.43</v>
      </c>
      <c r="F378" s="175">
        <v>135</v>
      </c>
      <c r="G378" s="176">
        <v>50615.71000000001</v>
      </c>
      <c r="H378" s="177">
        <f t="shared" si="248"/>
        <v>349</v>
      </c>
      <c r="I378" s="178">
        <f t="shared" si="247"/>
        <v>93051.52</v>
      </c>
      <c r="J378" s="175">
        <v>0</v>
      </c>
      <c r="K378" s="175">
        <v>0</v>
      </c>
      <c r="L378" s="175">
        <v>0</v>
      </c>
      <c r="M378" s="175">
        <v>0</v>
      </c>
      <c r="N378" s="179">
        <v>0</v>
      </c>
      <c r="O378" s="175">
        <v>0</v>
      </c>
      <c r="P378" s="175">
        <v>0</v>
      </c>
      <c r="Q378" s="181">
        <f>SUM(H378,J378,L378,N378)</f>
        <v>349</v>
      </c>
      <c r="R378" s="182">
        <f>SUM(I378,K378,M378,O378,P378)</f>
        <v>93051.52</v>
      </c>
      <c r="S378" s="329"/>
    </row>
    <row r="379" spans="1:19" ht="12.75">
      <c r="A379" s="71" t="s">
        <v>326</v>
      </c>
      <c r="B379" s="175">
        <v>0</v>
      </c>
      <c r="C379" s="175">
        <v>0</v>
      </c>
      <c r="D379" s="175">
        <v>0</v>
      </c>
      <c r="E379" s="175">
        <v>0</v>
      </c>
      <c r="F379" s="175">
        <v>0</v>
      </c>
      <c r="G379" s="176">
        <v>0</v>
      </c>
      <c r="H379" s="177">
        <f t="shared" si="248"/>
        <v>0</v>
      </c>
      <c r="I379" s="178">
        <f t="shared" si="247"/>
        <v>0</v>
      </c>
      <c r="J379" s="175" t="s">
        <v>334</v>
      </c>
      <c r="K379" s="175" t="s">
        <v>334</v>
      </c>
      <c r="L379" s="175" t="s">
        <v>334</v>
      </c>
      <c r="M379" s="176" t="s">
        <v>334</v>
      </c>
      <c r="N379" s="179" t="s">
        <v>334</v>
      </c>
      <c r="O379" s="180" t="s">
        <v>334</v>
      </c>
      <c r="P379" s="180" t="s">
        <v>334</v>
      </c>
      <c r="Q379" s="184">
        <f aca="true" t="shared" si="249" ref="Q379:R383">H379</f>
        <v>0</v>
      </c>
      <c r="R379" s="182">
        <f t="shared" si="249"/>
        <v>0</v>
      </c>
      <c r="S379" s="329"/>
    </row>
    <row r="380" spans="1:19" ht="12.75">
      <c r="A380" s="71" t="s">
        <v>124</v>
      </c>
      <c r="B380" s="175">
        <v>12</v>
      </c>
      <c r="C380" s="175">
        <v>406.11</v>
      </c>
      <c r="D380" s="175">
        <v>0</v>
      </c>
      <c r="E380" s="175">
        <v>0</v>
      </c>
      <c r="F380" s="175">
        <v>8</v>
      </c>
      <c r="G380" s="176">
        <v>389.07</v>
      </c>
      <c r="H380" s="177">
        <f t="shared" si="248"/>
        <v>20</v>
      </c>
      <c r="I380" s="178">
        <f t="shared" si="247"/>
        <v>795.1800000000001</v>
      </c>
      <c r="J380" s="175" t="s">
        <v>334</v>
      </c>
      <c r="K380" s="175" t="s">
        <v>334</v>
      </c>
      <c r="L380" s="175" t="s">
        <v>334</v>
      </c>
      <c r="M380" s="176" t="s">
        <v>334</v>
      </c>
      <c r="N380" s="179" t="s">
        <v>334</v>
      </c>
      <c r="O380" s="180" t="s">
        <v>334</v>
      </c>
      <c r="P380" s="180" t="s">
        <v>334</v>
      </c>
      <c r="Q380" s="184">
        <f t="shared" si="249"/>
        <v>20</v>
      </c>
      <c r="R380" s="182">
        <f t="shared" si="249"/>
        <v>795.1800000000001</v>
      </c>
      <c r="S380" s="329"/>
    </row>
    <row r="381" spans="1:19" ht="12.75">
      <c r="A381" s="71" t="s">
        <v>125</v>
      </c>
      <c r="B381" s="175">
        <v>0</v>
      </c>
      <c r="C381" s="175">
        <v>0</v>
      </c>
      <c r="D381" s="175">
        <v>0</v>
      </c>
      <c r="E381" s="175">
        <v>0</v>
      </c>
      <c r="F381" s="175">
        <v>0</v>
      </c>
      <c r="G381" s="176">
        <v>0</v>
      </c>
      <c r="H381" s="177">
        <f t="shared" si="248"/>
        <v>0</v>
      </c>
      <c r="I381" s="178">
        <f t="shared" si="247"/>
        <v>0</v>
      </c>
      <c r="J381" s="175" t="s">
        <v>334</v>
      </c>
      <c r="K381" s="175" t="s">
        <v>334</v>
      </c>
      <c r="L381" s="175" t="s">
        <v>334</v>
      </c>
      <c r="M381" s="176" t="s">
        <v>334</v>
      </c>
      <c r="N381" s="179" t="s">
        <v>334</v>
      </c>
      <c r="O381" s="180" t="s">
        <v>334</v>
      </c>
      <c r="P381" s="180" t="s">
        <v>334</v>
      </c>
      <c r="Q381" s="184">
        <f t="shared" si="249"/>
        <v>0</v>
      </c>
      <c r="R381" s="182">
        <f t="shared" si="249"/>
        <v>0</v>
      </c>
      <c r="S381" s="329"/>
    </row>
    <row r="382" spans="1:19" ht="12.75">
      <c r="A382" s="71" t="s">
        <v>126</v>
      </c>
      <c r="B382" s="175">
        <v>1</v>
      </c>
      <c r="C382" s="175">
        <v>16.1</v>
      </c>
      <c r="D382" s="175">
        <v>1</v>
      </c>
      <c r="E382" s="175">
        <v>1542.85</v>
      </c>
      <c r="F382" s="175">
        <v>0</v>
      </c>
      <c r="G382" s="176">
        <v>0</v>
      </c>
      <c r="H382" s="177">
        <f t="shared" si="248"/>
        <v>2</v>
      </c>
      <c r="I382" s="178">
        <f t="shared" si="247"/>
        <v>1558.9499999999998</v>
      </c>
      <c r="J382" s="175" t="s">
        <v>334</v>
      </c>
      <c r="K382" s="175" t="s">
        <v>334</v>
      </c>
      <c r="L382" s="175" t="s">
        <v>334</v>
      </c>
      <c r="M382" s="176" t="s">
        <v>334</v>
      </c>
      <c r="N382" s="179" t="s">
        <v>334</v>
      </c>
      <c r="O382" s="180" t="s">
        <v>334</v>
      </c>
      <c r="P382" s="180" t="s">
        <v>334</v>
      </c>
      <c r="Q382" s="184">
        <f t="shared" si="249"/>
        <v>2</v>
      </c>
      <c r="R382" s="182">
        <f t="shared" si="249"/>
        <v>1558.9499999999998</v>
      </c>
      <c r="S382" s="329"/>
    </row>
    <row r="383" spans="1:19" ht="12.75">
      <c r="A383" s="71" t="s">
        <v>127</v>
      </c>
      <c r="B383" s="175">
        <v>0</v>
      </c>
      <c r="C383" s="175">
        <v>0</v>
      </c>
      <c r="D383" s="175">
        <v>0</v>
      </c>
      <c r="E383" s="175">
        <v>0</v>
      </c>
      <c r="F383" s="175">
        <v>0</v>
      </c>
      <c r="G383" s="176">
        <v>0</v>
      </c>
      <c r="H383" s="177">
        <f t="shared" si="248"/>
        <v>0</v>
      </c>
      <c r="I383" s="178">
        <f t="shared" si="247"/>
        <v>0</v>
      </c>
      <c r="J383" s="175" t="s">
        <v>334</v>
      </c>
      <c r="K383" s="175" t="s">
        <v>334</v>
      </c>
      <c r="L383" s="175" t="s">
        <v>334</v>
      </c>
      <c r="M383" s="176" t="s">
        <v>334</v>
      </c>
      <c r="N383" s="179" t="s">
        <v>334</v>
      </c>
      <c r="O383" s="180" t="s">
        <v>334</v>
      </c>
      <c r="P383" s="180" t="s">
        <v>334</v>
      </c>
      <c r="Q383" s="184">
        <f t="shared" si="249"/>
        <v>0</v>
      </c>
      <c r="R383" s="182">
        <f t="shared" si="249"/>
        <v>0</v>
      </c>
      <c r="S383" s="329"/>
    </row>
    <row r="384" spans="1:19" ht="12.75">
      <c r="A384" s="75" t="s">
        <v>154</v>
      </c>
      <c r="B384" s="161">
        <f aca="true" t="shared" si="250" ref="B384:G384">B385</f>
        <v>472</v>
      </c>
      <c r="C384" s="161">
        <f t="shared" si="250"/>
        <v>142862.45000000004</v>
      </c>
      <c r="D384" s="161">
        <f t="shared" si="250"/>
        <v>2</v>
      </c>
      <c r="E384" s="161">
        <f t="shared" si="250"/>
        <v>1799.6200000000001</v>
      </c>
      <c r="F384" s="161">
        <f t="shared" si="250"/>
        <v>200</v>
      </c>
      <c r="G384" s="161">
        <f t="shared" si="250"/>
        <v>224248.54</v>
      </c>
      <c r="H384" s="162">
        <f aca="true" t="shared" si="251" ref="H384:I386">B384+D384+F384</f>
        <v>674</v>
      </c>
      <c r="I384" s="163">
        <f t="shared" si="251"/>
        <v>368910.61000000004</v>
      </c>
      <c r="J384" s="161">
        <f aca="true" t="shared" si="252" ref="J384:P384">J385</f>
        <v>0</v>
      </c>
      <c r="K384" s="161">
        <f t="shared" si="252"/>
        <v>0</v>
      </c>
      <c r="L384" s="161">
        <f t="shared" si="252"/>
        <v>0</v>
      </c>
      <c r="M384" s="164">
        <f t="shared" si="252"/>
        <v>0</v>
      </c>
      <c r="N384" s="162">
        <f t="shared" si="252"/>
        <v>0</v>
      </c>
      <c r="O384" s="163">
        <f t="shared" si="252"/>
        <v>0</v>
      </c>
      <c r="P384" s="163">
        <f t="shared" si="252"/>
        <v>0</v>
      </c>
      <c r="Q384" s="167">
        <f>H384+J384+L384+N384</f>
        <v>674</v>
      </c>
      <c r="R384" s="168">
        <f>I384+K384+M384+O384+P384</f>
        <v>368910.61000000004</v>
      </c>
      <c r="S384" s="329"/>
    </row>
    <row r="385" spans="1:19" ht="12.75">
      <c r="A385" s="74" t="s">
        <v>166</v>
      </c>
      <c r="B385" s="169">
        <f aca="true" t="shared" si="253" ref="B385:G385">SUM(B386:B396)</f>
        <v>472</v>
      </c>
      <c r="C385" s="169">
        <f t="shared" si="253"/>
        <v>142862.45000000004</v>
      </c>
      <c r="D385" s="169">
        <f t="shared" si="253"/>
        <v>2</v>
      </c>
      <c r="E385" s="169">
        <f t="shared" si="253"/>
        <v>1799.6200000000001</v>
      </c>
      <c r="F385" s="169">
        <f t="shared" si="253"/>
        <v>200</v>
      </c>
      <c r="G385" s="169">
        <f t="shared" si="253"/>
        <v>224248.54</v>
      </c>
      <c r="H385" s="170">
        <f t="shared" si="251"/>
        <v>674</v>
      </c>
      <c r="I385" s="171">
        <f t="shared" si="251"/>
        <v>368910.61000000004</v>
      </c>
      <c r="J385" s="169">
        <f aca="true" t="shared" si="254" ref="J385:O385">SUM(J386:J396)</f>
        <v>0</v>
      </c>
      <c r="K385" s="169">
        <f t="shared" si="254"/>
        <v>0</v>
      </c>
      <c r="L385" s="169">
        <f t="shared" si="254"/>
        <v>0</v>
      </c>
      <c r="M385" s="172">
        <f t="shared" si="254"/>
        <v>0</v>
      </c>
      <c r="N385" s="170">
        <f t="shared" si="254"/>
        <v>0</v>
      </c>
      <c r="O385" s="171">
        <f t="shared" si="254"/>
        <v>0</v>
      </c>
      <c r="P385" s="171">
        <f>SUM(P386:P396)</f>
        <v>0</v>
      </c>
      <c r="Q385" s="173">
        <f>H385+J385+L385+N385</f>
        <v>674</v>
      </c>
      <c r="R385" s="174">
        <f>I385+K385+M385+O385+P385</f>
        <v>368910.61000000004</v>
      </c>
      <c r="S385" s="329"/>
    </row>
    <row r="386" spans="1:19" ht="12.75">
      <c r="A386" s="71" t="s">
        <v>119</v>
      </c>
      <c r="B386" s="175">
        <v>1</v>
      </c>
      <c r="C386" s="175">
        <v>15.1</v>
      </c>
      <c r="D386" s="175">
        <v>1</v>
      </c>
      <c r="E386" s="175">
        <v>1788.15</v>
      </c>
      <c r="F386" s="175">
        <v>0</v>
      </c>
      <c r="G386" s="176">
        <v>0</v>
      </c>
      <c r="H386" s="177">
        <f t="shared" si="251"/>
        <v>2</v>
      </c>
      <c r="I386" s="178">
        <f t="shared" si="251"/>
        <v>1803.25</v>
      </c>
      <c r="J386" s="175" t="s">
        <v>334</v>
      </c>
      <c r="K386" s="175" t="s">
        <v>334</v>
      </c>
      <c r="L386" s="175" t="s">
        <v>334</v>
      </c>
      <c r="M386" s="176" t="s">
        <v>334</v>
      </c>
      <c r="N386" s="179" t="s">
        <v>334</v>
      </c>
      <c r="O386" s="180" t="s">
        <v>334</v>
      </c>
      <c r="P386" s="180" t="s">
        <v>334</v>
      </c>
      <c r="Q386" s="184">
        <f aca="true" t="shared" si="255" ref="Q386:R388">H386</f>
        <v>2</v>
      </c>
      <c r="R386" s="182">
        <f t="shared" si="255"/>
        <v>1803.25</v>
      </c>
      <c r="S386" s="329"/>
    </row>
    <row r="387" spans="1:19" ht="12.75">
      <c r="A387" s="71" t="s">
        <v>120</v>
      </c>
      <c r="B387" s="175">
        <v>0</v>
      </c>
      <c r="C387" s="175">
        <v>0</v>
      </c>
      <c r="D387" s="175">
        <v>0</v>
      </c>
      <c r="E387" s="175">
        <v>0</v>
      </c>
      <c r="F387" s="175">
        <v>0</v>
      </c>
      <c r="G387" s="176">
        <v>0</v>
      </c>
      <c r="H387" s="177">
        <f>B387+D387+F387</f>
        <v>0</v>
      </c>
      <c r="I387" s="178">
        <f aca="true" t="shared" si="256" ref="I387:I396">C387+E387+G387</f>
        <v>0</v>
      </c>
      <c r="J387" s="175" t="s">
        <v>334</v>
      </c>
      <c r="K387" s="175" t="s">
        <v>334</v>
      </c>
      <c r="L387" s="175" t="s">
        <v>334</v>
      </c>
      <c r="M387" s="176" t="s">
        <v>334</v>
      </c>
      <c r="N387" s="179" t="s">
        <v>334</v>
      </c>
      <c r="O387" s="180" t="s">
        <v>334</v>
      </c>
      <c r="P387" s="180" t="s">
        <v>334</v>
      </c>
      <c r="Q387" s="184">
        <f t="shared" si="255"/>
        <v>0</v>
      </c>
      <c r="R387" s="182">
        <f t="shared" si="255"/>
        <v>0</v>
      </c>
      <c r="S387" s="329"/>
    </row>
    <row r="388" spans="1:19" ht="12.75">
      <c r="A388" s="71" t="s">
        <v>121</v>
      </c>
      <c r="B388" s="175">
        <v>0</v>
      </c>
      <c r="C388" s="175">
        <v>0</v>
      </c>
      <c r="D388" s="175">
        <v>0</v>
      </c>
      <c r="E388" s="175">
        <v>0</v>
      </c>
      <c r="F388" s="175">
        <v>0</v>
      </c>
      <c r="G388" s="176">
        <v>0</v>
      </c>
      <c r="H388" s="177">
        <f aca="true" t="shared" si="257" ref="H388:H396">B388+D388+F388</f>
        <v>0</v>
      </c>
      <c r="I388" s="178">
        <f t="shared" si="256"/>
        <v>0</v>
      </c>
      <c r="J388" s="175" t="s">
        <v>334</v>
      </c>
      <c r="K388" s="175" t="s">
        <v>334</v>
      </c>
      <c r="L388" s="175" t="s">
        <v>334</v>
      </c>
      <c r="M388" s="176" t="s">
        <v>334</v>
      </c>
      <c r="N388" s="179" t="s">
        <v>334</v>
      </c>
      <c r="O388" s="180" t="s">
        <v>334</v>
      </c>
      <c r="P388" s="180" t="s">
        <v>334</v>
      </c>
      <c r="Q388" s="184">
        <f t="shared" si="255"/>
        <v>0</v>
      </c>
      <c r="R388" s="182">
        <f t="shared" si="255"/>
        <v>0</v>
      </c>
      <c r="S388" s="329"/>
    </row>
    <row r="389" spans="1:19" ht="12.75">
      <c r="A389" s="71" t="s">
        <v>122</v>
      </c>
      <c r="B389" s="175">
        <v>0</v>
      </c>
      <c r="C389" s="175">
        <v>0</v>
      </c>
      <c r="D389" s="175">
        <v>0</v>
      </c>
      <c r="E389" s="175">
        <v>0</v>
      </c>
      <c r="F389" s="175">
        <v>0</v>
      </c>
      <c r="G389" s="176">
        <v>0</v>
      </c>
      <c r="H389" s="177">
        <f t="shared" si="257"/>
        <v>0</v>
      </c>
      <c r="I389" s="178">
        <f t="shared" si="256"/>
        <v>0</v>
      </c>
      <c r="J389" s="175" t="s">
        <v>334</v>
      </c>
      <c r="K389" s="175" t="s">
        <v>334</v>
      </c>
      <c r="L389" s="175" t="s">
        <v>334</v>
      </c>
      <c r="M389" s="176" t="s">
        <v>334</v>
      </c>
      <c r="N389" s="179" t="s">
        <v>334</v>
      </c>
      <c r="O389" s="180" t="s">
        <v>334</v>
      </c>
      <c r="P389" s="180" t="s">
        <v>334</v>
      </c>
      <c r="Q389" s="177">
        <f>H389</f>
        <v>0</v>
      </c>
      <c r="R389" s="182">
        <f>I389</f>
        <v>0</v>
      </c>
      <c r="S389" s="329"/>
    </row>
    <row r="390" spans="1:19" ht="12.75">
      <c r="A390" s="71" t="s">
        <v>123</v>
      </c>
      <c r="B390" s="175">
        <v>63</v>
      </c>
      <c r="C390" s="175">
        <v>11610.910000000002</v>
      </c>
      <c r="D390" s="175">
        <v>1</v>
      </c>
      <c r="E390" s="175">
        <v>11.47</v>
      </c>
      <c r="F390" s="175">
        <v>14</v>
      </c>
      <c r="G390" s="176">
        <v>442.6</v>
      </c>
      <c r="H390" s="177">
        <f t="shared" si="257"/>
        <v>78</v>
      </c>
      <c r="I390" s="178">
        <f t="shared" si="256"/>
        <v>12064.980000000001</v>
      </c>
      <c r="J390" s="175" t="s">
        <v>334</v>
      </c>
      <c r="K390" s="175" t="s">
        <v>334</v>
      </c>
      <c r="L390" s="175" t="s">
        <v>334</v>
      </c>
      <c r="M390" s="176" t="s">
        <v>334</v>
      </c>
      <c r="N390" s="179" t="s">
        <v>334</v>
      </c>
      <c r="O390" s="180" t="s">
        <v>334</v>
      </c>
      <c r="P390" s="180" t="s">
        <v>334</v>
      </c>
      <c r="Q390" s="182">
        <f>SUM(H390,N390)</f>
        <v>78</v>
      </c>
      <c r="R390" s="182">
        <f>SUM(I390,O390)</f>
        <v>12064.980000000001</v>
      </c>
      <c r="S390" s="329"/>
    </row>
    <row r="391" spans="1:19" ht="12.75">
      <c r="A391" s="71" t="s">
        <v>339</v>
      </c>
      <c r="B391" s="175">
        <v>384</v>
      </c>
      <c r="C391" s="175">
        <v>126177.08000000003</v>
      </c>
      <c r="D391" s="175">
        <v>0</v>
      </c>
      <c r="E391" s="175">
        <v>0</v>
      </c>
      <c r="F391" s="175">
        <v>180</v>
      </c>
      <c r="G391" s="176">
        <v>223108.66</v>
      </c>
      <c r="H391" s="177">
        <f t="shared" si="257"/>
        <v>564</v>
      </c>
      <c r="I391" s="178">
        <f t="shared" si="256"/>
        <v>349285.74000000005</v>
      </c>
      <c r="J391" s="175">
        <v>0</v>
      </c>
      <c r="K391" s="175">
        <v>0</v>
      </c>
      <c r="L391" s="175">
        <v>0</v>
      </c>
      <c r="M391" s="175">
        <v>0</v>
      </c>
      <c r="N391" s="179">
        <v>0</v>
      </c>
      <c r="O391" s="175">
        <v>0</v>
      </c>
      <c r="P391" s="175">
        <v>0</v>
      </c>
      <c r="Q391" s="181">
        <f>SUM(H391,J391,L391,N391)</f>
        <v>564</v>
      </c>
      <c r="R391" s="182">
        <f>SUM(I391,K391,M391,O391,P391)</f>
        <v>349285.74000000005</v>
      </c>
      <c r="S391" s="329"/>
    </row>
    <row r="392" spans="1:19" ht="12.75">
      <c r="A392" s="71" t="s">
        <v>326</v>
      </c>
      <c r="B392" s="175">
        <v>0</v>
      </c>
      <c r="C392" s="175">
        <v>0</v>
      </c>
      <c r="D392" s="175">
        <v>0</v>
      </c>
      <c r="E392" s="175">
        <v>0</v>
      </c>
      <c r="F392" s="175">
        <v>0</v>
      </c>
      <c r="G392" s="176">
        <v>0</v>
      </c>
      <c r="H392" s="177">
        <f t="shared" si="257"/>
        <v>0</v>
      </c>
      <c r="I392" s="178">
        <f t="shared" si="256"/>
        <v>0</v>
      </c>
      <c r="J392" s="175" t="s">
        <v>334</v>
      </c>
      <c r="K392" s="175" t="s">
        <v>334</v>
      </c>
      <c r="L392" s="175" t="s">
        <v>334</v>
      </c>
      <c r="M392" s="176" t="s">
        <v>334</v>
      </c>
      <c r="N392" s="179" t="s">
        <v>334</v>
      </c>
      <c r="O392" s="180" t="s">
        <v>334</v>
      </c>
      <c r="P392" s="180" t="s">
        <v>334</v>
      </c>
      <c r="Q392" s="184">
        <f aca="true" t="shared" si="258" ref="Q392:R396">H392</f>
        <v>0</v>
      </c>
      <c r="R392" s="182">
        <f t="shared" si="258"/>
        <v>0</v>
      </c>
      <c r="S392" s="329"/>
    </row>
    <row r="393" spans="1:19" ht="12.75">
      <c r="A393" s="71" t="s">
        <v>124</v>
      </c>
      <c r="B393" s="175">
        <v>9</v>
      </c>
      <c r="C393" s="175">
        <v>1069.6000000000001</v>
      </c>
      <c r="D393" s="175">
        <v>0</v>
      </c>
      <c r="E393" s="175">
        <v>0</v>
      </c>
      <c r="F393" s="175">
        <v>6</v>
      </c>
      <c r="G393" s="176">
        <v>697.2800000000001</v>
      </c>
      <c r="H393" s="177">
        <f t="shared" si="257"/>
        <v>15</v>
      </c>
      <c r="I393" s="178">
        <f t="shared" si="256"/>
        <v>1766.88</v>
      </c>
      <c r="J393" s="175" t="s">
        <v>334</v>
      </c>
      <c r="K393" s="175" t="s">
        <v>334</v>
      </c>
      <c r="L393" s="175" t="s">
        <v>334</v>
      </c>
      <c r="M393" s="176" t="s">
        <v>334</v>
      </c>
      <c r="N393" s="179" t="s">
        <v>334</v>
      </c>
      <c r="O393" s="180" t="s">
        <v>334</v>
      </c>
      <c r="P393" s="180" t="s">
        <v>334</v>
      </c>
      <c r="Q393" s="184">
        <f t="shared" si="258"/>
        <v>15</v>
      </c>
      <c r="R393" s="182">
        <f t="shared" si="258"/>
        <v>1766.88</v>
      </c>
      <c r="S393" s="329"/>
    </row>
    <row r="394" spans="1:19" ht="12.75">
      <c r="A394" s="71" t="s">
        <v>125</v>
      </c>
      <c r="B394" s="175">
        <v>1</v>
      </c>
      <c r="C394" s="175">
        <v>22.79</v>
      </c>
      <c r="D394" s="175">
        <v>0</v>
      </c>
      <c r="E394" s="175">
        <v>0</v>
      </c>
      <c r="F394" s="175">
        <v>0</v>
      </c>
      <c r="G394" s="176">
        <v>0</v>
      </c>
      <c r="H394" s="177">
        <f t="shared" si="257"/>
        <v>1</v>
      </c>
      <c r="I394" s="178">
        <f t="shared" si="256"/>
        <v>22.79</v>
      </c>
      <c r="J394" s="175" t="s">
        <v>334</v>
      </c>
      <c r="K394" s="175" t="s">
        <v>334</v>
      </c>
      <c r="L394" s="175" t="s">
        <v>334</v>
      </c>
      <c r="M394" s="176" t="s">
        <v>334</v>
      </c>
      <c r="N394" s="179" t="s">
        <v>334</v>
      </c>
      <c r="O394" s="180" t="s">
        <v>334</v>
      </c>
      <c r="P394" s="180" t="s">
        <v>334</v>
      </c>
      <c r="Q394" s="184">
        <f t="shared" si="258"/>
        <v>1</v>
      </c>
      <c r="R394" s="182">
        <f t="shared" si="258"/>
        <v>22.79</v>
      </c>
      <c r="S394" s="329"/>
    </row>
    <row r="395" spans="1:19" ht="12.75">
      <c r="A395" s="71" t="s">
        <v>126</v>
      </c>
      <c r="B395" s="175">
        <v>14</v>
      </c>
      <c r="C395" s="175">
        <v>3966.9700000000003</v>
      </c>
      <c r="D395" s="175">
        <v>0</v>
      </c>
      <c r="E395" s="175">
        <v>0</v>
      </c>
      <c r="F395" s="175">
        <v>0</v>
      </c>
      <c r="G395" s="176">
        <v>0</v>
      </c>
      <c r="H395" s="177">
        <f t="shared" si="257"/>
        <v>14</v>
      </c>
      <c r="I395" s="178">
        <f t="shared" si="256"/>
        <v>3966.9700000000003</v>
      </c>
      <c r="J395" s="175" t="s">
        <v>334</v>
      </c>
      <c r="K395" s="175" t="s">
        <v>334</v>
      </c>
      <c r="L395" s="175" t="s">
        <v>334</v>
      </c>
      <c r="M395" s="176" t="s">
        <v>334</v>
      </c>
      <c r="N395" s="179" t="s">
        <v>334</v>
      </c>
      <c r="O395" s="180" t="s">
        <v>334</v>
      </c>
      <c r="P395" s="180" t="s">
        <v>334</v>
      </c>
      <c r="Q395" s="184">
        <f t="shared" si="258"/>
        <v>14</v>
      </c>
      <c r="R395" s="182">
        <f t="shared" si="258"/>
        <v>3966.9700000000003</v>
      </c>
      <c r="S395" s="329"/>
    </row>
    <row r="396" spans="1:19" ht="12.75">
      <c r="A396" s="71" t="s">
        <v>127</v>
      </c>
      <c r="B396" s="175">
        <v>0</v>
      </c>
      <c r="C396" s="175">
        <v>0</v>
      </c>
      <c r="D396" s="175">
        <v>0</v>
      </c>
      <c r="E396" s="175">
        <v>0</v>
      </c>
      <c r="F396" s="175">
        <v>0</v>
      </c>
      <c r="G396" s="176">
        <v>0</v>
      </c>
      <c r="H396" s="177">
        <f t="shared" si="257"/>
        <v>0</v>
      </c>
      <c r="I396" s="178">
        <f t="shared" si="256"/>
        <v>0</v>
      </c>
      <c r="J396" s="175" t="s">
        <v>334</v>
      </c>
      <c r="K396" s="175" t="s">
        <v>334</v>
      </c>
      <c r="L396" s="175" t="s">
        <v>334</v>
      </c>
      <c r="M396" s="176" t="s">
        <v>334</v>
      </c>
      <c r="N396" s="179" t="s">
        <v>334</v>
      </c>
      <c r="O396" s="180" t="s">
        <v>334</v>
      </c>
      <c r="P396" s="180" t="s">
        <v>334</v>
      </c>
      <c r="Q396" s="184">
        <f t="shared" si="258"/>
        <v>0</v>
      </c>
      <c r="R396" s="182">
        <f t="shared" si="258"/>
        <v>0</v>
      </c>
      <c r="S396" s="329"/>
    </row>
    <row r="397" spans="1:19" ht="12.75">
      <c r="A397" s="75" t="s">
        <v>155</v>
      </c>
      <c r="B397" s="161">
        <f aca="true" t="shared" si="259" ref="B397:G397">B398</f>
        <v>1247</v>
      </c>
      <c r="C397" s="161">
        <f t="shared" si="259"/>
        <v>708146.11</v>
      </c>
      <c r="D397" s="161">
        <f t="shared" si="259"/>
        <v>6</v>
      </c>
      <c r="E397" s="161">
        <f t="shared" si="259"/>
        <v>1336.79</v>
      </c>
      <c r="F397" s="161">
        <f t="shared" si="259"/>
        <v>49</v>
      </c>
      <c r="G397" s="161">
        <f t="shared" si="259"/>
        <v>6864.4</v>
      </c>
      <c r="H397" s="162">
        <f aca="true" t="shared" si="260" ref="H397:I399">B397+D397+F397</f>
        <v>1302</v>
      </c>
      <c r="I397" s="163">
        <f t="shared" si="260"/>
        <v>716347.3</v>
      </c>
      <c r="J397" s="161">
        <f aca="true" t="shared" si="261" ref="J397:P397">J398</f>
        <v>0</v>
      </c>
      <c r="K397" s="161">
        <f t="shared" si="261"/>
        <v>0</v>
      </c>
      <c r="L397" s="161">
        <f t="shared" si="261"/>
        <v>7</v>
      </c>
      <c r="M397" s="164">
        <f t="shared" si="261"/>
        <v>17393</v>
      </c>
      <c r="N397" s="162">
        <f t="shared" si="261"/>
        <v>0</v>
      </c>
      <c r="O397" s="163">
        <f t="shared" si="261"/>
        <v>0</v>
      </c>
      <c r="P397" s="163">
        <f t="shared" si="261"/>
        <v>0</v>
      </c>
      <c r="Q397" s="167">
        <f>H397+J397+L397+N397</f>
        <v>1309</v>
      </c>
      <c r="R397" s="168">
        <f>I397+K397+M397+O397+P397</f>
        <v>733740.3</v>
      </c>
      <c r="S397" s="329"/>
    </row>
    <row r="398" spans="1:19" ht="12.75">
      <c r="A398" s="74" t="s">
        <v>166</v>
      </c>
      <c r="B398" s="169">
        <f aca="true" t="shared" si="262" ref="B398:G398">SUM(B399:B409)</f>
        <v>1247</v>
      </c>
      <c r="C398" s="169">
        <f t="shared" si="262"/>
        <v>708146.11</v>
      </c>
      <c r="D398" s="169">
        <f t="shared" si="262"/>
        <v>6</v>
      </c>
      <c r="E398" s="169">
        <f t="shared" si="262"/>
        <v>1336.79</v>
      </c>
      <c r="F398" s="169">
        <f t="shared" si="262"/>
        <v>49</v>
      </c>
      <c r="G398" s="169">
        <f t="shared" si="262"/>
        <v>6864.4</v>
      </c>
      <c r="H398" s="170">
        <f t="shared" si="260"/>
        <v>1302</v>
      </c>
      <c r="I398" s="171">
        <f t="shared" si="260"/>
        <v>716347.3</v>
      </c>
      <c r="J398" s="169">
        <f aca="true" t="shared" si="263" ref="J398:O398">SUM(J399:J409)</f>
        <v>0</v>
      </c>
      <c r="K398" s="169">
        <f t="shared" si="263"/>
        <v>0</v>
      </c>
      <c r="L398" s="169">
        <f t="shared" si="263"/>
        <v>7</v>
      </c>
      <c r="M398" s="172">
        <f t="shared" si="263"/>
        <v>17393</v>
      </c>
      <c r="N398" s="170">
        <f t="shared" si="263"/>
        <v>0</v>
      </c>
      <c r="O398" s="171">
        <f t="shared" si="263"/>
        <v>0</v>
      </c>
      <c r="P398" s="171">
        <f>SUM(P399:P409)</f>
        <v>0</v>
      </c>
      <c r="Q398" s="173">
        <f>H398+J398+L398+N398</f>
        <v>1309</v>
      </c>
      <c r="R398" s="174">
        <f>I398+K398+M398+O398+P398</f>
        <v>733740.3</v>
      </c>
      <c r="S398" s="329"/>
    </row>
    <row r="399" spans="1:19" ht="12.75">
      <c r="A399" s="71" t="s">
        <v>119</v>
      </c>
      <c r="B399" s="175">
        <v>4</v>
      </c>
      <c r="C399" s="175">
        <v>737.11</v>
      </c>
      <c r="D399" s="175">
        <v>1</v>
      </c>
      <c r="E399" s="175">
        <v>72.6</v>
      </c>
      <c r="F399" s="175">
        <v>0</v>
      </c>
      <c r="G399" s="176">
        <v>0</v>
      </c>
      <c r="H399" s="177">
        <f t="shared" si="260"/>
        <v>5</v>
      </c>
      <c r="I399" s="178">
        <f t="shared" si="260"/>
        <v>809.71</v>
      </c>
      <c r="J399" s="175" t="s">
        <v>334</v>
      </c>
      <c r="K399" s="175" t="s">
        <v>334</v>
      </c>
      <c r="L399" s="175" t="s">
        <v>334</v>
      </c>
      <c r="M399" s="176" t="s">
        <v>334</v>
      </c>
      <c r="N399" s="179" t="s">
        <v>334</v>
      </c>
      <c r="O399" s="180" t="s">
        <v>334</v>
      </c>
      <c r="P399" s="180" t="s">
        <v>334</v>
      </c>
      <c r="Q399" s="184">
        <f aca="true" t="shared" si="264" ref="Q399:R401">H399</f>
        <v>5</v>
      </c>
      <c r="R399" s="182">
        <f t="shared" si="264"/>
        <v>809.71</v>
      </c>
      <c r="S399" s="329"/>
    </row>
    <row r="400" spans="1:19" ht="12.75">
      <c r="A400" s="71" t="s">
        <v>120</v>
      </c>
      <c r="B400" s="175">
        <v>0</v>
      </c>
      <c r="C400" s="175">
        <v>0</v>
      </c>
      <c r="D400" s="175">
        <v>0</v>
      </c>
      <c r="E400" s="175">
        <v>0</v>
      </c>
      <c r="F400" s="175">
        <v>0</v>
      </c>
      <c r="G400" s="176">
        <v>0</v>
      </c>
      <c r="H400" s="177">
        <f>B400+D400+F400</f>
        <v>0</v>
      </c>
      <c r="I400" s="178">
        <f aca="true" t="shared" si="265" ref="I400:I409">C400+E400+G400</f>
        <v>0</v>
      </c>
      <c r="J400" s="175" t="s">
        <v>334</v>
      </c>
      <c r="K400" s="175" t="s">
        <v>334</v>
      </c>
      <c r="L400" s="175" t="s">
        <v>334</v>
      </c>
      <c r="M400" s="176" t="s">
        <v>334</v>
      </c>
      <c r="N400" s="179" t="s">
        <v>334</v>
      </c>
      <c r="O400" s="180" t="s">
        <v>334</v>
      </c>
      <c r="P400" s="180" t="s">
        <v>334</v>
      </c>
      <c r="Q400" s="184">
        <f t="shared" si="264"/>
        <v>0</v>
      </c>
      <c r="R400" s="182">
        <f t="shared" si="264"/>
        <v>0</v>
      </c>
      <c r="S400" s="329"/>
    </row>
    <row r="401" spans="1:19" ht="12.75">
      <c r="A401" s="71" t="s">
        <v>121</v>
      </c>
      <c r="B401" s="175">
        <v>0</v>
      </c>
      <c r="C401" s="175">
        <v>0</v>
      </c>
      <c r="D401" s="175">
        <v>0</v>
      </c>
      <c r="E401" s="175">
        <v>0</v>
      </c>
      <c r="F401" s="175">
        <v>0</v>
      </c>
      <c r="G401" s="176">
        <v>0</v>
      </c>
      <c r="H401" s="177">
        <f aca="true" t="shared" si="266" ref="H401:H409">B401+D401+F401</f>
        <v>0</v>
      </c>
      <c r="I401" s="178">
        <f t="shared" si="265"/>
        <v>0</v>
      </c>
      <c r="J401" s="175" t="s">
        <v>334</v>
      </c>
      <c r="K401" s="175" t="s">
        <v>334</v>
      </c>
      <c r="L401" s="175" t="s">
        <v>334</v>
      </c>
      <c r="M401" s="176" t="s">
        <v>334</v>
      </c>
      <c r="N401" s="179" t="s">
        <v>334</v>
      </c>
      <c r="O401" s="180" t="s">
        <v>334</v>
      </c>
      <c r="P401" s="180" t="s">
        <v>334</v>
      </c>
      <c r="Q401" s="184">
        <f t="shared" si="264"/>
        <v>0</v>
      </c>
      <c r="R401" s="182">
        <f t="shared" si="264"/>
        <v>0</v>
      </c>
      <c r="S401" s="329"/>
    </row>
    <row r="402" spans="1:19" ht="12.75">
      <c r="A402" s="71" t="s">
        <v>122</v>
      </c>
      <c r="B402" s="175">
        <v>0</v>
      </c>
      <c r="C402" s="175">
        <v>0</v>
      </c>
      <c r="D402" s="175">
        <v>0</v>
      </c>
      <c r="E402" s="175">
        <v>0</v>
      </c>
      <c r="F402" s="175">
        <v>0</v>
      </c>
      <c r="G402" s="176">
        <v>0</v>
      </c>
      <c r="H402" s="177">
        <f t="shared" si="266"/>
        <v>0</v>
      </c>
      <c r="I402" s="178">
        <f>C402+E402+G402</f>
        <v>0</v>
      </c>
      <c r="J402" s="175" t="s">
        <v>334</v>
      </c>
      <c r="K402" s="175" t="s">
        <v>334</v>
      </c>
      <c r="L402" s="175" t="s">
        <v>334</v>
      </c>
      <c r="M402" s="176" t="s">
        <v>334</v>
      </c>
      <c r="N402" s="179" t="s">
        <v>334</v>
      </c>
      <c r="O402" s="180" t="s">
        <v>334</v>
      </c>
      <c r="P402" s="180" t="s">
        <v>334</v>
      </c>
      <c r="Q402" s="177">
        <f>H402</f>
        <v>0</v>
      </c>
      <c r="R402" s="182">
        <f>I402</f>
        <v>0</v>
      </c>
      <c r="S402" s="329"/>
    </row>
    <row r="403" spans="1:19" ht="12.75">
      <c r="A403" s="71" t="s">
        <v>123</v>
      </c>
      <c r="B403" s="175">
        <v>214</v>
      </c>
      <c r="C403" s="175">
        <v>14735.380000000001</v>
      </c>
      <c r="D403" s="175">
        <v>3</v>
      </c>
      <c r="E403" s="175">
        <v>772.14</v>
      </c>
      <c r="F403" s="175">
        <v>20</v>
      </c>
      <c r="G403" s="176">
        <v>346.8399999999999</v>
      </c>
      <c r="H403" s="177">
        <f t="shared" si="266"/>
        <v>237</v>
      </c>
      <c r="I403" s="178">
        <f t="shared" si="265"/>
        <v>15854.36</v>
      </c>
      <c r="J403" s="175" t="s">
        <v>334</v>
      </c>
      <c r="K403" s="175" t="s">
        <v>334</v>
      </c>
      <c r="L403" s="175" t="s">
        <v>334</v>
      </c>
      <c r="M403" s="176" t="s">
        <v>334</v>
      </c>
      <c r="N403" s="179" t="s">
        <v>334</v>
      </c>
      <c r="O403" s="180" t="s">
        <v>334</v>
      </c>
      <c r="P403" s="180" t="s">
        <v>334</v>
      </c>
      <c r="Q403" s="182">
        <f>SUM(H403,N403)</f>
        <v>237</v>
      </c>
      <c r="R403" s="182">
        <f>SUM(I403,O403)</f>
        <v>15854.36</v>
      </c>
      <c r="S403" s="329"/>
    </row>
    <row r="404" spans="1:19" ht="12.75">
      <c r="A404" s="71" t="s">
        <v>339</v>
      </c>
      <c r="B404" s="175">
        <v>977</v>
      </c>
      <c r="C404" s="175">
        <v>687009.04</v>
      </c>
      <c r="D404" s="175">
        <v>1</v>
      </c>
      <c r="E404" s="175">
        <v>475.95</v>
      </c>
      <c r="F404" s="175">
        <v>13</v>
      </c>
      <c r="G404" s="176">
        <v>5151.67</v>
      </c>
      <c r="H404" s="177">
        <f t="shared" si="266"/>
        <v>991</v>
      </c>
      <c r="I404" s="178">
        <f t="shared" si="265"/>
        <v>692636.66</v>
      </c>
      <c r="J404" s="175">
        <v>0</v>
      </c>
      <c r="K404" s="175">
        <v>0</v>
      </c>
      <c r="L404" s="175">
        <v>7</v>
      </c>
      <c r="M404" s="176">
        <v>17393</v>
      </c>
      <c r="N404" s="179">
        <v>0</v>
      </c>
      <c r="O404" s="175">
        <v>0</v>
      </c>
      <c r="P404" s="175">
        <v>0</v>
      </c>
      <c r="Q404" s="181">
        <f>SUM(H404,J404,L404,N404)</f>
        <v>998</v>
      </c>
      <c r="R404" s="182">
        <f>SUM(I404,K404,M404,O404,P404)</f>
        <v>710029.66</v>
      </c>
      <c r="S404" s="329"/>
    </row>
    <row r="405" spans="1:19" ht="12.75">
      <c r="A405" s="71" t="s">
        <v>326</v>
      </c>
      <c r="B405" s="175">
        <v>1</v>
      </c>
      <c r="C405" s="175">
        <v>16.1</v>
      </c>
      <c r="D405" s="175">
        <v>0</v>
      </c>
      <c r="E405" s="175">
        <v>0</v>
      </c>
      <c r="F405" s="175">
        <v>0</v>
      </c>
      <c r="G405" s="176">
        <v>0</v>
      </c>
      <c r="H405" s="177">
        <f t="shared" si="266"/>
        <v>1</v>
      </c>
      <c r="I405" s="178">
        <f t="shared" si="265"/>
        <v>16.1</v>
      </c>
      <c r="J405" s="175" t="s">
        <v>334</v>
      </c>
      <c r="K405" s="175" t="s">
        <v>334</v>
      </c>
      <c r="L405" s="175" t="s">
        <v>334</v>
      </c>
      <c r="M405" s="176" t="s">
        <v>334</v>
      </c>
      <c r="N405" s="179" t="s">
        <v>334</v>
      </c>
      <c r="O405" s="180" t="s">
        <v>334</v>
      </c>
      <c r="P405" s="180" t="s">
        <v>334</v>
      </c>
      <c r="Q405" s="184">
        <f aca="true" t="shared" si="267" ref="Q405:R409">H405</f>
        <v>1</v>
      </c>
      <c r="R405" s="182">
        <f t="shared" si="267"/>
        <v>16.1</v>
      </c>
      <c r="S405" s="329"/>
    </row>
    <row r="406" spans="1:19" ht="12.75">
      <c r="A406" s="71" t="s">
        <v>124</v>
      </c>
      <c r="B406" s="175">
        <v>25</v>
      </c>
      <c r="C406" s="175">
        <v>3903.1299999999997</v>
      </c>
      <c r="D406" s="175">
        <v>0</v>
      </c>
      <c r="E406" s="175">
        <v>0</v>
      </c>
      <c r="F406" s="175">
        <v>16</v>
      </c>
      <c r="G406" s="176">
        <v>1365.8899999999999</v>
      </c>
      <c r="H406" s="177">
        <f t="shared" si="266"/>
        <v>41</v>
      </c>
      <c r="I406" s="178">
        <f t="shared" si="265"/>
        <v>5269.0199999999995</v>
      </c>
      <c r="J406" s="175" t="s">
        <v>334</v>
      </c>
      <c r="K406" s="175" t="s">
        <v>334</v>
      </c>
      <c r="L406" s="175" t="s">
        <v>334</v>
      </c>
      <c r="M406" s="176" t="s">
        <v>334</v>
      </c>
      <c r="N406" s="179" t="s">
        <v>334</v>
      </c>
      <c r="O406" s="180" t="s">
        <v>334</v>
      </c>
      <c r="P406" s="180" t="s">
        <v>334</v>
      </c>
      <c r="Q406" s="184">
        <f t="shared" si="267"/>
        <v>41</v>
      </c>
      <c r="R406" s="182">
        <f t="shared" si="267"/>
        <v>5269.0199999999995</v>
      </c>
      <c r="S406" s="329"/>
    </row>
    <row r="407" spans="1:19" ht="12.75">
      <c r="A407" s="71" t="s">
        <v>125</v>
      </c>
      <c r="B407" s="175">
        <v>0</v>
      </c>
      <c r="C407" s="175">
        <v>0</v>
      </c>
      <c r="D407" s="175">
        <v>0</v>
      </c>
      <c r="E407" s="175">
        <v>0</v>
      </c>
      <c r="F407" s="175">
        <v>0</v>
      </c>
      <c r="G407" s="176">
        <v>0</v>
      </c>
      <c r="H407" s="177">
        <f t="shared" si="266"/>
        <v>0</v>
      </c>
      <c r="I407" s="178">
        <f t="shared" si="265"/>
        <v>0</v>
      </c>
      <c r="J407" s="175" t="s">
        <v>334</v>
      </c>
      <c r="K407" s="175" t="s">
        <v>334</v>
      </c>
      <c r="L407" s="175" t="s">
        <v>334</v>
      </c>
      <c r="M407" s="176" t="s">
        <v>334</v>
      </c>
      <c r="N407" s="179" t="s">
        <v>334</v>
      </c>
      <c r="O407" s="180" t="s">
        <v>334</v>
      </c>
      <c r="P407" s="180" t="s">
        <v>334</v>
      </c>
      <c r="Q407" s="184">
        <f t="shared" si="267"/>
        <v>0</v>
      </c>
      <c r="R407" s="182">
        <f t="shared" si="267"/>
        <v>0</v>
      </c>
      <c r="S407" s="329"/>
    </row>
    <row r="408" spans="1:19" ht="12.75">
      <c r="A408" s="71" t="s">
        <v>126</v>
      </c>
      <c r="B408" s="175">
        <v>25</v>
      </c>
      <c r="C408" s="175">
        <v>1739.49</v>
      </c>
      <c r="D408" s="175">
        <v>1</v>
      </c>
      <c r="E408" s="175">
        <v>16.1</v>
      </c>
      <c r="F408" s="175">
        <v>0</v>
      </c>
      <c r="G408" s="176">
        <v>0</v>
      </c>
      <c r="H408" s="177">
        <f t="shared" si="266"/>
        <v>26</v>
      </c>
      <c r="I408" s="178">
        <f t="shared" si="265"/>
        <v>1755.59</v>
      </c>
      <c r="J408" s="175" t="s">
        <v>334</v>
      </c>
      <c r="K408" s="175" t="s">
        <v>334</v>
      </c>
      <c r="L408" s="175" t="s">
        <v>334</v>
      </c>
      <c r="M408" s="176" t="s">
        <v>334</v>
      </c>
      <c r="N408" s="179" t="s">
        <v>334</v>
      </c>
      <c r="O408" s="180" t="s">
        <v>334</v>
      </c>
      <c r="P408" s="180" t="s">
        <v>334</v>
      </c>
      <c r="Q408" s="184">
        <f t="shared" si="267"/>
        <v>26</v>
      </c>
      <c r="R408" s="182">
        <f t="shared" si="267"/>
        <v>1755.59</v>
      </c>
      <c r="S408" s="329"/>
    </row>
    <row r="409" spans="1:19" ht="12.75">
      <c r="A409" s="71" t="s">
        <v>127</v>
      </c>
      <c r="B409" s="175">
        <v>1</v>
      </c>
      <c r="C409" s="175">
        <v>5.86</v>
      </c>
      <c r="D409" s="175">
        <v>0</v>
      </c>
      <c r="E409" s="175">
        <v>0</v>
      </c>
      <c r="F409" s="175">
        <v>0</v>
      </c>
      <c r="G409" s="176">
        <v>0</v>
      </c>
      <c r="H409" s="177">
        <f t="shared" si="266"/>
        <v>1</v>
      </c>
      <c r="I409" s="178">
        <f t="shared" si="265"/>
        <v>5.86</v>
      </c>
      <c r="J409" s="175" t="s">
        <v>334</v>
      </c>
      <c r="K409" s="175" t="s">
        <v>334</v>
      </c>
      <c r="L409" s="175" t="s">
        <v>334</v>
      </c>
      <c r="M409" s="176" t="s">
        <v>334</v>
      </c>
      <c r="N409" s="179" t="s">
        <v>334</v>
      </c>
      <c r="O409" s="180" t="s">
        <v>334</v>
      </c>
      <c r="P409" s="180" t="s">
        <v>334</v>
      </c>
      <c r="Q409" s="184">
        <f t="shared" si="267"/>
        <v>1</v>
      </c>
      <c r="R409" s="182">
        <f t="shared" si="267"/>
        <v>5.86</v>
      </c>
      <c r="S409" s="329"/>
    </row>
    <row r="410" spans="1:19" ht="12.75">
      <c r="A410" s="75" t="s">
        <v>168</v>
      </c>
      <c r="B410" s="161">
        <f>B411</f>
        <v>25105</v>
      </c>
      <c r="C410" s="161">
        <f>C411</f>
        <v>15362129.259999998</v>
      </c>
      <c r="D410" s="161">
        <f>D411+D423</f>
        <v>1689</v>
      </c>
      <c r="E410" s="161">
        <f>E411+E423</f>
        <v>21245842.28</v>
      </c>
      <c r="F410" s="161">
        <f>F411</f>
        <v>4077</v>
      </c>
      <c r="G410" s="161">
        <f>G411</f>
        <v>7670426.26</v>
      </c>
      <c r="H410" s="162">
        <f aca="true" t="shared" si="268" ref="H410:I412">B410+D410+F410</f>
        <v>30871</v>
      </c>
      <c r="I410" s="163">
        <f t="shared" si="268"/>
        <v>44278397.8</v>
      </c>
      <c r="J410" s="161">
        <f>SUM(J411,J423)</f>
        <v>0</v>
      </c>
      <c r="K410" s="161">
        <f>SUM(K411,K423)</f>
        <v>0</v>
      </c>
      <c r="L410" s="161">
        <f>SUM(L411,L423)</f>
        <v>215</v>
      </c>
      <c r="M410" s="164">
        <f>SUM(M411,M423)</f>
        <v>1107886.7</v>
      </c>
      <c r="N410" s="162">
        <f>N411</f>
        <v>1</v>
      </c>
      <c r="O410" s="163">
        <f>O411</f>
        <v>86.9</v>
      </c>
      <c r="P410" s="163">
        <f>P411</f>
        <v>0</v>
      </c>
      <c r="Q410" s="167">
        <f>H410+J410+L410+N410</f>
        <v>31087</v>
      </c>
      <c r="R410" s="168">
        <f>I410+K410+M410+O410+P410</f>
        <v>45386371.4</v>
      </c>
      <c r="S410" s="329"/>
    </row>
    <row r="411" spans="1:19" ht="12.75">
      <c r="A411" s="74" t="s">
        <v>166</v>
      </c>
      <c r="B411" s="169">
        <f aca="true" t="shared" si="269" ref="B411:G411">SUM(B412:B422)</f>
        <v>25105</v>
      </c>
      <c r="C411" s="169">
        <f t="shared" si="269"/>
        <v>15362129.259999998</v>
      </c>
      <c r="D411" s="169">
        <f t="shared" si="269"/>
        <v>1436</v>
      </c>
      <c r="E411" s="169">
        <f t="shared" si="269"/>
        <v>8334419.28</v>
      </c>
      <c r="F411" s="169">
        <f t="shared" si="269"/>
        <v>4077</v>
      </c>
      <c r="G411" s="169">
        <f t="shared" si="269"/>
        <v>7670426.26</v>
      </c>
      <c r="H411" s="170">
        <f t="shared" si="268"/>
        <v>30618</v>
      </c>
      <c r="I411" s="171">
        <f t="shared" si="268"/>
        <v>31366974.799999997</v>
      </c>
      <c r="J411" s="169">
        <f aca="true" t="shared" si="270" ref="J411:O411">SUM(J412:J422)</f>
        <v>0</v>
      </c>
      <c r="K411" s="169">
        <f t="shared" si="270"/>
        <v>0</v>
      </c>
      <c r="L411" s="169">
        <f t="shared" si="270"/>
        <v>215</v>
      </c>
      <c r="M411" s="172">
        <f t="shared" si="270"/>
        <v>1107886.7</v>
      </c>
      <c r="N411" s="170">
        <f t="shared" si="270"/>
        <v>1</v>
      </c>
      <c r="O411" s="171">
        <f t="shared" si="270"/>
        <v>86.9</v>
      </c>
      <c r="P411" s="171">
        <f>SUM(P412:P422)</f>
        <v>0</v>
      </c>
      <c r="Q411" s="173">
        <f>H411+J411+L411+N411</f>
        <v>30834</v>
      </c>
      <c r="R411" s="174">
        <f>I411+K411+M411+O411+P411</f>
        <v>32474948.399999995</v>
      </c>
      <c r="S411" s="329"/>
    </row>
    <row r="412" spans="1:19" ht="12.75">
      <c r="A412" s="71" t="s">
        <v>119</v>
      </c>
      <c r="B412" s="175">
        <v>139</v>
      </c>
      <c r="C412" s="175">
        <v>147027.39</v>
      </c>
      <c r="D412" s="175">
        <v>3</v>
      </c>
      <c r="E412" s="175">
        <v>84164.53</v>
      </c>
      <c r="F412" s="175">
        <v>0</v>
      </c>
      <c r="G412" s="176">
        <v>0</v>
      </c>
      <c r="H412" s="177">
        <f t="shared" si="268"/>
        <v>142</v>
      </c>
      <c r="I412" s="178">
        <f t="shared" si="268"/>
        <v>231191.92</v>
      </c>
      <c r="J412" s="175" t="s">
        <v>334</v>
      </c>
      <c r="K412" s="175" t="s">
        <v>334</v>
      </c>
      <c r="L412" s="175" t="s">
        <v>334</v>
      </c>
      <c r="M412" s="176" t="s">
        <v>334</v>
      </c>
      <c r="N412" s="179" t="s">
        <v>334</v>
      </c>
      <c r="O412" s="180" t="s">
        <v>334</v>
      </c>
      <c r="P412" s="180" t="s">
        <v>334</v>
      </c>
      <c r="Q412" s="184">
        <f aca="true" t="shared" si="271" ref="Q412:R414">H412</f>
        <v>142</v>
      </c>
      <c r="R412" s="182">
        <f t="shared" si="271"/>
        <v>231191.92</v>
      </c>
      <c r="S412" s="329"/>
    </row>
    <row r="413" spans="1:19" ht="12.75">
      <c r="A413" s="71" t="s">
        <v>120</v>
      </c>
      <c r="B413" s="175">
        <v>7</v>
      </c>
      <c r="C413" s="175">
        <v>258.90000000000003</v>
      </c>
      <c r="D413" s="175">
        <v>0</v>
      </c>
      <c r="E413" s="175">
        <v>0</v>
      </c>
      <c r="F413" s="175">
        <v>3</v>
      </c>
      <c r="G413" s="176">
        <v>477.78999999999996</v>
      </c>
      <c r="H413" s="177">
        <f>B413+D413+F413</f>
        <v>10</v>
      </c>
      <c r="I413" s="178">
        <f aca="true" t="shared" si="272" ref="I413:I422">C413+E413+G413</f>
        <v>736.69</v>
      </c>
      <c r="J413" s="175" t="s">
        <v>334</v>
      </c>
      <c r="K413" s="175" t="s">
        <v>334</v>
      </c>
      <c r="L413" s="175" t="s">
        <v>334</v>
      </c>
      <c r="M413" s="176" t="s">
        <v>334</v>
      </c>
      <c r="N413" s="179" t="s">
        <v>334</v>
      </c>
      <c r="O413" s="180" t="s">
        <v>334</v>
      </c>
      <c r="P413" s="180" t="s">
        <v>334</v>
      </c>
      <c r="Q413" s="184">
        <f t="shared" si="271"/>
        <v>10</v>
      </c>
      <c r="R413" s="182">
        <f t="shared" si="271"/>
        <v>736.69</v>
      </c>
      <c r="S413" s="329"/>
    </row>
    <row r="414" spans="1:19" ht="12.75">
      <c r="A414" s="71" t="s">
        <v>121</v>
      </c>
      <c r="B414" s="175">
        <v>0</v>
      </c>
      <c r="C414" s="175">
        <v>0</v>
      </c>
      <c r="D414" s="175">
        <v>0</v>
      </c>
      <c r="E414" s="175">
        <v>0</v>
      </c>
      <c r="F414" s="175">
        <v>0</v>
      </c>
      <c r="G414" s="176">
        <v>0</v>
      </c>
      <c r="H414" s="177">
        <f aca="true" t="shared" si="273" ref="H414:H422">B414+D414+F414</f>
        <v>0</v>
      </c>
      <c r="I414" s="178">
        <f t="shared" si="272"/>
        <v>0</v>
      </c>
      <c r="J414" s="175" t="s">
        <v>334</v>
      </c>
      <c r="K414" s="175" t="s">
        <v>334</v>
      </c>
      <c r="L414" s="175" t="s">
        <v>334</v>
      </c>
      <c r="M414" s="176" t="s">
        <v>334</v>
      </c>
      <c r="N414" s="179" t="s">
        <v>334</v>
      </c>
      <c r="O414" s="180" t="s">
        <v>334</v>
      </c>
      <c r="P414" s="180" t="s">
        <v>334</v>
      </c>
      <c r="Q414" s="184">
        <f t="shared" si="271"/>
        <v>0</v>
      </c>
      <c r="R414" s="182">
        <f t="shared" si="271"/>
        <v>0</v>
      </c>
      <c r="S414" s="329"/>
    </row>
    <row r="415" spans="1:19" ht="12.75">
      <c r="A415" s="71" t="s">
        <v>122</v>
      </c>
      <c r="B415" s="175">
        <v>0</v>
      </c>
      <c r="C415" s="175">
        <v>0</v>
      </c>
      <c r="D415" s="175">
        <v>0</v>
      </c>
      <c r="E415" s="175">
        <v>0</v>
      </c>
      <c r="F415" s="175">
        <v>0</v>
      </c>
      <c r="G415" s="176">
        <v>0</v>
      </c>
      <c r="H415" s="177">
        <f>B415+D415+F415</f>
        <v>0</v>
      </c>
      <c r="I415" s="178">
        <f>C415+E415+G415</f>
        <v>0</v>
      </c>
      <c r="J415" s="175" t="s">
        <v>334</v>
      </c>
      <c r="K415" s="175" t="s">
        <v>334</v>
      </c>
      <c r="L415" s="175" t="s">
        <v>334</v>
      </c>
      <c r="M415" s="176" t="s">
        <v>334</v>
      </c>
      <c r="N415" s="179" t="s">
        <v>334</v>
      </c>
      <c r="O415" s="180" t="s">
        <v>334</v>
      </c>
      <c r="P415" s="180" t="s">
        <v>334</v>
      </c>
      <c r="Q415" s="177">
        <f>H415</f>
        <v>0</v>
      </c>
      <c r="R415" s="182">
        <f>I415</f>
        <v>0</v>
      </c>
      <c r="S415" s="329"/>
    </row>
    <row r="416" spans="1:19" ht="12.75">
      <c r="A416" s="71" t="s">
        <v>123</v>
      </c>
      <c r="B416" s="175">
        <v>19569</v>
      </c>
      <c r="C416" s="175">
        <v>3897169.4000000004</v>
      </c>
      <c r="D416" s="175">
        <v>443</v>
      </c>
      <c r="E416" s="175">
        <v>688992.97</v>
      </c>
      <c r="F416" s="175">
        <v>314</v>
      </c>
      <c r="G416" s="176">
        <v>156864.39</v>
      </c>
      <c r="H416" s="177">
        <f t="shared" si="273"/>
        <v>20326</v>
      </c>
      <c r="I416" s="178">
        <f t="shared" si="272"/>
        <v>4743026.76</v>
      </c>
      <c r="J416" s="175" t="s">
        <v>334</v>
      </c>
      <c r="K416" s="175" t="s">
        <v>334</v>
      </c>
      <c r="L416" s="175" t="s">
        <v>334</v>
      </c>
      <c r="M416" s="176" t="s">
        <v>334</v>
      </c>
      <c r="N416" s="179" t="s">
        <v>334</v>
      </c>
      <c r="O416" s="180" t="s">
        <v>334</v>
      </c>
      <c r="P416" s="180" t="s">
        <v>334</v>
      </c>
      <c r="Q416" s="182">
        <f>SUM(H416,N416)</f>
        <v>20326</v>
      </c>
      <c r="R416" s="182">
        <f>SUM(I416,O416)</f>
        <v>4743026.76</v>
      </c>
      <c r="S416" s="329"/>
    </row>
    <row r="417" spans="1:19" ht="12.75">
      <c r="A417" s="71" t="s">
        <v>339</v>
      </c>
      <c r="B417" s="175">
        <v>4386</v>
      </c>
      <c r="C417" s="175">
        <v>10412258.53</v>
      </c>
      <c r="D417" s="175">
        <v>985</v>
      </c>
      <c r="E417" s="175">
        <v>7548350.71</v>
      </c>
      <c r="F417" s="175">
        <v>3620</v>
      </c>
      <c r="G417" s="176">
        <v>7334990.27</v>
      </c>
      <c r="H417" s="177">
        <f t="shared" si="273"/>
        <v>8991</v>
      </c>
      <c r="I417" s="178">
        <f t="shared" si="272"/>
        <v>25295599.509999998</v>
      </c>
      <c r="J417" s="175">
        <v>0</v>
      </c>
      <c r="K417" s="175">
        <v>0</v>
      </c>
      <c r="L417" s="175">
        <v>215</v>
      </c>
      <c r="M417" s="176">
        <v>1107886.7</v>
      </c>
      <c r="N417" s="179">
        <v>1</v>
      </c>
      <c r="O417" s="180">
        <v>86.9</v>
      </c>
      <c r="P417" s="180">
        <v>0</v>
      </c>
      <c r="Q417" s="181">
        <f>SUM(H417,J417,L417,N417)</f>
        <v>9207</v>
      </c>
      <c r="R417" s="182">
        <f>SUM(I417,K417,M417,O417,P417)</f>
        <v>26403573.109999996</v>
      </c>
      <c r="S417" s="329"/>
    </row>
    <row r="418" spans="1:19" ht="12.75">
      <c r="A418" s="71" t="s">
        <v>326</v>
      </c>
      <c r="B418" s="175">
        <v>5</v>
      </c>
      <c r="C418" s="175">
        <v>781.07</v>
      </c>
      <c r="D418" s="175">
        <v>0</v>
      </c>
      <c r="E418" s="175">
        <v>0</v>
      </c>
      <c r="F418" s="175">
        <v>0</v>
      </c>
      <c r="G418" s="176">
        <v>0</v>
      </c>
      <c r="H418" s="177">
        <f t="shared" si="273"/>
        <v>5</v>
      </c>
      <c r="I418" s="178">
        <f t="shared" si="272"/>
        <v>781.07</v>
      </c>
      <c r="J418" s="175" t="s">
        <v>334</v>
      </c>
      <c r="K418" s="175" t="s">
        <v>334</v>
      </c>
      <c r="L418" s="175" t="s">
        <v>334</v>
      </c>
      <c r="M418" s="176" t="s">
        <v>334</v>
      </c>
      <c r="N418" s="179" t="s">
        <v>334</v>
      </c>
      <c r="O418" s="180" t="s">
        <v>334</v>
      </c>
      <c r="P418" s="180" t="s">
        <v>334</v>
      </c>
      <c r="Q418" s="184">
        <f aca="true" t="shared" si="274" ref="Q418:R422">H418</f>
        <v>5</v>
      </c>
      <c r="R418" s="182">
        <f t="shared" si="274"/>
        <v>781.07</v>
      </c>
      <c r="S418" s="329"/>
    </row>
    <row r="419" spans="1:19" ht="12.75">
      <c r="A419" s="71" t="s">
        <v>124</v>
      </c>
      <c r="B419" s="175">
        <v>319</v>
      </c>
      <c r="C419" s="175">
        <v>380152.1</v>
      </c>
      <c r="D419" s="175">
        <v>0</v>
      </c>
      <c r="E419" s="175">
        <v>0</v>
      </c>
      <c r="F419" s="175">
        <v>133</v>
      </c>
      <c r="G419" s="176">
        <v>177342.84</v>
      </c>
      <c r="H419" s="177">
        <f t="shared" si="273"/>
        <v>452</v>
      </c>
      <c r="I419" s="178">
        <f t="shared" si="272"/>
        <v>557494.94</v>
      </c>
      <c r="J419" s="175" t="s">
        <v>334</v>
      </c>
      <c r="K419" s="175" t="s">
        <v>334</v>
      </c>
      <c r="L419" s="175" t="s">
        <v>334</v>
      </c>
      <c r="M419" s="176" t="s">
        <v>334</v>
      </c>
      <c r="N419" s="179" t="s">
        <v>334</v>
      </c>
      <c r="O419" s="180" t="s">
        <v>334</v>
      </c>
      <c r="P419" s="180" t="s">
        <v>334</v>
      </c>
      <c r="Q419" s="184">
        <f t="shared" si="274"/>
        <v>452</v>
      </c>
      <c r="R419" s="182">
        <f t="shared" si="274"/>
        <v>557494.94</v>
      </c>
      <c r="S419" s="329"/>
    </row>
    <row r="420" spans="1:19" ht="12.75">
      <c r="A420" s="71" t="s">
        <v>125</v>
      </c>
      <c r="B420" s="175">
        <v>8</v>
      </c>
      <c r="C420" s="175">
        <v>28369.269999999997</v>
      </c>
      <c r="D420" s="175">
        <v>0</v>
      </c>
      <c r="E420" s="175">
        <v>0</v>
      </c>
      <c r="F420" s="175">
        <v>0</v>
      </c>
      <c r="G420" s="176">
        <v>0</v>
      </c>
      <c r="H420" s="177">
        <f t="shared" si="273"/>
        <v>8</v>
      </c>
      <c r="I420" s="178">
        <f t="shared" si="272"/>
        <v>28369.269999999997</v>
      </c>
      <c r="J420" s="175" t="s">
        <v>334</v>
      </c>
      <c r="K420" s="175" t="s">
        <v>334</v>
      </c>
      <c r="L420" s="175" t="s">
        <v>334</v>
      </c>
      <c r="M420" s="176" t="s">
        <v>334</v>
      </c>
      <c r="N420" s="179" t="s">
        <v>334</v>
      </c>
      <c r="O420" s="180" t="s">
        <v>334</v>
      </c>
      <c r="P420" s="180" t="s">
        <v>334</v>
      </c>
      <c r="Q420" s="184">
        <f t="shared" si="274"/>
        <v>8</v>
      </c>
      <c r="R420" s="182">
        <f t="shared" si="274"/>
        <v>28369.269999999997</v>
      </c>
      <c r="S420" s="329"/>
    </row>
    <row r="421" spans="1:19" ht="12.75">
      <c r="A421" s="71" t="s">
        <v>126</v>
      </c>
      <c r="B421" s="175">
        <v>652</v>
      </c>
      <c r="C421" s="175">
        <v>491443.87000000005</v>
      </c>
      <c r="D421" s="175">
        <v>5</v>
      </c>
      <c r="E421" s="175">
        <v>12911.07</v>
      </c>
      <c r="F421" s="175">
        <v>2</v>
      </c>
      <c r="G421" s="176">
        <v>70.24</v>
      </c>
      <c r="H421" s="177">
        <f t="shared" si="273"/>
        <v>659</v>
      </c>
      <c r="I421" s="178">
        <f t="shared" si="272"/>
        <v>504425.18000000005</v>
      </c>
      <c r="J421" s="175" t="s">
        <v>334</v>
      </c>
      <c r="K421" s="175" t="s">
        <v>334</v>
      </c>
      <c r="L421" s="175" t="s">
        <v>334</v>
      </c>
      <c r="M421" s="176" t="s">
        <v>334</v>
      </c>
      <c r="N421" s="179" t="s">
        <v>334</v>
      </c>
      <c r="O421" s="180" t="s">
        <v>334</v>
      </c>
      <c r="P421" s="180" t="s">
        <v>334</v>
      </c>
      <c r="Q421" s="184">
        <f t="shared" si="274"/>
        <v>659</v>
      </c>
      <c r="R421" s="182">
        <f t="shared" si="274"/>
        <v>504425.18000000005</v>
      </c>
      <c r="S421" s="329"/>
    </row>
    <row r="422" spans="1:19" ht="12.75">
      <c r="A422" s="71" t="s">
        <v>127</v>
      </c>
      <c r="B422" s="175">
        <v>20</v>
      </c>
      <c r="C422" s="175">
        <v>4668.73</v>
      </c>
      <c r="D422" s="175">
        <v>0</v>
      </c>
      <c r="E422" s="175">
        <v>0</v>
      </c>
      <c r="F422" s="175">
        <v>5</v>
      </c>
      <c r="G422" s="176">
        <v>680.73</v>
      </c>
      <c r="H422" s="177">
        <f t="shared" si="273"/>
        <v>25</v>
      </c>
      <c r="I422" s="178">
        <f t="shared" si="272"/>
        <v>5349.459999999999</v>
      </c>
      <c r="J422" s="175" t="s">
        <v>334</v>
      </c>
      <c r="K422" s="175" t="s">
        <v>334</v>
      </c>
      <c r="L422" s="175" t="s">
        <v>334</v>
      </c>
      <c r="M422" s="176" t="s">
        <v>334</v>
      </c>
      <c r="N422" s="179" t="s">
        <v>334</v>
      </c>
      <c r="O422" s="180" t="s">
        <v>334</v>
      </c>
      <c r="P422" s="180" t="s">
        <v>334</v>
      </c>
      <c r="Q422" s="184">
        <f t="shared" si="274"/>
        <v>25</v>
      </c>
      <c r="R422" s="182">
        <f t="shared" si="274"/>
        <v>5349.459999999999</v>
      </c>
      <c r="S422" s="329"/>
    </row>
    <row r="423" spans="1:19" ht="12.75">
      <c r="A423" s="74" t="s">
        <v>167</v>
      </c>
      <c r="B423" s="169" t="s">
        <v>334</v>
      </c>
      <c r="C423" s="169" t="s">
        <v>334</v>
      </c>
      <c r="D423" s="169">
        <f>SUM(D424:D426)</f>
        <v>253</v>
      </c>
      <c r="E423" s="169">
        <f>SUM(E424:E426)</f>
        <v>12911423</v>
      </c>
      <c r="F423" s="169" t="s">
        <v>334</v>
      </c>
      <c r="G423" s="172" t="s">
        <v>334</v>
      </c>
      <c r="H423" s="170">
        <f aca="true" t="shared" si="275" ref="H423:I426">D423</f>
        <v>253</v>
      </c>
      <c r="I423" s="171">
        <f t="shared" si="275"/>
        <v>12911423</v>
      </c>
      <c r="J423" s="169" t="s">
        <v>334</v>
      </c>
      <c r="K423" s="169" t="s">
        <v>334</v>
      </c>
      <c r="L423" s="169" t="s">
        <v>334</v>
      </c>
      <c r="M423" s="172" t="s">
        <v>334</v>
      </c>
      <c r="N423" s="170" t="s">
        <v>334</v>
      </c>
      <c r="O423" s="171" t="s">
        <v>334</v>
      </c>
      <c r="P423" s="171" t="s">
        <v>334</v>
      </c>
      <c r="Q423" s="170">
        <f aca="true" t="shared" si="276" ref="Q423:R426">H423</f>
        <v>253</v>
      </c>
      <c r="R423" s="174">
        <f t="shared" si="276"/>
        <v>12911423</v>
      </c>
      <c r="S423" s="329"/>
    </row>
    <row r="424" spans="1:19" ht="12.75">
      <c r="A424" s="71" t="s">
        <v>119</v>
      </c>
      <c r="B424" s="175" t="s">
        <v>334</v>
      </c>
      <c r="C424" s="175" t="s">
        <v>334</v>
      </c>
      <c r="D424" s="175">
        <v>0</v>
      </c>
      <c r="E424" s="175">
        <v>0</v>
      </c>
      <c r="F424" s="175" t="s">
        <v>334</v>
      </c>
      <c r="G424" s="176" t="s">
        <v>334</v>
      </c>
      <c r="H424" s="177">
        <f t="shared" si="275"/>
        <v>0</v>
      </c>
      <c r="I424" s="178">
        <f t="shared" si="275"/>
        <v>0</v>
      </c>
      <c r="J424" s="175" t="s">
        <v>334</v>
      </c>
      <c r="K424" s="175" t="s">
        <v>334</v>
      </c>
      <c r="L424" s="175" t="s">
        <v>334</v>
      </c>
      <c r="M424" s="176" t="s">
        <v>334</v>
      </c>
      <c r="N424" s="179" t="s">
        <v>334</v>
      </c>
      <c r="O424" s="180" t="s">
        <v>334</v>
      </c>
      <c r="P424" s="180" t="s">
        <v>334</v>
      </c>
      <c r="Q424" s="177">
        <f t="shared" si="276"/>
        <v>0</v>
      </c>
      <c r="R424" s="182">
        <f t="shared" si="276"/>
        <v>0</v>
      </c>
      <c r="S424" s="329"/>
    </row>
    <row r="425" spans="1:19" ht="12.75">
      <c r="A425" s="71" t="s">
        <v>333</v>
      </c>
      <c r="B425" s="175" t="s">
        <v>334</v>
      </c>
      <c r="C425" s="175" t="s">
        <v>334</v>
      </c>
      <c r="D425" s="175">
        <v>253</v>
      </c>
      <c r="E425" s="175">
        <v>12911423</v>
      </c>
      <c r="F425" s="175" t="s">
        <v>334</v>
      </c>
      <c r="G425" s="176" t="s">
        <v>334</v>
      </c>
      <c r="H425" s="177">
        <f t="shared" si="275"/>
        <v>253</v>
      </c>
      <c r="I425" s="178">
        <f t="shared" si="275"/>
        <v>12911423</v>
      </c>
      <c r="J425" s="175" t="s">
        <v>334</v>
      </c>
      <c r="K425" s="175" t="s">
        <v>334</v>
      </c>
      <c r="L425" s="175" t="s">
        <v>334</v>
      </c>
      <c r="M425" s="176" t="s">
        <v>334</v>
      </c>
      <c r="N425" s="179" t="s">
        <v>334</v>
      </c>
      <c r="O425" s="180" t="s">
        <v>334</v>
      </c>
      <c r="P425" s="180" t="s">
        <v>334</v>
      </c>
      <c r="Q425" s="177">
        <f t="shared" si="276"/>
        <v>253</v>
      </c>
      <c r="R425" s="182">
        <f t="shared" si="276"/>
        <v>12911423</v>
      </c>
      <c r="S425" s="329"/>
    </row>
    <row r="426" spans="1:19" ht="13.5" thickBot="1">
      <c r="A426" s="71" t="s">
        <v>127</v>
      </c>
      <c r="B426" s="175" t="s">
        <v>334</v>
      </c>
      <c r="C426" s="175" t="s">
        <v>334</v>
      </c>
      <c r="D426" s="175">
        <v>0</v>
      </c>
      <c r="E426" s="175">
        <v>0</v>
      </c>
      <c r="F426" s="175" t="s">
        <v>334</v>
      </c>
      <c r="G426" s="176" t="s">
        <v>334</v>
      </c>
      <c r="H426" s="177">
        <f t="shared" si="275"/>
        <v>0</v>
      </c>
      <c r="I426" s="178">
        <f t="shared" si="275"/>
        <v>0</v>
      </c>
      <c r="J426" s="175" t="s">
        <v>334</v>
      </c>
      <c r="K426" s="175" t="s">
        <v>334</v>
      </c>
      <c r="L426" s="175" t="s">
        <v>334</v>
      </c>
      <c r="M426" s="176" t="s">
        <v>334</v>
      </c>
      <c r="N426" s="179" t="s">
        <v>334</v>
      </c>
      <c r="O426" s="180" t="s">
        <v>334</v>
      </c>
      <c r="P426" s="180" t="s">
        <v>334</v>
      </c>
      <c r="Q426" s="177">
        <f t="shared" si="276"/>
        <v>0</v>
      </c>
      <c r="R426" s="182">
        <f t="shared" si="276"/>
        <v>0</v>
      </c>
      <c r="S426" s="329"/>
    </row>
    <row r="427" spans="1:19" ht="13.5" thickBot="1">
      <c r="A427" s="379" t="s">
        <v>356</v>
      </c>
      <c r="B427" s="134">
        <f aca="true" t="shared" si="277" ref="B427:G427">IF(ABS(B8+B25+B38+B55+B68+B94+B107+B124+B137+B150+B163+B176+B189+B202+B215+B228+B241+B254+B267+B280+B293+B306+B319+B332+B345+B358+B371+B384+B397+B410+B81-SUM(B428,B440))&lt;1,B428+B440,"Faux")</f>
        <v>353067</v>
      </c>
      <c r="C427" s="130">
        <f t="shared" si="277"/>
        <v>123740759.27000001</v>
      </c>
      <c r="D427" s="130">
        <f t="shared" si="277"/>
        <v>52371</v>
      </c>
      <c r="E427" s="130">
        <f t="shared" si="277"/>
        <v>168302124.32</v>
      </c>
      <c r="F427" s="130">
        <f t="shared" si="277"/>
        <v>54913</v>
      </c>
      <c r="G427" s="133">
        <f t="shared" si="277"/>
        <v>68731389.52000001</v>
      </c>
      <c r="H427" s="185">
        <f>IF(B427+D427+F427=H428+H440,H428+H440,"faux")</f>
        <v>460351</v>
      </c>
      <c r="I427" s="186">
        <f>IF(C427+E427+G427=I428+I440,I428+I440,"faux")</f>
        <v>360774273.11</v>
      </c>
      <c r="J427" s="131">
        <f>IF(ABS(J8+J25+J38+J55+J68+J94+J107+J124+J137+J150+J163+J176+J189+J202+J215+J228+J241+J254+J267+J280+J293+J306+J319+J332+J345+J358+J371+J384+J397+J410+J81-SUM(J428,J440))&lt;1,J428+J440,"Faux")</f>
        <v>599</v>
      </c>
      <c r="K427" s="130">
        <f>IF(ABS(K8+K25+K38+K55+K68+K94+K107+K124+K137+K150+K163+K176+K189+K202+K215+K228+K241+K254+K267+K280+K293+K306+K319+K332+K345+K358+K371+K384+K397+K410+K81-SUM(K428,K440))&lt;1,K428+K440,"Faux")</f>
        <v>123407.8</v>
      </c>
      <c r="L427" s="130">
        <f>IF(ABS(L8+L25+L38+L55+L68+L94+L107+L124+L137+L150+L163+L176+L189+L202+L215+L228+L241+L254+L267+L280+L293+L306+L319+L332+L345+L358+L371+L384+L397+L410+L81-SUM(L428,L440))&lt;1,L428+L440,"Faux")</f>
        <v>19426</v>
      </c>
      <c r="M427" s="158">
        <f>IF(ABS(M8+M25+M38+M55+M68+M94+M107+M124+M137+M150+M163+M176+M189+M202+M215+M228+M241+M254+M267+M280+M293+M306+M319+M332+M345+M358+M371+M384+M397+M410+M81-SUM(M428,M440))&lt;1,M428+M440,"Faux")</f>
        <v>48977713.900000006</v>
      </c>
      <c r="N427" s="131">
        <f>IF(N8+N25+N38+N55+N68++N81+N94+N107+N124+N137+N150+N163+N176+N189+N202+N215+N228+N241+N254+N267+N280+N293+N306+N319+N332+N345+N358+N371+N384+N397+N410=N428+N440,N428+N440,"fAUX")</f>
        <v>661</v>
      </c>
      <c r="O427" s="160">
        <f>IF(O8+O25+O38+O55+O68+O94+O107+O124+O137+O150+O163+O176+O189+O202+O215+O228+O241+O254+O267+O280+O293+O306+O319+O332+O345+O358+O371+O384+O397+O410=O428+O440,O428+O440,"fAUX")</f>
        <v>67110.4</v>
      </c>
      <c r="P427" s="160">
        <f>IF(P8+P25+P38+P55+P68+P94+P107+P124+P137+P150+P163+P176+P189+P202+P215+P228+P241+P254+P267+P280+P293+P306+P319+P332+P345+P358+P371+P384+P397+P410+P81=P428+P440,P428+P440,"fAUX")</f>
        <v>5211982.277707481</v>
      </c>
      <c r="Q427" s="131">
        <f>IF(H427+J427+L427+N427=Q428+Q440,Q428+Q440,"faux")</f>
        <v>481037</v>
      </c>
      <c r="R427" s="187">
        <f>IF(ABS(R8+R25+R38+R55+R68++R94+R107+R124+R137+R150+R163+R176+R189+R202+R215+R228+R241+R254+R267+R280+R293+R306+R319+R332+R345+R358+R371+R384+R397+R410+R81-SUM(R428,R440))&lt;1,R428+R440,"faux")</f>
        <v>415154487.4877076</v>
      </c>
      <c r="S427" s="329"/>
    </row>
    <row r="428" spans="1:19" ht="12.75">
      <c r="A428" s="74" t="s">
        <v>166</v>
      </c>
      <c r="B428" s="169">
        <f>SUM(B429:B439)</f>
        <v>353067</v>
      </c>
      <c r="C428" s="169">
        <f>SUM(C429:C439)</f>
        <v>123740759.27000001</v>
      </c>
      <c r="D428" s="169">
        <f aca="true" t="shared" si="278" ref="D428:O428">SUM(D429:D439)</f>
        <v>43734</v>
      </c>
      <c r="E428" s="169">
        <f>SUM(E429:E439)</f>
        <v>146610863.35</v>
      </c>
      <c r="F428" s="169">
        <f t="shared" si="278"/>
        <v>54913</v>
      </c>
      <c r="G428" s="169">
        <f t="shared" si="278"/>
        <v>68731389.52000001</v>
      </c>
      <c r="H428" s="188">
        <f t="shared" si="278"/>
        <v>451714</v>
      </c>
      <c r="I428" s="189">
        <f t="shared" si="278"/>
        <v>339083012.14000005</v>
      </c>
      <c r="J428" s="169">
        <f t="shared" si="278"/>
        <v>599</v>
      </c>
      <c r="K428" s="169">
        <f t="shared" si="278"/>
        <v>123407.8</v>
      </c>
      <c r="L428" s="169">
        <f t="shared" si="278"/>
        <v>19426</v>
      </c>
      <c r="M428" s="172">
        <f t="shared" si="278"/>
        <v>48977713.900000006</v>
      </c>
      <c r="N428" s="170">
        <f t="shared" si="278"/>
        <v>661</v>
      </c>
      <c r="O428" s="171">
        <f t="shared" si="278"/>
        <v>67110.4</v>
      </c>
      <c r="P428" s="171">
        <f>SUM(P429:P439)</f>
        <v>5211982.277707481</v>
      </c>
      <c r="Q428" s="170">
        <f>SUM(Q429:Q439)</f>
        <v>472400</v>
      </c>
      <c r="R428" s="174">
        <f>SUM(R429:R439)</f>
        <v>393463226.5177076</v>
      </c>
      <c r="S428" s="329"/>
    </row>
    <row r="429" spans="1:19" ht="12.75">
      <c r="A429" s="71" t="s">
        <v>119</v>
      </c>
      <c r="B429" s="175">
        <f aca="true" t="shared" si="279" ref="B429:G439">B10+B27+B40+B57+B70+B96+B109+B126+B139+B152+B165+B178+B191+B204+B217+B230+B243+B256+B269+B282+B295+B308++B321+B334+B347+B360+B373+B386+B399+B412+B83</f>
        <v>3361</v>
      </c>
      <c r="C429" s="175">
        <f t="shared" si="279"/>
        <v>761974.5499999998</v>
      </c>
      <c r="D429" s="175">
        <f t="shared" si="279"/>
        <v>311</v>
      </c>
      <c r="E429" s="175">
        <f t="shared" si="279"/>
        <v>306644.88000000006</v>
      </c>
      <c r="F429" s="175">
        <f t="shared" si="279"/>
        <v>11</v>
      </c>
      <c r="G429" s="175">
        <f t="shared" si="279"/>
        <v>1421.87</v>
      </c>
      <c r="H429" s="177">
        <f>B429+D429+F429</f>
        <v>3683</v>
      </c>
      <c r="I429" s="190">
        <f>C429+E429+G429</f>
        <v>1070041.3</v>
      </c>
      <c r="J429" s="175" t="s">
        <v>334</v>
      </c>
      <c r="K429" s="175" t="s">
        <v>334</v>
      </c>
      <c r="L429" s="175" t="s">
        <v>334</v>
      </c>
      <c r="M429" s="176" t="s">
        <v>334</v>
      </c>
      <c r="N429" s="179" t="s">
        <v>334</v>
      </c>
      <c r="O429" s="180" t="s">
        <v>334</v>
      </c>
      <c r="P429" s="180" t="s">
        <v>334</v>
      </c>
      <c r="Q429" s="184">
        <f aca="true" t="shared" si="280" ref="Q429:R431">H429</f>
        <v>3683</v>
      </c>
      <c r="R429" s="182">
        <f>I429</f>
        <v>1070041.3</v>
      </c>
      <c r="S429" s="329"/>
    </row>
    <row r="430" spans="1:19" ht="12.75">
      <c r="A430" s="71" t="s">
        <v>120</v>
      </c>
      <c r="B430" s="175">
        <f t="shared" si="279"/>
        <v>66</v>
      </c>
      <c r="C430" s="175">
        <f t="shared" si="279"/>
        <v>7138.960000000001</v>
      </c>
      <c r="D430" s="175">
        <f t="shared" si="279"/>
        <v>0</v>
      </c>
      <c r="E430" s="175">
        <f t="shared" si="279"/>
        <v>0</v>
      </c>
      <c r="F430" s="175">
        <f t="shared" si="279"/>
        <v>20</v>
      </c>
      <c r="G430" s="175">
        <f t="shared" si="279"/>
        <v>1809.52</v>
      </c>
      <c r="H430" s="177">
        <f aca="true" t="shared" si="281" ref="H430:H439">B430+D430+F430</f>
        <v>86</v>
      </c>
      <c r="I430" s="190">
        <f aca="true" t="shared" si="282" ref="I430:I439">C430+E430+G430</f>
        <v>8948.480000000001</v>
      </c>
      <c r="J430" s="175" t="s">
        <v>334</v>
      </c>
      <c r="K430" s="175" t="s">
        <v>334</v>
      </c>
      <c r="L430" s="175" t="s">
        <v>334</v>
      </c>
      <c r="M430" s="176" t="s">
        <v>334</v>
      </c>
      <c r="N430" s="179" t="s">
        <v>334</v>
      </c>
      <c r="O430" s="180" t="s">
        <v>334</v>
      </c>
      <c r="P430" s="180" t="s">
        <v>334</v>
      </c>
      <c r="Q430" s="184">
        <f t="shared" si="280"/>
        <v>86</v>
      </c>
      <c r="R430" s="182">
        <f t="shared" si="280"/>
        <v>8948.480000000001</v>
      </c>
      <c r="S430" s="329"/>
    </row>
    <row r="431" spans="1:19" ht="12.75">
      <c r="A431" s="71" t="s">
        <v>121</v>
      </c>
      <c r="B431" s="175">
        <f t="shared" si="279"/>
        <v>0</v>
      </c>
      <c r="C431" s="175">
        <f t="shared" si="279"/>
        <v>0</v>
      </c>
      <c r="D431" s="175">
        <f t="shared" si="279"/>
        <v>0</v>
      </c>
      <c r="E431" s="175">
        <f t="shared" si="279"/>
        <v>0</v>
      </c>
      <c r="F431" s="175">
        <f t="shared" si="279"/>
        <v>0</v>
      </c>
      <c r="G431" s="175">
        <f t="shared" si="279"/>
        <v>0</v>
      </c>
      <c r="H431" s="177">
        <f t="shared" si="281"/>
        <v>0</v>
      </c>
      <c r="I431" s="190">
        <f t="shared" si="282"/>
        <v>0</v>
      </c>
      <c r="J431" s="175" t="s">
        <v>334</v>
      </c>
      <c r="K431" s="175" t="s">
        <v>334</v>
      </c>
      <c r="L431" s="175" t="s">
        <v>334</v>
      </c>
      <c r="M431" s="176" t="s">
        <v>334</v>
      </c>
      <c r="N431" s="179" t="s">
        <v>334</v>
      </c>
      <c r="O431" s="180" t="s">
        <v>334</v>
      </c>
      <c r="P431" s="180" t="s">
        <v>334</v>
      </c>
      <c r="Q431" s="184">
        <f t="shared" si="280"/>
        <v>0</v>
      </c>
      <c r="R431" s="182">
        <f t="shared" si="280"/>
        <v>0</v>
      </c>
      <c r="S431" s="329"/>
    </row>
    <row r="432" spans="1:19" ht="12.75">
      <c r="A432" s="71" t="s">
        <v>122</v>
      </c>
      <c r="B432" s="175">
        <f t="shared" si="279"/>
        <v>0</v>
      </c>
      <c r="C432" s="175">
        <f t="shared" si="279"/>
        <v>0</v>
      </c>
      <c r="D432" s="175">
        <f t="shared" si="279"/>
        <v>0</v>
      </c>
      <c r="E432" s="175">
        <f t="shared" si="279"/>
        <v>0</v>
      </c>
      <c r="F432" s="175">
        <f t="shared" si="279"/>
        <v>0</v>
      </c>
      <c r="G432" s="175">
        <f t="shared" si="279"/>
        <v>0</v>
      </c>
      <c r="H432" s="177">
        <f t="shared" si="281"/>
        <v>0</v>
      </c>
      <c r="I432" s="190">
        <f>C432+E432+G432</f>
        <v>0</v>
      </c>
      <c r="J432" s="175" t="s">
        <v>334</v>
      </c>
      <c r="K432" s="175" t="s">
        <v>334</v>
      </c>
      <c r="L432" s="175" t="s">
        <v>334</v>
      </c>
      <c r="M432" s="176" t="s">
        <v>334</v>
      </c>
      <c r="N432" s="191" t="s">
        <v>334</v>
      </c>
      <c r="O432" s="192" t="s">
        <v>334</v>
      </c>
      <c r="P432" s="192" t="s">
        <v>334</v>
      </c>
      <c r="Q432" s="177">
        <f>H432</f>
        <v>0</v>
      </c>
      <c r="R432" s="182">
        <f>I432</f>
        <v>0</v>
      </c>
      <c r="S432" s="329"/>
    </row>
    <row r="433" spans="1:19" ht="12.75">
      <c r="A433" s="71" t="s">
        <v>123</v>
      </c>
      <c r="B433" s="175">
        <f t="shared" si="279"/>
        <v>159612</v>
      </c>
      <c r="C433" s="175">
        <f t="shared" si="279"/>
        <v>23942908.640000004</v>
      </c>
      <c r="D433" s="175">
        <f t="shared" si="279"/>
        <v>31852</v>
      </c>
      <c r="E433" s="175">
        <f t="shared" si="279"/>
        <v>114727527.78</v>
      </c>
      <c r="F433" s="175">
        <f t="shared" si="279"/>
        <v>3721</v>
      </c>
      <c r="G433" s="175">
        <f t="shared" si="279"/>
        <v>454825.55999999994</v>
      </c>
      <c r="H433" s="177">
        <f t="shared" si="281"/>
        <v>195185</v>
      </c>
      <c r="I433" s="190">
        <f t="shared" si="282"/>
        <v>139125261.98000002</v>
      </c>
      <c r="J433" s="175" t="s">
        <v>334</v>
      </c>
      <c r="K433" s="175" t="s">
        <v>334</v>
      </c>
      <c r="L433" s="175" t="s">
        <v>334</v>
      </c>
      <c r="M433" s="176" t="s">
        <v>334</v>
      </c>
      <c r="N433" s="191" t="s">
        <v>334</v>
      </c>
      <c r="O433" s="192" t="s">
        <v>334</v>
      </c>
      <c r="P433" s="192" t="s">
        <v>334</v>
      </c>
      <c r="Q433" s="182">
        <f>SUM(H433,N433)</f>
        <v>195185</v>
      </c>
      <c r="R433" s="182">
        <f>SUM(I433,O433)</f>
        <v>139125261.98000002</v>
      </c>
      <c r="S433" s="329"/>
    </row>
    <row r="434" spans="1:19" ht="12.75">
      <c r="A434" s="71" t="s">
        <v>339</v>
      </c>
      <c r="B434" s="175">
        <f t="shared" si="279"/>
        <v>170160</v>
      </c>
      <c r="C434" s="175">
        <f t="shared" si="279"/>
        <v>94336800.16</v>
      </c>
      <c r="D434" s="175">
        <f t="shared" si="279"/>
        <v>10847</v>
      </c>
      <c r="E434" s="175">
        <f t="shared" si="279"/>
        <v>31102006.18</v>
      </c>
      <c r="F434" s="175">
        <f t="shared" si="279"/>
        <v>47436</v>
      </c>
      <c r="G434" s="175">
        <f t="shared" si="279"/>
        <v>66952078.16000002</v>
      </c>
      <c r="H434" s="177">
        <f t="shared" si="281"/>
        <v>228443</v>
      </c>
      <c r="I434" s="190">
        <f t="shared" si="282"/>
        <v>192390884.50000003</v>
      </c>
      <c r="J434" s="193">
        <f>J15+J32+J45+J62+J75+J101+J114+J131+J144+J157+J170+J183+J196+J209+J222+J235++J248+J261+J274+J287+J300+J313++J326+J339+J352+J365+J378+J391+J404+J417+J88</f>
        <v>599</v>
      </c>
      <c r="K434" s="193">
        <f>K15+K32+K45+K62+K75+K101+K114+K131+K144+K157+K170+K183+K196+K209+K222+K235++K248+K261+K274+K287+K300+K313++K326+K339+K352+K365+K378+K391+K404+K417+K88</f>
        <v>123407.8</v>
      </c>
      <c r="L434" s="193">
        <f>L15+L32+L45+L62+L75+L101+L114+L131+L144+L157+L170+L183+L196+L209+L222+L235++L248+L261+L274+L287+L300+L313++L326+L339+L352+L365+L378+L391+L404+L417+L88</f>
        <v>19426</v>
      </c>
      <c r="M434" s="194">
        <f>M15+M32+M45+M62+M75+M101+M114+M131+M144+M157+M170+M183+M196+M209+M222+M235++M248+M261+M274+M287+M300+M313++M326+M339+M352+M365+M378+M391+M404+M417+M88</f>
        <v>48977713.900000006</v>
      </c>
      <c r="N434" s="179">
        <f>N15+N32+N45+N62+N75+N88+N101+N114+N131+N144+N157+N170+N183+N196+N209+N222+N235+N248+N261+N274+N287+N300+N313+N326+N339+N352+N365+N378+N391+N404+N417</f>
        <v>661</v>
      </c>
      <c r="O434" s="180">
        <f>O15+O32+O45+O62+O75+O88+O101+O114+O131+O144+O157+O170+O183+O196+O209+O222+O235+O248+O261+O274+O287+O300+O313+O326+O339+O352+O365+O378+O391+O404+O417</f>
        <v>67110.4</v>
      </c>
      <c r="P434" s="180">
        <f>P15+P32+P45+P62+P75+P88+P101+P114+P131+P144+P157+P170+P183+P196+P209+P222+P235+P248+P261+P274+P287+P300+P313+P326+P339+P352+P365+P378+P391+P404+P417</f>
        <v>5211982.277707481</v>
      </c>
      <c r="Q434" s="184">
        <f>SUM(H434,J434,L434,N434)</f>
        <v>249129</v>
      </c>
      <c r="R434" s="182">
        <f>SUM(I434,K434,M434,O434,P434)</f>
        <v>246771098.87770754</v>
      </c>
      <c r="S434" s="329"/>
    </row>
    <row r="435" spans="1:19" ht="12.75">
      <c r="A435" s="71" t="s">
        <v>326</v>
      </c>
      <c r="B435" s="175">
        <f t="shared" si="279"/>
        <v>159</v>
      </c>
      <c r="C435" s="175">
        <f t="shared" si="279"/>
        <v>40454.38999999999</v>
      </c>
      <c r="D435" s="175">
        <f t="shared" si="279"/>
        <v>2</v>
      </c>
      <c r="E435" s="175">
        <f t="shared" si="279"/>
        <v>1453.12</v>
      </c>
      <c r="F435" s="175">
        <f t="shared" si="279"/>
        <v>10</v>
      </c>
      <c r="G435" s="175">
        <f t="shared" si="279"/>
        <v>598.87</v>
      </c>
      <c r="H435" s="177">
        <f t="shared" si="281"/>
        <v>171</v>
      </c>
      <c r="I435" s="190">
        <f t="shared" si="282"/>
        <v>42506.38</v>
      </c>
      <c r="J435" s="175" t="s">
        <v>334</v>
      </c>
      <c r="K435" s="175" t="s">
        <v>334</v>
      </c>
      <c r="L435" s="175" t="s">
        <v>334</v>
      </c>
      <c r="M435" s="176" t="s">
        <v>334</v>
      </c>
      <c r="N435" s="179" t="s">
        <v>334</v>
      </c>
      <c r="O435" s="180" t="s">
        <v>334</v>
      </c>
      <c r="P435" s="180" t="s">
        <v>334</v>
      </c>
      <c r="Q435" s="184">
        <f aca="true" t="shared" si="283" ref="Q435:R439">H435</f>
        <v>171</v>
      </c>
      <c r="R435" s="182">
        <f t="shared" si="283"/>
        <v>42506.38</v>
      </c>
      <c r="S435" s="329"/>
    </row>
    <row r="436" spans="1:19" ht="12.75">
      <c r="A436" s="71" t="s">
        <v>124</v>
      </c>
      <c r="B436" s="175">
        <f t="shared" si="279"/>
        <v>9062</v>
      </c>
      <c r="C436" s="175">
        <f t="shared" si="279"/>
        <v>1981537.34</v>
      </c>
      <c r="D436" s="175">
        <f t="shared" si="279"/>
        <v>0</v>
      </c>
      <c r="E436" s="175">
        <f t="shared" si="279"/>
        <v>0</v>
      </c>
      <c r="F436" s="175">
        <f t="shared" si="279"/>
        <v>3239</v>
      </c>
      <c r="G436" s="175">
        <f t="shared" si="279"/>
        <v>1223812.46</v>
      </c>
      <c r="H436" s="177">
        <f t="shared" si="281"/>
        <v>12301</v>
      </c>
      <c r="I436" s="190">
        <f t="shared" si="282"/>
        <v>3205349.8</v>
      </c>
      <c r="J436" s="175" t="s">
        <v>334</v>
      </c>
      <c r="K436" s="175" t="s">
        <v>334</v>
      </c>
      <c r="L436" s="175" t="s">
        <v>334</v>
      </c>
      <c r="M436" s="176" t="s">
        <v>334</v>
      </c>
      <c r="N436" s="179" t="s">
        <v>334</v>
      </c>
      <c r="O436" s="180" t="s">
        <v>334</v>
      </c>
      <c r="P436" s="180" t="s">
        <v>334</v>
      </c>
      <c r="Q436" s="184">
        <f t="shared" si="283"/>
        <v>12301</v>
      </c>
      <c r="R436" s="182">
        <f>I436</f>
        <v>3205349.8</v>
      </c>
      <c r="S436" s="329"/>
    </row>
    <row r="437" spans="1:19" ht="12.75">
      <c r="A437" s="71" t="s">
        <v>125</v>
      </c>
      <c r="B437" s="175">
        <f t="shared" si="279"/>
        <v>274</v>
      </c>
      <c r="C437" s="175">
        <f t="shared" si="279"/>
        <v>53835.229999999996</v>
      </c>
      <c r="D437" s="175">
        <f t="shared" si="279"/>
        <v>6</v>
      </c>
      <c r="E437" s="175">
        <f t="shared" si="279"/>
        <v>9092.22</v>
      </c>
      <c r="F437" s="175">
        <f t="shared" si="279"/>
        <v>0</v>
      </c>
      <c r="G437" s="175">
        <f t="shared" si="279"/>
        <v>0</v>
      </c>
      <c r="H437" s="177">
        <f t="shared" si="281"/>
        <v>280</v>
      </c>
      <c r="I437" s="190">
        <f t="shared" si="282"/>
        <v>62927.45</v>
      </c>
      <c r="J437" s="175" t="s">
        <v>334</v>
      </c>
      <c r="K437" s="175" t="s">
        <v>334</v>
      </c>
      <c r="L437" s="175" t="s">
        <v>334</v>
      </c>
      <c r="M437" s="176" t="s">
        <v>334</v>
      </c>
      <c r="N437" s="179" t="s">
        <v>334</v>
      </c>
      <c r="O437" s="180" t="s">
        <v>334</v>
      </c>
      <c r="P437" s="180" t="s">
        <v>334</v>
      </c>
      <c r="Q437" s="184">
        <f t="shared" si="283"/>
        <v>280</v>
      </c>
      <c r="R437" s="182">
        <f t="shared" si="283"/>
        <v>62927.45</v>
      </c>
      <c r="S437" s="329"/>
    </row>
    <row r="438" spans="1:19" ht="12.75">
      <c r="A438" s="71" t="s">
        <v>126</v>
      </c>
      <c r="B438" s="175">
        <f t="shared" si="279"/>
        <v>9848</v>
      </c>
      <c r="C438" s="175">
        <f t="shared" si="279"/>
        <v>2481347.4699999997</v>
      </c>
      <c r="D438" s="175">
        <f t="shared" si="279"/>
        <v>704</v>
      </c>
      <c r="E438" s="175">
        <f t="shared" si="279"/>
        <v>458486.37999999995</v>
      </c>
      <c r="F438" s="175">
        <f t="shared" si="279"/>
        <v>347</v>
      </c>
      <c r="G438" s="175">
        <f t="shared" si="279"/>
        <v>59450.549999999996</v>
      </c>
      <c r="H438" s="177">
        <f t="shared" si="281"/>
        <v>10899</v>
      </c>
      <c r="I438" s="190">
        <f t="shared" si="282"/>
        <v>2999284.3999999994</v>
      </c>
      <c r="J438" s="175" t="s">
        <v>334</v>
      </c>
      <c r="K438" s="175" t="s">
        <v>334</v>
      </c>
      <c r="L438" s="175" t="s">
        <v>334</v>
      </c>
      <c r="M438" s="176" t="s">
        <v>334</v>
      </c>
      <c r="N438" s="179" t="s">
        <v>334</v>
      </c>
      <c r="O438" s="180" t="s">
        <v>334</v>
      </c>
      <c r="P438" s="180" t="s">
        <v>334</v>
      </c>
      <c r="Q438" s="184">
        <f t="shared" si="283"/>
        <v>10899</v>
      </c>
      <c r="R438" s="182">
        <f t="shared" si="283"/>
        <v>2999284.3999999994</v>
      </c>
      <c r="S438" s="329"/>
    </row>
    <row r="439" spans="1:19" ht="12.75">
      <c r="A439" s="71" t="s">
        <v>127</v>
      </c>
      <c r="B439" s="175">
        <f t="shared" si="279"/>
        <v>525</v>
      </c>
      <c r="C439" s="175">
        <f t="shared" si="279"/>
        <v>134762.52999999997</v>
      </c>
      <c r="D439" s="175">
        <f t="shared" si="279"/>
        <v>12</v>
      </c>
      <c r="E439" s="175">
        <f t="shared" si="279"/>
        <v>5652.789999999999</v>
      </c>
      <c r="F439" s="175">
        <f t="shared" si="279"/>
        <v>129</v>
      </c>
      <c r="G439" s="175">
        <f t="shared" si="279"/>
        <v>37392.530000000006</v>
      </c>
      <c r="H439" s="177">
        <f t="shared" si="281"/>
        <v>666</v>
      </c>
      <c r="I439" s="190">
        <f t="shared" si="282"/>
        <v>177807.84999999998</v>
      </c>
      <c r="J439" s="175" t="s">
        <v>334</v>
      </c>
      <c r="K439" s="175" t="s">
        <v>334</v>
      </c>
      <c r="L439" s="175" t="s">
        <v>334</v>
      </c>
      <c r="M439" s="176" t="s">
        <v>334</v>
      </c>
      <c r="N439" s="179" t="s">
        <v>334</v>
      </c>
      <c r="O439" s="180" t="s">
        <v>334</v>
      </c>
      <c r="P439" s="180" t="s">
        <v>334</v>
      </c>
      <c r="Q439" s="184">
        <f t="shared" si="283"/>
        <v>666</v>
      </c>
      <c r="R439" s="182">
        <f t="shared" si="283"/>
        <v>177807.84999999998</v>
      </c>
      <c r="S439" s="329"/>
    </row>
    <row r="440" spans="1:19" ht="12.75">
      <c r="A440" s="125" t="s">
        <v>167</v>
      </c>
      <c r="B440" s="195">
        <f aca="true" t="shared" si="284" ref="B440:M440">SUM(B441:B443)</f>
        <v>0</v>
      </c>
      <c r="C440" s="195">
        <f t="shared" si="284"/>
        <v>0</v>
      </c>
      <c r="D440" s="195">
        <f>SUM(D441:D443)</f>
        <v>8637</v>
      </c>
      <c r="E440" s="195">
        <f t="shared" si="284"/>
        <v>21691260.97</v>
      </c>
      <c r="F440" s="195">
        <f t="shared" si="284"/>
        <v>0</v>
      </c>
      <c r="G440" s="195">
        <f>SUM(G441:G443)</f>
        <v>0</v>
      </c>
      <c r="H440" s="173">
        <f t="shared" si="284"/>
        <v>8637</v>
      </c>
      <c r="I440" s="196">
        <f t="shared" si="284"/>
        <v>21691260.97</v>
      </c>
      <c r="J440" s="195">
        <f>SUM(J441:J443)</f>
        <v>0</v>
      </c>
      <c r="K440" s="195">
        <f t="shared" si="284"/>
        <v>0</v>
      </c>
      <c r="L440" s="195">
        <f t="shared" si="284"/>
        <v>0</v>
      </c>
      <c r="M440" s="197">
        <f t="shared" si="284"/>
        <v>0</v>
      </c>
      <c r="N440" s="198">
        <f>SUM(N441:N443)</f>
        <v>0</v>
      </c>
      <c r="O440" s="199">
        <f>SUM(O441:O443)</f>
        <v>0</v>
      </c>
      <c r="P440" s="199">
        <f>SUM(P441:P443)</f>
        <v>0</v>
      </c>
      <c r="Q440" s="170">
        <f>SUM(Q441:Q443)</f>
        <v>8637</v>
      </c>
      <c r="R440" s="200">
        <f>SUM(R441:R443)</f>
        <v>21691260.97</v>
      </c>
      <c r="S440" s="329"/>
    </row>
    <row r="441" spans="1:19" ht="12.75">
      <c r="A441" s="71" t="s">
        <v>119</v>
      </c>
      <c r="B441" s="175" t="s">
        <v>334</v>
      </c>
      <c r="C441" s="175" t="s">
        <v>334</v>
      </c>
      <c r="D441" s="175">
        <f aca="true" t="shared" si="285" ref="D441:E443">D22+D52+D121+D424</f>
        <v>0</v>
      </c>
      <c r="E441" s="175">
        <f t="shared" si="285"/>
        <v>0</v>
      </c>
      <c r="F441" s="175" t="s">
        <v>334</v>
      </c>
      <c r="G441" s="175" t="s">
        <v>334</v>
      </c>
      <c r="H441" s="177">
        <f aca="true" t="shared" si="286" ref="H441:I443">D441</f>
        <v>0</v>
      </c>
      <c r="I441" s="178">
        <f t="shared" si="286"/>
        <v>0</v>
      </c>
      <c r="J441" s="175" t="s">
        <v>334</v>
      </c>
      <c r="K441" s="175" t="s">
        <v>334</v>
      </c>
      <c r="L441" s="175" t="s">
        <v>334</v>
      </c>
      <c r="M441" s="176" t="s">
        <v>334</v>
      </c>
      <c r="N441" s="179" t="str">
        <f aca="true" t="shared" si="287" ref="N441:O443">F441</f>
        <v>-</v>
      </c>
      <c r="O441" s="180" t="str">
        <f t="shared" si="287"/>
        <v>-</v>
      </c>
      <c r="P441" s="180" t="s">
        <v>334</v>
      </c>
      <c r="Q441" s="177">
        <f aca="true" t="shared" si="288" ref="Q441:R443">H441</f>
        <v>0</v>
      </c>
      <c r="R441" s="182">
        <f t="shared" si="288"/>
        <v>0</v>
      </c>
      <c r="S441" s="329"/>
    </row>
    <row r="442" spans="1:19" ht="12.75">
      <c r="A442" s="71" t="s">
        <v>333</v>
      </c>
      <c r="B442" s="175" t="s">
        <v>334</v>
      </c>
      <c r="C442" s="175" t="s">
        <v>334</v>
      </c>
      <c r="D442" s="175">
        <f t="shared" si="285"/>
        <v>8606</v>
      </c>
      <c r="E442" s="175">
        <f t="shared" si="285"/>
        <v>21684292.119999997</v>
      </c>
      <c r="F442" s="175" t="s">
        <v>334</v>
      </c>
      <c r="G442" s="175" t="s">
        <v>334</v>
      </c>
      <c r="H442" s="177">
        <f t="shared" si="286"/>
        <v>8606</v>
      </c>
      <c r="I442" s="178">
        <f t="shared" si="286"/>
        <v>21684292.119999997</v>
      </c>
      <c r="J442" s="175" t="s">
        <v>334</v>
      </c>
      <c r="K442" s="175" t="s">
        <v>334</v>
      </c>
      <c r="L442" s="175" t="s">
        <v>334</v>
      </c>
      <c r="M442" s="176" t="s">
        <v>334</v>
      </c>
      <c r="N442" s="179" t="str">
        <f t="shared" si="287"/>
        <v>-</v>
      </c>
      <c r="O442" s="180" t="str">
        <f t="shared" si="287"/>
        <v>-</v>
      </c>
      <c r="P442" s="180" t="s">
        <v>334</v>
      </c>
      <c r="Q442" s="177">
        <f t="shared" si="288"/>
        <v>8606</v>
      </c>
      <c r="R442" s="182">
        <f t="shared" si="288"/>
        <v>21684292.119999997</v>
      </c>
      <c r="S442" s="329"/>
    </row>
    <row r="443" spans="1:19" ht="13.5" thickBot="1">
      <c r="A443" s="126" t="s">
        <v>127</v>
      </c>
      <c r="B443" s="201" t="s">
        <v>334</v>
      </c>
      <c r="C443" s="201" t="s">
        <v>334</v>
      </c>
      <c r="D443" s="201">
        <f t="shared" si="285"/>
        <v>31</v>
      </c>
      <c r="E443" s="201">
        <f t="shared" si="285"/>
        <v>6968.85</v>
      </c>
      <c r="F443" s="201" t="s">
        <v>334</v>
      </c>
      <c r="G443" s="201" t="s">
        <v>334</v>
      </c>
      <c r="H443" s="202">
        <f t="shared" si="286"/>
        <v>31</v>
      </c>
      <c r="I443" s="203">
        <f t="shared" si="286"/>
        <v>6968.85</v>
      </c>
      <c r="J443" s="201" t="s">
        <v>334</v>
      </c>
      <c r="K443" s="201" t="s">
        <v>334</v>
      </c>
      <c r="L443" s="201" t="s">
        <v>334</v>
      </c>
      <c r="M443" s="204" t="s">
        <v>334</v>
      </c>
      <c r="N443" s="205" t="str">
        <f t="shared" si="287"/>
        <v>-</v>
      </c>
      <c r="O443" s="206" t="str">
        <f t="shared" si="287"/>
        <v>-</v>
      </c>
      <c r="P443" s="206" t="s">
        <v>334</v>
      </c>
      <c r="Q443" s="207">
        <f t="shared" si="288"/>
        <v>31</v>
      </c>
      <c r="R443" s="207">
        <f t="shared" si="288"/>
        <v>6968.85</v>
      </c>
      <c r="S443" s="329"/>
    </row>
    <row r="444" spans="1:18" ht="12.75">
      <c r="A444" s="70"/>
      <c r="B444" s="73"/>
      <c r="C444" s="73"/>
      <c r="D444" s="70"/>
      <c r="E444" s="70"/>
      <c r="F444" s="70"/>
      <c r="G444" s="70"/>
      <c r="H444" s="73"/>
      <c r="I444" s="73"/>
      <c r="J444" s="70"/>
      <c r="K444" s="70"/>
      <c r="L444" s="73"/>
      <c r="M444" s="70"/>
      <c r="N444" s="70"/>
      <c r="O444" s="70"/>
      <c r="P444" s="70"/>
      <c r="Q444" s="70"/>
      <c r="R444" s="73"/>
    </row>
    <row r="445" spans="2:9" ht="12.75">
      <c r="B445" s="20"/>
      <c r="C445" s="20"/>
      <c r="D445" s="20"/>
      <c r="E445" s="20"/>
      <c r="F445" s="20"/>
      <c r="G445" s="20"/>
      <c r="H445" s="20"/>
      <c r="I445" s="20"/>
    </row>
    <row r="446" spans="4:16" ht="12.75">
      <c r="D446" s="65"/>
      <c r="G446" s="128"/>
      <c r="I446" s="20"/>
      <c r="L446" s="65"/>
      <c r="M446" s="65"/>
      <c r="N446" s="65"/>
      <c r="O446" s="65"/>
      <c r="P446" s="65"/>
    </row>
    <row r="447" spans="4:16" ht="12.75">
      <c r="D447" s="65"/>
      <c r="E447" s="65"/>
      <c r="G447" s="128"/>
      <c r="I447" s="20"/>
      <c r="M447" s="65"/>
      <c r="N447" s="65"/>
      <c r="O447" s="65"/>
      <c r="P447" s="65"/>
    </row>
    <row r="448" ht="12.75">
      <c r="D448" s="65"/>
    </row>
    <row r="449" ht="12.75">
      <c r="D449" s="65"/>
    </row>
    <row r="450" spans="4:9" ht="12.75">
      <c r="D450" s="65"/>
      <c r="I450" s="20"/>
    </row>
    <row r="451" ht="12.75">
      <c r="D451" s="65"/>
    </row>
    <row r="452" spans="4:9" ht="12.75">
      <c r="D452" s="65"/>
      <c r="I452" s="20"/>
    </row>
    <row r="453" spans="4:9" ht="12.75">
      <c r="D453" s="65"/>
      <c r="I453" s="20"/>
    </row>
    <row r="454" spans="4:9" ht="12.75">
      <c r="D454" s="65"/>
      <c r="I454" s="20"/>
    </row>
    <row r="455" spans="4:9" ht="12.75">
      <c r="D455" s="65"/>
      <c r="I455" s="20"/>
    </row>
    <row r="456" spans="4:9" ht="12.75">
      <c r="D456" s="65"/>
      <c r="I456" s="20"/>
    </row>
    <row r="457" ht="12.75">
      <c r="D457" s="65"/>
    </row>
    <row r="458" ht="12.75">
      <c r="D458" s="65"/>
    </row>
    <row r="459" ht="12.75">
      <c r="D459" s="65"/>
    </row>
    <row r="460" ht="12.75">
      <c r="D460" s="65"/>
    </row>
    <row r="461" ht="12.75">
      <c r="D461" s="65"/>
    </row>
    <row r="462" ht="12.75">
      <c r="D462" s="65"/>
    </row>
    <row r="463" ht="12.75">
      <c r="D463" s="65"/>
    </row>
    <row r="464" spans="2:4" ht="12.75">
      <c r="B464" s="20"/>
      <c r="D464" s="65"/>
    </row>
    <row r="465" spans="2:4" ht="12.75">
      <c r="B465" s="20"/>
      <c r="D465" s="65"/>
    </row>
    <row r="466" ht="12.75">
      <c r="B466" s="20"/>
    </row>
    <row r="467" ht="12.75">
      <c r="B467" s="20"/>
    </row>
    <row r="468" ht="12.75">
      <c r="B468" s="20"/>
    </row>
    <row r="469" ht="12.75">
      <c r="B469" s="20"/>
    </row>
    <row r="470" ht="12.75">
      <c r="B470" s="20"/>
    </row>
    <row r="471" ht="12.75">
      <c r="B471" s="20"/>
    </row>
    <row r="472" ht="12.75">
      <c r="B472" s="20"/>
    </row>
    <row r="473" ht="12.75">
      <c r="B473" s="20"/>
    </row>
    <row r="474" ht="12.75">
      <c r="B474" s="20"/>
    </row>
    <row r="475" ht="12.75">
      <c r="B475" s="20"/>
    </row>
    <row r="476" ht="12.75">
      <c r="B476" s="20"/>
    </row>
    <row r="477" ht="12.75">
      <c r="B477" s="20"/>
    </row>
    <row r="478" ht="12.75">
      <c r="B478" s="20"/>
    </row>
    <row r="479" ht="12.75">
      <c r="B479" s="20"/>
    </row>
  </sheetData>
  <sheetProtection/>
  <mergeCells count="10">
    <mergeCell ref="N5:O6"/>
    <mergeCell ref="Q5:R6"/>
    <mergeCell ref="L6:M6"/>
    <mergeCell ref="A6:A7"/>
    <mergeCell ref="B6:C6"/>
    <mergeCell ref="D6:E6"/>
    <mergeCell ref="F6:G6"/>
    <mergeCell ref="H6:I6"/>
    <mergeCell ref="J6:K6"/>
    <mergeCell ref="P5:P6"/>
  </mergeCells>
  <printOptions/>
  <pageMargins left="0.25" right="0.25" top="0.75" bottom="0.75" header="0.3" footer="0.3"/>
  <pageSetup horizontalDpi="600" verticalDpi="600" orientation="portrait" paperSize="9" r:id="rId1"/>
  <ignoredErrors>
    <ignoredError sqref="H429:M429 I51 H55:I67 H109:I119 H124:I136 H308:I308 H319:I331 H333:I336 H338:I344 H416:I422 H423:I423 H21:I21 H25:I37 H40:I50 H332 Q418:R422 Q126:R128 Q57:R59 Q109:R111 I38:I39 H306 Q430:R430 Q33:R37 Q132:R136 Q145:R149 Q171:R175 Q197:R201 Q210:R214 Q236:R240 Q262:R266 Q288:R292 Q301:R305 Q314:R318 Q340:R344 Q366:R370 Q392:R396 H430:I439 Q435:R435 Q115:R119 Q158:R162 Q178:R180 Q217:R219 Q243:R245 Q269:R271 Q295:R297 Q347:R349 Q373:R375 Q399:R401 Q46:R50 Q63:R67 Q76:R80 Q89:R93 Q102:R106 Q431:R431 Q51:R54 Q120:R123 Q423:R426 Q405:R409 Q379:R383 Q353:R357 Q327:R331 Q275:R279 Q249:R253 Q223:R227 Q184:R188 Q16:R20 Q441:R443 Q429 Q27:R29 Q40:R42 Q70:R72 Q83:R85 Q96:R98 Q139:R141 Q152:R154 Q165:R167 Q191:R193 Q204:R206 Q230:R232 Q256:R258 Q282:R284 Q308:R310 Q321:R323 Q334:R336 Q360:R362 Q386:R388 Q412:R414 Q21:R24 H410:I414 H397:I409 H384:I396 H371:I383 H358:I370 H345:I357 H293:I305 H280:I292 H267:I279 H254:I266 H241:I253 H228:I240 H215:I227 H202:I214 H189:I201 H176:I188 H163:I175 H150:I162 H137:I149 H120:I120 H107:I107 H94:I106 H81:I93 H68:I80 Q437:R439 Q436 Q440:R440" formula="1"/>
    <ignoredError sqref="D9 D26:G26 F39:G39 F38:G38 D39:E39 D56:G56 D320:G320 F9:G9 F51:G54 D69:G69 D82:G82 D95:G95 D107:G108 D125:G125 F120:G123 D138:G138 D151:G151 D164:G164 D177:G177 D190:G190 D203:G203 D216:G216 F228:G228 D242:G242 D255:G255 D268:G268 D281:G281 D294:G294 F306:G306 D333:G333 D346:G346 D359:G359 D372:G372 D385:G385 D398:G398 D410:G411 F423:G426 D440:G440 F55:G55 F68:G68 F81:G81 F94:G94 F124:G124 F137:G137 F150:G150 F163:G163 F176:G176 F189:G189 F202:G202 F215:G215 F241:G241 F254:G254 F267:G267 F280:G280 F293:G293 F319:G319 F332:G332 F345:G345 F358:G358 F371:G371 F384:G384 F397:G397 F442:G443 F441:G441 D428 F428:G4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showGridLines="0" zoomScalePageLayoutView="0" workbookViewId="0" topLeftCell="A1">
      <selection activeCell="S43" sqref="S43"/>
    </sheetView>
  </sheetViews>
  <sheetFormatPr defaultColWidth="11.421875" defaultRowHeight="12.75"/>
  <cols>
    <col min="1" max="1" width="6.140625" style="0" customWidth="1"/>
    <col min="2" max="2" width="22.28125" style="0" customWidth="1"/>
    <col min="3" max="3" width="9.57421875" style="0" customWidth="1"/>
    <col min="4" max="4" width="10.00390625" style="0" customWidth="1"/>
    <col min="5" max="5" width="9.421875" style="0" customWidth="1"/>
    <col min="6" max="6" width="10.28125" style="0" customWidth="1"/>
    <col min="7" max="7" width="9.28125" style="0" customWidth="1"/>
    <col min="8" max="8" width="10.421875" style="0" customWidth="1"/>
    <col min="9" max="9" width="9.57421875" style="0" bestFit="1" customWidth="1"/>
    <col min="10" max="10" width="11.00390625" style="0" customWidth="1"/>
    <col min="11" max="11" width="9.140625" style="0" customWidth="1"/>
    <col min="12" max="13" width="10.00390625" style="0" customWidth="1"/>
    <col min="14" max="14" width="13.00390625" style="0" customWidth="1"/>
    <col min="15" max="15" width="12.00390625" style="0" customWidth="1"/>
    <col min="16" max="16" width="10.8515625" style="0" customWidth="1"/>
    <col min="17" max="17" width="12.421875" style="0" customWidth="1"/>
    <col min="18" max="18" width="0.85546875" style="4" customWidth="1"/>
    <col min="19" max="19" width="12.7109375" style="0" customWidth="1"/>
    <col min="20" max="20" width="11.7109375" style="0" bestFit="1" customWidth="1"/>
    <col min="21" max="21" width="13.28125" style="0" customWidth="1"/>
  </cols>
  <sheetData>
    <row r="1" spans="1:4" ht="20.25">
      <c r="A1" s="69" t="s">
        <v>323</v>
      </c>
      <c r="C1" s="3"/>
      <c r="D1" s="3"/>
    </row>
    <row r="2" spans="1:4" ht="16.5" customHeight="1">
      <c r="A2" s="5"/>
      <c r="C2" s="3"/>
      <c r="D2" s="3"/>
    </row>
    <row r="3" spans="1:4" ht="15.75">
      <c r="A3" s="1" t="s">
        <v>352</v>
      </c>
      <c r="C3" s="2"/>
      <c r="D3" s="2"/>
    </row>
    <row r="4" spans="1:4" ht="15.75">
      <c r="A4" s="1"/>
      <c r="C4" s="2"/>
      <c r="D4" s="2"/>
    </row>
    <row r="5" spans="1:3" ht="12.75">
      <c r="A5">
        <v>1</v>
      </c>
      <c r="B5" t="str">
        <f>INDEX($B$24:$Q$70,MATCH(LARGE(($Q$24:$Q$63,$Q$66:$Q$68),$A5),$Q$24:$Q$70,0),1)</f>
        <v> Polynésie francaise</v>
      </c>
      <c r="C5" s="65">
        <f>INDEX($B$24:$Q$70,MATCH(LARGE(($Q$24:$Q$63,$Q$66:$Q$68),$A5),$Q$24:$Q$70,0),16)</f>
        <v>65172765.36</v>
      </c>
    </row>
    <row r="6" spans="1:3" ht="12.75">
      <c r="A6">
        <v>2</v>
      </c>
      <c r="B6" t="str">
        <f>INDEX($B$24:$Q$70,MATCH(LARGE(($Q$24:$Q$63,$Q$66:$Q$68),$A6),$Q$24:$Q$70,0),1)</f>
        <v>Algérie</v>
      </c>
      <c r="C6" s="65">
        <f>INDEX($B$24:$Q$70,MATCH(LARGE(($Q$24:$Q$63,$Q$66:$Q$68),$A6),$Q$24:$Q$70,0),16)</f>
        <v>60758034.52</v>
      </c>
    </row>
    <row r="7" spans="1:3" ht="12.75">
      <c r="A7">
        <v>3</v>
      </c>
      <c r="B7" t="str">
        <f>INDEX($B$24:$Q$70,MATCH(LARGE(($Q$24:$Q$63,$Q$66:$Q$68),$A7),$Q$24:$Q$70,0),1)</f>
        <v>Tunisie</v>
      </c>
      <c r="C7" s="65">
        <f>INDEX($B$24:$Q$70,MATCH(LARGE(($Q$24:$Q$63,$Q$66:$Q$68),$A7),$Q$24:$Q$70,0),16)</f>
        <v>22187941.900000002</v>
      </c>
    </row>
    <row r="8" spans="1:3" ht="12.75">
      <c r="A8">
        <v>4</v>
      </c>
      <c r="B8" t="str">
        <f>INDEX($B$24:$Q$70,MATCH(LARGE(($Q$24:$Q$63,$Q$66:$Q$68),$A8),$Q$24:$Q$70,0),1)</f>
        <v> Nouvelle-Calédonie</v>
      </c>
      <c r="C8" s="65">
        <f>INDEX($B$24:$Q$70,MATCH(LARGE(($Q$24:$Q$63,$Q$66:$Q$68),$A8),$Q$24:$Q$70,0),16)</f>
        <v>12499546.2</v>
      </c>
    </row>
    <row r="9" spans="1:3" ht="12.75">
      <c r="A9">
        <v>5</v>
      </c>
      <c r="B9" t="str">
        <f>INDEX($B$24:$Q$70,MATCH(LARGE(($Q$24:$Q$63,$Q$66:$Q$68),$A9),$Q$24:$Q$70,0),1)</f>
        <v>Maroc</v>
      </c>
      <c r="C9" s="65">
        <f>INDEX($B$24:$Q$70,MATCH(LARGE(($Q$24:$Q$63,$Q$66:$Q$68),$A9),$Q$24:$Q$70,0),16)</f>
        <v>11794392.91</v>
      </c>
    </row>
    <row r="10" spans="1:4" ht="15.75">
      <c r="A10" s="1"/>
      <c r="C10" s="2"/>
      <c r="D10" s="2"/>
    </row>
    <row r="11" spans="1:4" ht="15.75">
      <c r="A11" s="1"/>
      <c r="C11" s="2"/>
      <c r="D11" s="2"/>
    </row>
    <row r="12" spans="1:4" ht="15.75">
      <c r="A12" s="1"/>
      <c r="C12" s="2"/>
      <c r="D12" s="2"/>
    </row>
    <row r="13" spans="1:4" ht="15.75">
      <c r="A13" s="1"/>
      <c r="C13" s="2"/>
      <c r="D13" s="2"/>
    </row>
    <row r="14" spans="1:4" ht="15.75">
      <c r="A14" s="1"/>
      <c r="C14" s="2"/>
      <c r="D14" s="2"/>
    </row>
    <row r="15" spans="1:4" ht="15.75">
      <c r="A15" s="1"/>
      <c r="C15" s="2"/>
      <c r="D15" s="2"/>
    </row>
    <row r="16" spans="1:4" ht="15.75">
      <c r="A16" s="1"/>
      <c r="C16" s="2"/>
      <c r="D16" s="2"/>
    </row>
    <row r="17" spans="1:4" ht="15.75">
      <c r="A17" s="1"/>
      <c r="C17" s="2"/>
      <c r="D17" s="2"/>
    </row>
    <row r="18" spans="1:4" ht="15.75">
      <c r="A18" s="1"/>
      <c r="C18" s="2"/>
      <c r="D18" s="2"/>
    </row>
    <row r="19" spans="1:4" ht="15.75">
      <c r="A19" s="1"/>
      <c r="C19" s="2"/>
      <c r="D19" s="2"/>
    </row>
    <row r="20" spans="1:4" ht="6.75" customHeight="1" thickBot="1">
      <c r="A20" s="2"/>
      <c r="C20" s="2"/>
      <c r="D20" s="2"/>
    </row>
    <row r="21" spans="2:19" ht="15" thickBot="1">
      <c r="B21" s="3"/>
      <c r="C21" s="28"/>
      <c r="D21" s="29"/>
      <c r="E21" s="326" t="s">
        <v>35</v>
      </c>
      <c r="F21" s="33"/>
      <c r="G21" s="33"/>
      <c r="H21" s="33"/>
      <c r="I21" s="30"/>
      <c r="J21" s="31"/>
      <c r="K21" s="34"/>
      <c r="L21" s="140"/>
      <c r="M21" s="404" t="s">
        <v>340</v>
      </c>
      <c r="N21" s="405"/>
      <c r="O21" s="402" t="s">
        <v>365</v>
      </c>
      <c r="P21" s="41"/>
      <c r="Q21" s="41"/>
      <c r="R21" s="41"/>
      <c r="S21" s="42"/>
    </row>
    <row r="22" spans="1:19" ht="51" customHeight="1">
      <c r="A22" s="427"/>
      <c r="B22" s="390" t="s">
        <v>0</v>
      </c>
      <c r="C22" s="392" t="s">
        <v>157</v>
      </c>
      <c r="D22" s="393"/>
      <c r="E22" s="393" t="s">
        <v>332</v>
      </c>
      <c r="F22" s="393"/>
      <c r="G22" s="393" t="s">
        <v>330</v>
      </c>
      <c r="H22" s="394"/>
      <c r="I22" s="414" t="s">
        <v>32</v>
      </c>
      <c r="J22" s="415"/>
      <c r="K22" s="416" t="s">
        <v>36</v>
      </c>
      <c r="L22" s="417"/>
      <c r="M22" s="406"/>
      <c r="N22" s="407"/>
      <c r="O22" s="403"/>
      <c r="P22" s="418" t="s">
        <v>331</v>
      </c>
      <c r="Q22" s="419"/>
      <c r="R22" s="420"/>
      <c r="S22" s="421"/>
    </row>
    <row r="23" spans="1:19" ht="72.75" thickBot="1">
      <c r="A23" s="428"/>
      <c r="B23" s="391"/>
      <c r="C23" s="58" t="s">
        <v>29</v>
      </c>
      <c r="D23" s="7" t="s">
        <v>30</v>
      </c>
      <c r="E23" s="7" t="s">
        <v>29</v>
      </c>
      <c r="F23" s="7" t="s">
        <v>30</v>
      </c>
      <c r="G23" s="7" t="s">
        <v>29</v>
      </c>
      <c r="H23" s="8" t="s">
        <v>30</v>
      </c>
      <c r="I23" s="39" t="s">
        <v>29</v>
      </c>
      <c r="J23" s="40" t="s">
        <v>30</v>
      </c>
      <c r="K23" s="6" t="s">
        <v>29</v>
      </c>
      <c r="L23" s="68" t="s">
        <v>30</v>
      </c>
      <c r="M23" s="6" t="s">
        <v>29</v>
      </c>
      <c r="N23" s="8" t="s">
        <v>30</v>
      </c>
      <c r="O23" s="8" t="s">
        <v>30</v>
      </c>
      <c r="P23" s="141" t="s">
        <v>29</v>
      </c>
      <c r="Q23" s="36" t="s">
        <v>30</v>
      </c>
      <c r="R23" s="37"/>
      <c r="S23" s="38" t="s">
        <v>345</v>
      </c>
    </row>
    <row r="24" spans="1:21" ht="12.75" customHeight="1">
      <c r="A24" s="422" t="s">
        <v>26</v>
      </c>
      <c r="B24" s="59" t="s">
        <v>447</v>
      </c>
      <c r="C24" s="146">
        <v>3205</v>
      </c>
      <c r="D24" s="147">
        <v>1071658.44</v>
      </c>
      <c r="E24" s="147">
        <v>356</v>
      </c>
      <c r="F24" s="147">
        <v>1210953.94</v>
      </c>
      <c r="G24" s="148">
        <v>122</v>
      </c>
      <c r="H24" s="148">
        <v>18849.64</v>
      </c>
      <c r="I24" s="270">
        <f aca="true" t="shared" si="0" ref="I24:I42">C24+E24+G24</f>
        <v>3683</v>
      </c>
      <c r="J24" s="271">
        <f aca="true" t="shared" si="1" ref="J24:J42">D24+F24+H24</f>
        <v>2301462.02</v>
      </c>
      <c r="K24" s="252">
        <v>176487</v>
      </c>
      <c r="L24" s="251">
        <v>57096136.6</v>
      </c>
      <c r="M24" s="252">
        <v>0</v>
      </c>
      <c r="N24" s="272">
        <v>0</v>
      </c>
      <c r="O24" s="331">
        <v>1360435.9</v>
      </c>
      <c r="P24" s="270">
        <f>I24+K24+M24</f>
        <v>180170</v>
      </c>
      <c r="Q24" s="359">
        <f>SUM(J24,L24,N24,O24)</f>
        <v>60758034.52</v>
      </c>
      <c r="R24" s="255"/>
      <c r="S24" s="256">
        <v>58456572.405751295</v>
      </c>
      <c r="U24" s="137"/>
    </row>
    <row r="25" spans="1:21" ht="12.75" customHeight="1">
      <c r="A25" s="423"/>
      <c r="B25" s="22" t="s">
        <v>486</v>
      </c>
      <c r="C25" s="336">
        <v>1</v>
      </c>
      <c r="D25" s="337">
        <v>22.32</v>
      </c>
      <c r="E25" s="337">
        <v>0</v>
      </c>
      <c r="F25" s="337">
        <v>0</v>
      </c>
      <c r="G25" s="338">
        <v>0</v>
      </c>
      <c r="H25" s="338">
        <v>0</v>
      </c>
      <c r="I25" s="339">
        <f aca="true" t="shared" si="2" ref="I25:J30">C25+E25+G25</f>
        <v>1</v>
      </c>
      <c r="J25" s="340">
        <f t="shared" si="2"/>
        <v>22.32</v>
      </c>
      <c r="K25" s="341">
        <v>0</v>
      </c>
      <c r="L25" s="342">
        <v>0</v>
      </c>
      <c r="M25" s="341">
        <v>0</v>
      </c>
      <c r="N25" s="343">
        <v>0</v>
      </c>
      <c r="O25" s="345">
        <v>0</v>
      </c>
      <c r="P25" s="274">
        <f>I25+K25+M25</f>
        <v>1</v>
      </c>
      <c r="Q25" s="360">
        <f>SUM(J25,L25,N25,O25)</f>
        <v>22.32</v>
      </c>
      <c r="R25" s="303"/>
      <c r="S25" s="344">
        <v>22</v>
      </c>
      <c r="U25" s="137"/>
    </row>
    <row r="26" spans="1:21" ht="12.75" customHeight="1">
      <c r="A26" s="423"/>
      <c r="B26" s="22" t="s">
        <v>448</v>
      </c>
      <c r="C26" s="336">
        <v>1073</v>
      </c>
      <c r="D26" s="337">
        <v>170457.23</v>
      </c>
      <c r="E26" s="337">
        <v>1</v>
      </c>
      <c r="F26" s="337">
        <v>27.05</v>
      </c>
      <c r="G26" s="338">
        <v>1566</v>
      </c>
      <c r="H26" s="338">
        <v>815412.6499999999</v>
      </c>
      <c r="I26" s="339">
        <f t="shared" si="2"/>
        <v>2640</v>
      </c>
      <c r="J26" s="340">
        <f t="shared" si="2"/>
        <v>985896.9299999999</v>
      </c>
      <c r="K26" s="367" t="s">
        <v>334</v>
      </c>
      <c r="L26" s="368" t="s">
        <v>334</v>
      </c>
      <c r="M26" s="341">
        <v>0</v>
      </c>
      <c r="N26" s="343">
        <v>0</v>
      </c>
      <c r="O26" s="345">
        <v>0</v>
      </c>
      <c r="P26" s="274">
        <f>I26+M26</f>
        <v>2640</v>
      </c>
      <c r="Q26" s="360">
        <f aca="true" t="shared" si="3" ref="Q26:Q63">SUM(J26,L26,N26,O26)</f>
        <v>985896.9299999999</v>
      </c>
      <c r="R26" s="303"/>
      <c r="S26" s="344">
        <v>871816.9800000001</v>
      </c>
      <c r="U26" s="137"/>
    </row>
    <row r="27" spans="1:21" ht="12.75" customHeight="1">
      <c r="A27" s="423"/>
      <c r="B27" s="22" t="s">
        <v>449</v>
      </c>
      <c r="C27" s="336">
        <v>396</v>
      </c>
      <c r="D27" s="337">
        <v>66252.07</v>
      </c>
      <c r="E27" s="337">
        <v>3</v>
      </c>
      <c r="F27" s="337">
        <v>1174.0900000000001</v>
      </c>
      <c r="G27" s="338">
        <v>137</v>
      </c>
      <c r="H27" s="338">
        <v>85308.04</v>
      </c>
      <c r="I27" s="339">
        <f t="shared" si="2"/>
        <v>536</v>
      </c>
      <c r="J27" s="340">
        <f t="shared" si="2"/>
        <v>152734.2</v>
      </c>
      <c r="K27" s="367" t="s">
        <v>334</v>
      </c>
      <c r="L27" s="368" t="s">
        <v>334</v>
      </c>
      <c r="M27" s="341">
        <v>0</v>
      </c>
      <c r="N27" s="343">
        <v>0</v>
      </c>
      <c r="O27" s="345">
        <v>0</v>
      </c>
      <c r="P27" s="274">
        <f>I27+M27</f>
        <v>536</v>
      </c>
      <c r="Q27" s="360">
        <f t="shared" si="3"/>
        <v>152734.2</v>
      </c>
      <c r="R27" s="303"/>
      <c r="S27" s="377" t="s">
        <v>334</v>
      </c>
      <c r="U27" s="137"/>
    </row>
    <row r="28" spans="1:21" ht="12.75" customHeight="1">
      <c r="A28" s="423"/>
      <c r="B28" s="22" t="s">
        <v>450</v>
      </c>
      <c r="C28" s="336">
        <v>181</v>
      </c>
      <c r="D28" s="337">
        <v>17271.1</v>
      </c>
      <c r="E28" s="337">
        <v>9</v>
      </c>
      <c r="F28" s="337">
        <v>9689.63</v>
      </c>
      <c r="G28" s="338">
        <v>114</v>
      </c>
      <c r="H28" s="338">
        <v>20763.61</v>
      </c>
      <c r="I28" s="339">
        <f t="shared" si="2"/>
        <v>304</v>
      </c>
      <c r="J28" s="340">
        <f t="shared" si="2"/>
        <v>47724.34</v>
      </c>
      <c r="K28" s="367" t="s">
        <v>334</v>
      </c>
      <c r="L28" s="368" t="s">
        <v>334</v>
      </c>
      <c r="M28" s="341">
        <v>0</v>
      </c>
      <c r="N28" s="343">
        <v>0</v>
      </c>
      <c r="O28" s="345">
        <v>0</v>
      </c>
      <c r="P28" s="274">
        <f>I28+M28</f>
        <v>304</v>
      </c>
      <c r="Q28" s="360">
        <f t="shared" si="3"/>
        <v>47724.34</v>
      </c>
      <c r="R28" s="303"/>
      <c r="S28" s="344">
        <v>0</v>
      </c>
      <c r="U28" s="137"/>
    </row>
    <row r="29" spans="1:21" ht="12.75" customHeight="1">
      <c r="A29" s="423"/>
      <c r="B29" s="22" t="s">
        <v>451</v>
      </c>
      <c r="C29" s="336">
        <v>130</v>
      </c>
      <c r="D29" s="337">
        <v>20464.97</v>
      </c>
      <c r="E29" s="337">
        <v>2</v>
      </c>
      <c r="F29" s="337">
        <v>3717.93</v>
      </c>
      <c r="G29" s="338">
        <v>11</v>
      </c>
      <c r="H29" s="338">
        <v>1082.5</v>
      </c>
      <c r="I29" s="339">
        <f t="shared" si="2"/>
        <v>143</v>
      </c>
      <c r="J29" s="340">
        <f t="shared" si="2"/>
        <v>25265.4</v>
      </c>
      <c r="K29" s="341">
        <v>0</v>
      </c>
      <c r="L29" s="342">
        <v>0</v>
      </c>
      <c r="M29" s="341">
        <v>0</v>
      </c>
      <c r="N29" s="343">
        <v>0</v>
      </c>
      <c r="O29" s="345">
        <v>0</v>
      </c>
      <c r="P29" s="274">
        <f>I29+K29+M29</f>
        <v>143</v>
      </c>
      <c r="Q29" s="360">
        <f t="shared" si="3"/>
        <v>25265.4</v>
      </c>
      <c r="R29" s="303"/>
      <c r="S29" s="344">
        <v>0</v>
      </c>
      <c r="U29" s="137"/>
    </row>
    <row r="30" spans="1:21" ht="12.75" customHeight="1">
      <c r="A30" s="423"/>
      <c r="B30" s="22" t="s">
        <v>452</v>
      </c>
      <c r="C30" s="336">
        <v>874</v>
      </c>
      <c r="D30" s="337">
        <v>159861.79</v>
      </c>
      <c r="E30" s="337">
        <v>9</v>
      </c>
      <c r="F30" s="337">
        <v>6188.5</v>
      </c>
      <c r="G30" s="338">
        <v>474</v>
      </c>
      <c r="H30" s="338">
        <v>252164.75</v>
      </c>
      <c r="I30" s="339">
        <f t="shared" si="2"/>
        <v>1357</v>
      </c>
      <c r="J30" s="340">
        <f t="shared" si="2"/>
        <v>418215.04000000004</v>
      </c>
      <c r="K30" s="367" t="s">
        <v>334</v>
      </c>
      <c r="L30" s="368" t="s">
        <v>334</v>
      </c>
      <c r="M30" s="341">
        <v>0</v>
      </c>
      <c r="N30" s="343">
        <v>0</v>
      </c>
      <c r="O30" s="345">
        <v>0</v>
      </c>
      <c r="P30" s="274">
        <f>I30+M30</f>
        <v>1357</v>
      </c>
      <c r="Q30" s="360">
        <f t="shared" si="3"/>
        <v>418215.04000000004</v>
      </c>
      <c r="R30" s="303"/>
      <c r="S30" s="377" t="s">
        <v>334</v>
      </c>
      <c r="U30" s="137"/>
    </row>
    <row r="31" spans="1:19" ht="12.75" customHeight="1">
      <c r="A31" s="423"/>
      <c r="B31" s="60" t="s">
        <v>453</v>
      </c>
      <c r="C31" s="149">
        <v>283</v>
      </c>
      <c r="D31" s="150">
        <v>67692.72</v>
      </c>
      <c r="E31" s="150">
        <v>9</v>
      </c>
      <c r="F31" s="150">
        <v>14806.13</v>
      </c>
      <c r="G31" s="151">
        <v>214</v>
      </c>
      <c r="H31" s="151">
        <v>34719.74</v>
      </c>
      <c r="I31" s="274">
        <f t="shared" si="0"/>
        <v>506</v>
      </c>
      <c r="J31" s="275">
        <f t="shared" si="1"/>
        <v>117218.59</v>
      </c>
      <c r="K31" s="369" t="s">
        <v>334</v>
      </c>
      <c r="L31" s="370" t="s">
        <v>334</v>
      </c>
      <c r="M31" s="341">
        <v>0</v>
      </c>
      <c r="N31" s="343">
        <v>0</v>
      </c>
      <c r="O31" s="316">
        <v>0</v>
      </c>
      <c r="P31" s="274">
        <f>I31+M31</f>
        <v>506</v>
      </c>
      <c r="Q31" s="360">
        <f t="shared" si="3"/>
        <v>117218.59</v>
      </c>
      <c r="R31" s="265"/>
      <c r="S31" s="266">
        <v>0</v>
      </c>
    </row>
    <row r="32" spans="1:19" ht="12.75" customHeight="1">
      <c r="A32" s="423"/>
      <c r="B32" s="107" t="s">
        <v>454</v>
      </c>
      <c r="C32" s="149">
        <v>2641</v>
      </c>
      <c r="D32" s="150">
        <v>444595.26999999996</v>
      </c>
      <c r="E32" s="150">
        <v>14</v>
      </c>
      <c r="F32" s="150">
        <v>5283.849999999999</v>
      </c>
      <c r="G32" s="151">
        <v>501</v>
      </c>
      <c r="H32" s="151">
        <v>94973.29000000001</v>
      </c>
      <c r="I32" s="274">
        <f t="shared" si="0"/>
        <v>3156</v>
      </c>
      <c r="J32" s="275">
        <f t="shared" si="1"/>
        <v>544852.4099999999</v>
      </c>
      <c r="K32" s="369" t="s">
        <v>334</v>
      </c>
      <c r="L32" s="370" t="s">
        <v>334</v>
      </c>
      <c r="M32" s="341">
        <v>0</v>
      </c>
      <c r="N32" s="343">
        <v>0</v>
      </c>
      <c r="O32" s="316">
        <v>0</v>
      </c>
      <c r="P32" s="274">
        <f>I32+M32</f>
        <v>3156</v>
      </c>
      <c r="Q32" s="360">
        <f t="shared" si="3"/>
        <v>544852.4099999999</v>
      </c>
      <c r="R32" s="265"/>
      <c r="S32" s="266">
        <v>0</v>
      </c>
    </row>
    <row r="33" spans="1:22" ht="12.75" customHeight="1">
      <c r="A33" s="423"/>
      <c r="B33" s="57" t="s">
        <v>455</v>
      </c>
      <c r="C33" s="149">
        <v>185</v>
      </c>
      <c r="D33" s="150">
        <v>11446.71</v>
      </c>
      <c r="E33" s="150">
        <v>2</v>
      </c>
      <c r="F33" s="150">
        <v>68.31</v>
      </c>
      <c r="G33" s="151">
        <v>6</v>
      </c>
      <c r="H33" s="151">
        <v>634.78</v>
      </c>
      <c r="I33" s="274">
        <f t="shared" si="0"/>
        <v>193</v>
      </c>
      <c r="J33" s="275">
        <f t="shared" si="1"/>
        <v>12149.8</v>
      </c>
      <c r="K33" s="261">
        <v>0</v>
      </c>
      <c r="L33" s="262">
        <v>0</v>
      </c>
      <c r="M33" s="341">
        <v>0</v>
      </c>
      <c r="N33" s="343">
        <v>0</v>
      </c>
      <c r="O33" s="316">
        <v>0</v>
      </c>
      <c r="P33" s="274">
        <f>I33+K33+M33</f>
        <v>193</v>
      </c>
      <c r="Q33" s="360">
        <f t="shared" si="3"/>
        <v>12149.8</v>
      </c>
      <c r="R33" s="265"/>
      <c r="S33" s="266">
        <v>0</v>
      </c>
      <c r="U33" s="324"/>
      <c r="V33" s="65"/>
    </row>
    <row r="34" spans="1:22" ht="12.75" customHeight="1">
      <c r="A34" s="423"/>
      <c r="B34" s="60" t="s">
        <v>456</v>
      </c>
      <c r="C34" s="149">
        <v>430</v>
      </c>
      <c r="D34" s="150">
        <v>65906.79999999999</v>
      </c>
      <c r="E34" s="150">
        <v>7</v>
      </c>
      <c r="F34" s="150">
        <v>8113.599999999999</v>
      </c>
      <c r="G34" s="151">
        <v>301</v>
      </c>
      <c r="H34" s="151">
        <v>128767.52</v>
      </c>
      <c r="I34" s="274">
        <f t="shared" si="0"/>
        <v>738</v>
      </c>
      <c r="J34" s="275">
        <f t="shared" si="1"/>
        <v>202787.91999999998</v>
      </c>
      <c r="K34" s="369" t="s">
        <v>334</v>
      </c>
      <c r="L34" s="370" t="s">
        <v>334</v>
      </c>
      <c r="M34" s="341">
        <v>0</v>
      </c>
      <c r="N34" s="343">
        <v>0</v>
      </c>
      <c r="O34" s="316">
        <v>0</v>
      </c>
      <c r="P34" s="274">
        <f>I34+M34</f>
        <v>738</v>
      </c>
      <c r="Q34" s="360">
        <f t="shared" si="3"/>
        <v>202787.91999999998</v>
      </c>
      <c r="R34" s="265"/>
      <c r="S34" s="378" t="s">
        <v>334</v>
      </c>
      <c r="U34" s="324"/>
      <c r="V34" s="65"/>
    </row>
    <row r="35" spans="1:22" ht="12.75" customHeight="1">
      <c r="A35" s="423"/>
      <c r="B35" s="127" t="s">
        <v>457</v>
      </c>
      <c r="C35" s="149">
        <v>93</v>
      </c>
      <c r="D35" s="150">
        <v>29850.47</v>
      </c>
      <c r="E35" s="150">
        <v>9</v>
      </c>
      <c r="F35" s="150">
        <v>26987.79</v>
      </c>
      <c r="G35" s="151">
        <v>106</v>
      </c>
      <c r="H35" s="151">
        <v>14142.38</v>
      </c>
      <c r="I35" s="274">
        <f t="shared" si="0"/>
        <v>208</v>
      </c>
      <c r="J35" s="275">
        <f t="shared" si="1"/>
        <v>70980.64</v>
      </c>
      <c r="K35" s="369" t="s">
        <v>334</v>
      </c>
      <c r="L35" s="370" t="s">
        <v>334</v>
      </c>
      <c r="M35" s="341">
        <v>0</v>
      </c>
      <c r="N35" s="343">
        <v>0</v>
      </c>
      <c r="O35" s="316">
        <v>0</v>
      </c>
      <c r="P35" s="274">
        <f>I35+M35</f>
        <v>208</v>
      </c>
      <c r="Q35" s="360">
        <f t="shared" si="3"/>
        <v>70980.64</v>
      </c>
      <c r="R35" s="265"/>
      <c r="S35" s="266">
        <v>0</v>
      </c>
      <c r="U35" s="324"/>
      <c r="V35" s="65"/>
    </row>
    <row r="36" spans="1:22" ht="12.75" customHeight="1">
      <c r="A36" s="423"/>
      <c r="B36" s="57" t="s">
        <v>458</v>
      </c>
      <c r="C36" s="149">
        <v>215</v>
      </c>
      <c r="D36" s="150">
        <v>29832.2</v>
      </c>
      <c r="E36" s="150">
        <v>1</v>
      </c>
      <c r="F36" s="150">
        <v>31.05</v>
      </c>
      <c r="G36" s="151">
        <v>113</v>
      </c>
      <c r="H36" s="151">
        <v>27235.06</v>
      </c>
      <c r="I36" s="274">
        <f t="shared" si="0"/>
        <v>329</v>
      </c>
      <c r="J36" s="275">
        <f t="shared" si="1"/>
        <v>57098.31</v>
      </c>
      <c r="K36" s="369" t="s">
        <v>334</v>
      </c>
      <c r="L36" s="370" t="s">
        <v>334</v>
      </c>
      <c r="M36" s="341">
        <v>0</v>
      </c>
      <c r="N36" s="343">
        <v>0</v>
      </c>
      <c r="O36" s="316">
        <v>0</v>
      </c>
      <c r="P36" s="274">
        <f>I36+M36</f>
        <v>329</v>
      </c>
      <c r="Q36" s="360">
        <f t="shared" si="3"/>
        <v>57098.31</v>
      </c>
      <c r="R36" s="265"/>
      <c r="S36" s="378" t="s">
        <v>334</v>
      </c>
      <c r="U36" s="324"/>
      <c r="V36" s="65"/>
    </row>
    <row r="37" spans="1:19" ht="12.75" customHeight="1">
      <c r="A37" s="423"/>
      <c r="B37" s="57" t="s">
        <v>459</v>
      </c>
      <c r="C37" s="149">
        <v>309</v>
      </c>
      <c r="D37" s="150">
        <v>86010.23</v>
      </c>
      <c r="E37" s="150">
        <v>10</v>
      </c>
      <c r="F37" s="150">
        <v>25600.87</v>
      </c>
      <c r="G37" s="151">
        <v>298</v>
      </c>
      <c r="H37" s="151">
        <v>73689.14</v>
      </c>
      <c r="I37" s="274">
        <f t="shared" si="0"/>
        <v>617</v>
      </c>
      <c r="J37" s="275">
        <f t="shared" si="1"/>
        <v>185300.24</v>
      </c>
      <c r="K37" s="369" t="s">
        <v>334</v>
      </c>
      <c r="L37" s="370" t="s">
        <v>334</v>
      </c>
      <c r="M37" s="341">
        <v>0</v>
      </c>
      <c r="N37" s="343">
        <v>0</v>
      </c>
      <c r="O37" s="316">
        <v>0</v>
      </c>
      <c r="P37" s="274">
        <f>I37+M37</f>
        <v>617</v>
      </c>
      <c r="Q37" s="360">
        <f t="shared" si="3"/>
        <v>185300.24</v>
      </c>
      <c r="R37" s="265"/>
      <c r="S37" s="266">
        <v>0</v>
      </c>
    </row>
    <row r="38" spans="1:19" ht="12.75" customHeight="1">
      <c r="A38" s="423"/>
      <c r="B38" s="60" t="s">
        <v>485</v>
      </c>
      <c r="C38" s="365" t="s">
        <v>334</v>
      </c>
      <c r="D38" s="366" t="s">
        <v>334</v>
      </c>
      <c r="E38" s="366" t="s">
        <v>334</v>
      </c>
      <c r="F38" s="366" t="s">
        <v>334</v>
      </c>
      <c r="G38" s="366" t="s">
        <v>334</v>
      </c>
      <c r="H38" s="366" t="s">
        <v>334</v>
      </c>
      <c r="I38" s="373" t="s">
        <v>334</v>
      </c>
      <c r="J38" s="374" t="s">
        <v>334</v>
      </c>
      <c r="K38" s="261">
        <v>445</v>
      </c>
      <c r="L38" s="262">
        <v>324133.6</v>
      </c>
      <c r="M38" s="341">
        <v>0</v>
      </c>
      <c r="N38" s="343">
        <v>0</v>
      </c>
      <c r="O38" s="316">
        <v>0</v>
      </c>
      <c r="P38" s="274">
        <f>K38+M38</f>
        <v>445</v>
      </c>
      <c r="Q38" s="360">
        <f t="shared" si="3"/>
        <v>324133.6</v>
      </c>
      <c r="R38" s="265"/>
      <c r="S38" s="266">
        <v>324134</v>
      </c>
    </row>
    <row r="39" spans="1:22" ht="12.75" customHeight="1">
      <c r="A39" s="423"/>
      <c r="B39" s="60" t="s">
        <v>460</v>
      </c>
      <c r="C39" s="149">
        <v>5273</v>
      </c>
      <c r="D39" s="150">
        <v>1452130.84</v>
      </c>
      <c r="E39" s="150">
        <v>36</v>
      </c>
      <c r="F39" s="150">
        <v>14588.740000000002</v>
      </c>
      <c r="G39" s="151">
        <v>1223</v>
      </c>
      <c r="H39" s="151">
        <v>396003.98000000004</v>
      </c>
      <c r="I39" s="274">
        <f t="shared" si="0"/>
        <v>6532</v>
      </c>
      <c r="J39" s="275">
        <f t="shared" si="1"/>
        <v>1862723.56</v>
      </c>
      <c r="K39" s="369" t="s">
        <v>334</v>
      </c>
      <c r="L39" s="370" t="s">
        <v>334</v>
      </c>
      <c r="M39" s="341">
        <v>0</v>
      </c>
      <c r="N39" s="343">
        <v>0</v>
      </c>
      <c r="O39" s="316">
        <v>0</v>
      </c>
      <c r="P39" s="274">
        <f>I39+M39</f>
        <v>6532</v>
      </c>
      <c r="Q39" s="360">
        <f t="shared" si="3"/>
        <v>1862723.56</v>
      </c>
      <c r="R39" s="265"/>
      <c r="S39" s="378" t="s">
        <v>334</v>
      </c>
      <c r="V39" s="65"/>
    </row>
    <row r="40" spans="1:22" ht="12.75" customHeight="1">
      <c r="A40" s="423"/>
      <c r="B40" s="60" t="s">
        <v>461</v>
      </c>
      <c r="C40" s="149">
        <v>85</v>
      </c>
      <c r="D40" s="150">
        <v>15585.74</v>
      </c>
      <c r="E40" s="150">
        <v>0</v>
      </c>
      <c r="F40" s="150">
        <v>0</v>
      </c>
      <c r="G40" s="151">
        <v>139</v>
      </c>
      <c r="H40" s="151">
        <v>24632.07</v>
      </c>
      <c r="I40" s="274">
        <f t="shared" si="0"/>
        <v>224</v>
      </c>
      <c r="J40" s="275">
        <f t="shared" si="1"/>
        <v>40217.81</v>
      </c>
      <c r="K40" s="261">
        <v>0</v>
      </c>
      <c r="L40" s="262">
        <v>0</v>
      </c>
      <c r="M40" s="341">
        <v>0</v>
      </c>
      <c r="N40" s="343">
        <v>0</v>
      </c>
      <c r="O40" s="316">
        <v>0</v>
      </c>
      <c r="P40" s="274">
        <f>I40+K40+M40</f>
        <v>224</v>
      </c>
      <c r="Q40" s="360">
        <f t="shared" si="3"/>
        <v>40217.81</v>
      </c>
      <c r="R40" s="265"/>
      <c r="S40" s="266">
        <v>0</v>
      </c>
      <c r="V40" s="65"/>
    </row>
    <row r="41" spans="1:22" ht="12.75" customHeight="1">
      <c r="A41" s="423"/>
      <c r="B41" s="60" t="s">
        <v>462</v>
      </c>
      <c r="C41" s="149">
        <v>17</v>
      </c>
      <c r="D41" s="150">
        <v>1572.26</v>
      </c>
      <c r="E41" s="150">
        <v>3</v>
      </c>
      <c r="F41" s="150">
        <v>212.93</v>
      </c>
      <c r="G41" s="151">
        <v>0</v>
      </c>
      <c r="H41" s="151">
        <v>0</v>
      </c>
      <c r="I41" s="274">
        <f t="shared" si="0"/>
        <v>20</v>
      </c>
      <c r="J41" s="275">
        <f t="shared" si="1"/>
        <v>1785.19</v>
      </c>
      <c r="K41" s="369" t="s">
        <v>334</v>
      </c>
      <c r="L41" s="370" t="s">
        <v>334</v>
      </c>
      <c r="M41" s="341">
        <v>0</v>
      </c>
      <c r="N41" s="343">
        <v>0</v>
      </c>
      <c r="O41" s="316">
        <v>0</v>
      </c>
      <c r="P41" s="274">
        <f>I41+M41</f>
        <v>20</v>
      </c>
      <c r="Q41" s="360">
        <f t="shared" si="3"/>
        <v>1785.19</v>
      </c>
      <c r="R41" s="265"/>
      <c r="S41" s="266">
        <v>0</v>
      </c>
      <c r="V41" s="65"/>
    </row>
    <row r="42" spans="1:22" ht="12.75" customHeight="1">
      <c r="A42" s="423"/>
      <c r="B42" s="60" t="s">
        <v>463</v>
      </c>
      <c r="C42" s="149">
        <v>641</v>
      </c>
      <c r="D42" s="150">
        <v>176477.52</v>
      </c>
      <c r="E42" s="150">
        <v>11</v>
      </c>
      <c r="F42" s="150">
        <v>17683.93</v>
      </c>
      <c r="G42" s="151">
        <v>202</v>
      </c>
      <c r="H42" s="151">
        <v>42830.53</v>
      </c>
      <c r="I42" s="274">
        <f t="shared" si="0"/>
        <v>854</v>
      </c>
      <c r="J42" s="275">
        <f t="shared" si="1"/>
        <v>236991.97999999998</v>
      </c>
      <c r="K42" s="369" t="s">
        <v>334</v>
      </c>
      <c r="L42" s="370" t="s">
        <v>334</v>
      </c>
      <c r="M42" s="341">
        <v>0</v>
      </c>
      <c r="N42" s="343">
        <v>0</v>
      </c>
      <c r="O42" s="316">
        <v>0</v>
      </c>
      <c r="P42" s="274">
        <f>I42+M42</f>
        <v>854</v>
      </c>
      <c r="Q42" s="360">
        <f t="shared" si="3"/>
        <v>236991.97999999998</v>
      </c>
      <c r="R42" s="265"/>
      <c r="S42" s="378" t="s">
        <v>334</v>
      </c>
      <c r="V42" s="65"/>
    </row>
    <row r="43" spans="1:19" ht="12.75" customHeight="1">
      <c r="A43" s="423"/>
      <c r="B43" s="60" t="s">
        <v>464</v>
      </c>
      <c r="C43" s="149">
        <v>2920</v>
      </c>
      <c r="D43" s="150">
        <v>522578.83</v>
      </c>
      <c r="E43" s="150">
        <v>36</v>
      </c>
      <c r="F43" s="150">
        <v>65459.990000000005</v>
      </c>
      <c r="G43" s="151">
        <v>100</v>
      </c>
      <c r="H43" s="151">
        <v>33407.15</v>
      </c>
      <c r="I43" s="274">
        <f aca="true" t="shared" si="4" ref="I43:I63">C43+E43+G43</f>
        <v>3056</v>
      </c>
      <c r="J43" s="275">
        <f aca="true" t="shared" si="5" ref="J43:J63">D43+F43+H43</f>
        <v>621445.9700000001</v>
      </c>
      <c r="K43" s="369" t="s">
        <v>334</v>
      </c>
      <c r="L43" s="370" t="s">
        <v>334</v>
      </c>
      <c r="M43" s="341">
        <v>0</v>
      </c>
      <c r="N43" s="343">
        <v>0</v>
      </c>
      <c r="O43" s="316">
        <v>0</v>
      </c>
      <c r="P43" s="274">
        <f>I43+M43</f>
        <v>3056</v>
      </c>
      <c r="Q43" s="360">
        <f t="shared" si="3"/>
        <v>621445.9700000001</v>
      </c>
      <c r="R43" s="265"/>
      <c r="S43" s="266">
        <v>0</v>
      </c>
    </row>
    <row r="44" spans="1:19" ht="12.75" customHeight="1">
      <c r="A44" s="423"/>
      <c r="B44" s="60" t="s">
        <v>465</v>
      </c>
      <c r="C44" s="149">
        <v>830</v>
      </c>
      <c r="D44" s="150">
        <v>134424.29</v>
      </c>
      <c r="E44" s="150">
        <v>4</v>
      </c>
      <c r="F44" s="150">
        <v>429.34</v>
      </c>
      <c r="G44" s="151">
        <v>279</v>
      </c>
      <c r="H44" s="151">
        <v>54434.4</v>
      </c>
      <c r="I44" s="274">
        <f t="shared" si="4"/>
        <v>1113</v>
      </c>
      <c r="J44" s="275">
        <f t="shared" si="5"/>
        <v>189288.03</v>
      </c>
      <c r="K44" s="369" t="s">
        <v>334</v>
      </c>
      <c r="L44" s="370" t="s">
        <v>334</v>
      </c>
      <c r="M44" s="341">
        <v>0</v>
      </c>
      <c r="N44" s="343">
        <v>0</v>
      </c>
      <c r="O44" s="316">
        <v>0</v>
      </c>
      <c r="P44" s="274">
        <f>I44+M44</f>
        <v>1113</v>
      </c>
      <c r="Q44" s="360">
        <f t="shared" si="3"/>
        <v>189288.03</v>
      </c>
      <c r="R44" s="265"/>
      <c r="S44" s="378" t="s">
        <v>334</v>
      </c>
    </row>
    <row r="45" spans="1:19" ht="12.75" customHeight="1">
      <c r="A45" s="423"/>
      <c r="B45" s="60" t="s">
        <v>466</v>
      </c>
      <c r="C45" s="149">
        <v>10</v>
      </c>
      <c r="D45" s="150">
        <v>614.13</v>
      </c>
      <c r="E45" s="150">
        <v>0</v>
      </c>
      <c r="F45" s="150">
        <v>0</v>
      </c>
      <c r="G45" s="151">
        <v>1</v>
      </c>
      <c r="H45" s="151">
        <v>16.1</v>
      </c>
      <c r="I45" s="274">
        <f t="shared" si="4"/>
        <v>11</v>
      </c>
      <c r="J45" s="275">
        <f t="shared" si="5"/>
        <v>630.23</v>
      </c>
      <c r="K45" s="261">
        <v>0</v>
      </c>
      <c r="L45" s="262">
        <v>0</v>
      </c>
      <c r="M45" s="341">
        <v>0</v>
      </c>
      <c r="N45" s="343">
        <v>0</v>
      </c>
      <c r="O45" s="316">
        <v>0</v>
      </c>
      <c r="P45" s="274">
        <f aca="true" t="shared" si="6" ref="P45:P51">I45+K45+M45</f>
        <v>11</v>
      </c>
      <c r="Q45" s="360">
        <f t="shared" si="3"/>
        <v>630.23</v>
      </c>
      <c r="R45" s="265"/>
      <c r="S45" s="266">
        <v>0</v>
      </c>
    </row>
    <row r="46" spans="1:19" ht="12.75" customHeight="1">
      <c r="A46" s="423"/>
      <c r="B46" s="60" t="s">
        <v>467</v>
      </c>
      <c r="C46" s="149">
        <v>23</v>
      </c>
      <c r="D46" s="150">
        <v>4269.99</v>
      </c>
      <c r="E46" s="150">
        <v>2</v>
      </c>
      <c r="F46" s="150">
        <v>762.9</v>
      </c>
      <c r="G46" s="151">
        <v>0</v>
      </c>
      <c r="H46" s="151">
        <v>0</v>
      </c>
      <c r="I46" s="274">
        <f t="shared" si="4"/>
        <v>25</v>
      </c>
      <c r="J46" s="275">
        <f t="shared" si="5"/>
        <v>5032.889999999999</v>
      </c>
      <c r="K46" s="261">
        <v>0</v>
      </c>
      <c r="L46" s="262">
        <v>0</v>
      </c>
      <c r="M46" s="341">
        <v>0</v>
      </c>
      <c r="N46" s="343">
        <v>0</v>
      </c>
      <c r="O46" s="316">
        <v>0</v>
      </c>
      <c r="P46" s="274">
        <f t="shared" si="6"/>
        <v>25</v>
      </c>
      <c r="Q46" s="360">
        <f t="shared" si="3"/>
        <v>5032.889999999999</v>
      </c>
      <c r="R46" s="265"/>
      <c r="S46" s="266">
        <v>0</v>
      </c>
    </row>
    <row r="47" spans="1:19" ht="12.75" customHeight="1">
      <c r="A47" s="423"/>
      <c r="B47" s="61" t="s">
        <v>468</v>
      </c>
      <c r="C47" s="149">
        <v>53</v>
      </c>
      <c r="D47" s="150">
        <v>8634.140000000001</v>
      </c>
      <c r="E47" s="150">
        <v>1</v>
      </c>
      <c r="F47" s="150">
        <v>1001.66</v>
      </c>
      <c r="G47" s="151">
        <v>14</v>
      </c>
      <c r="H47" s="151">
        <v>745.4200000000001</v>
      </c>
      <c r="I47" s="274">
        <f t="shared" si="4"/>
        <v>68</v>
      </c>
      <c r="J47" s="275">
        <f t="shared" si="5"/>
        <v>10381.220000000001</v>
      </c>
      <c r="K47" s="261">
        <v>0</v>
      </c>
      <c r="L47" s="262">
        <v>0</v>
      </c>
      <c r="M47" s="341">
        <v>0</v>
      </c>
      <c r="N47" s="343">
        <v>0</v>
      </c>
      <c r="O47" s="316">
        <v>0</v>
      </c>
      <c r="P47" s="274">
        <f t="shared" si="6"/>
        <v>68</v>
      </c>
      <c r="Q47" s="360">
        <f t="shared" si="3"/>
        <v>10381.220000000001</v>
      </c>
      <c r="R47" s="265"/>
      <c r="S47" s="266">
        <v>0</v>
      </c>
    </row>
    <row r="48" spans="1:19" ht="12.75" customHeight="1">
      <c r="A48" s="423"/>
      <c r="B48" s="60" t="s">
        <v>469</v>
      </c>
      <c r="C48" s="149">
        <v>468</v>
      </c>
      <c r="D48" s="150">
        <v>54810.97</v>
      </c>
      <c r="E48" s="150">
        <v>11</v>
      </c>
      <c r="F48" s="150">
        <v>5786.23</v>
      </c>
      <c r="G48" s="151">
        <v>446</v>
      </c>
      <c r="H48" s="151">
        <v>87073.11</v>
      </c>
      <c r="I48" s="274">
        <f t="shared" si="4"/>
        <v>925</v>
      </c>
      <c r="J48" s="275">
        <f t="shared" si="5"/>
        <v>147670.31</v>
      </c>
      <c r="K48" s="375" t="s">
        <v>334</v>
      </c>
      <c r="L48" s="376" t="s">
        <v>334</v>
      </c>
      <c r="M48" s="341">
        <v>0</v>
      </c>
      <c r="N48" s="343">
        <v>0</v>
      </c>
      <c r="O48" s="316">
        <v>0</v>
      </c>
      <c r="P48" s="274">
        <f>I48+M48</f>
        <v>925</v>
      </c>
      <c r="Q48" s="360">
        <f t="shared" si="3"/>
        <v>147670.31</v>
      </c>
      <c r="R48" s="265"/>
      <c r="S48" s="266">
        <v>0</v>
      </c>
    </row>
    <row r="49" spans="1:19" ht="12.75" customHeight="1">
      <c r="A49" s="423"/>
      <c r="B49" s="60" t="s">
        <v>470</v>
      </c>
      <c r="C49" s="149">
        <v>150</v>
      </c>
      <c r="D49" s="150">
        <v>96015.03</v>
      </c>
      <c r="E49" s="150">
        <v>38</v>
      </c>
      <c r="F49" s="150">
        <v>341606.04</v>
      </c>
      <c r="G49" s="151">
        <v>144</v>
      </c>
      <c r="H49" s="151">
        <v>23489.98</v>
      </c>
      <c r="I49" s="274">
        <f t="shared" si="4"/>
        <v>332</v>
      </c>
      <c r="J49" s="275">
        <f t="shared" si="5"/>
        <v>461111.04999999993</v>
      </c>
      <c r="K49" s="261">
        <v>626</v>
      </c>
      <c r="L49" s="262">
        <v>96330</v>
      </c>
      <c r="M49" s="341">
        <v>0</v>
      </c>
      <c r="N49" s="343">
        <v>0</v>
      </c>
      <c r="O49" s="316">
        <v>9895.6</v>
      </c>
      <c r="P49" s="274">
        <f t="shared" si="6"/>
        <v>958</v>
      </c>
      <c r="Q49" s="360">
        <f t="shared" si="3"/>
        <v>567336.6499999999</v>
      </c>
      <c r="R49" s="265"/>
      <c r="S49" s="266">
        <v>106226</v>
      </c>
    </row>
    <row r="50" spans="1:19" ht="12.75" customHeight="1">
      <c r="A50" s="423"/>
      <c r="B50" s="60" t="s">
        <v>471</v>
      </c>
      <c r="C50" s="149">
        <v>17666</v>
      </c>
      <c r="D50" s="150">
        <v>3821511.4</v>
      </c>
      <c r="E50" s="150">
        <v>616</v>
      </c>
      <c r="F50" s="150">
        <v>1584823.3499999999</v>
      </c>
      <c r="G50" s="151">
        <v>46059</v>
      </c>
      <c r="H50" s="151">
        <v>6026346.359999999</v>
      </c>
      <c r="I50" s="274">
        <f t="shared" si="4"/>
        <v>64341</v>
      </c>
      <c r="J50" s="275">
        <f t="shared" si="5"/>
        <v>11432681.11</v>
      </c>
      <c r="K50" s="375" t="s">
        <v>334</v>
      </c>
      <c r="L50" s="376" t="s">
        <v>334</v>
      </c>
      <c r="M50" s="341">
        <v>34</v>
      </c>
      <c r="N50" s="343">
        <v>316</v>
      </c>
      <c r="O50" s="316">
        <v>361395.8</v>
      </c>
      <c r="P50" s="274">
        <f>I50+M50</f>
        <v>64375</v>
      </c>
      <c r="Q50" s="360">
        <f t="shared" si="3"/>
        <v>11794392.91</v>
      </c>
      <c r="R50" s="265"/>
      <c r="S50" s="266">
        <v>4878844</v>
      </c>
    </row>
    <row r="51" spans="1:19" ht="12.75" customHeight="1">
      <c r="A51" s="423"/>
      <c r="B51" s="60" t="s">
        <v>472</v>
      </c>
      <c r="C51" s="149">
        <v>13</v>
      </c>
      <c r="D51" s="150">
        <v>3936.86</v>
      </c>
      <c r="E51" s="150">
        <v>4</v>
      </c>
      <c r="F51" s="150">
        <v>7045.04</v>
      </c>
      <c r="G51" s="151">
        <v>73</v>
      </c>
      <c r="H51" s="151">
        <v>8476.92</v>
      </c>
      <c r="I51" s="274">
        <f t="shared" si="4"/>
        <v>90</v>
      </c>
      <c r="J51" s="275">
        <f t="shared" si="5"/>
        <v>19458.82</v>
      </c>
      <c r="K51" s="261">
        <v>0</v>
      </c>
      <c r="L51" s="262">
        <v>0</v>
      </c>
      <c r="M51" s="341">
        <v>0</v>
      </c>
      <c r="N51" s="343">
        <v>0</v>
      </c>
      <c r="O51" s="316">
        <v>0</v>
      </c>
      <c r="P51" s="274">
        <f t="shared" si="6"/>
        <v>90</v>
      </c>
      <c r="Q51" s="360">
        <f t="shared" si="3"/>
        <v>19458.82</v>
      </c>
      <c r="R51" s="265"/>
      <c r="S51" s="266">
        <v>0</v>
      </c>
    </row>
    <row r="52" spans="1:22" ht="12.75" customHeight="1">
      <c r="A52" s="423"/>
      <c r="B52" s="60" t="s">
        <v>473</v>
      </c>
      <c r="C52" s="149">
        <v>26</v>
      </c>
      <c r="D52" s="150">
        <v>42676.310000000005</v>
      </c>
      <c r="E52" s="150">
        <v>0</v>
      </c>
      <c r="F52" s="150">
        <v>0</v>
      </c>
      <c r="G52" s="151">
        <v>5</v>
      </c>
      <c r="H52" s="151">
        <v>349.08000000000004</v>
      </c>
      <c r="I52" s="274">
        <f t="shared" si="4"/>
        <v>31</v>
      </c>
      <c r="J52" s="275">
        <f t="shared" si="5"/>
        <v>43025.39000000001</v>
      </c>
      <c r="K52" s="369" t="s">
        <v>334</v>
      </c>
      <c r="L52" s="370" t="s">
        <v>334</v>
      </c>
      <c r="M52" s="341">
        <v>0</v>
      </c>
      <c r="N52" s="343">
        <v>0</v>
      </c>
      <c r="O52" s="316">
        <v>0</v>
      </c>
      <c r="P52" s="274">
        <f>I52+M52</f>
        <v>31</v>
      </c>
      <c r="Q52" s="360">
        <f t="shared" si="3"/>
        <v>43025.39000000001</v>
      </c>
      <c r="R52" s="265"/>
      <c r="S52" s="378" t="s">
        <v>334</v>
      </c>
      <c r="U52" s="20"/>
      <c r="V52" s="65"/>
    </row>
    <row r="53" spans="1:22" ht="12.75" customHeight="1">
      <c r="A53" s="423"/>
      <c r="B53" s="60" t="s">
        <v>474</v>
      </c>
      <c r="C53" s="149">
        <v>64</v>
      </c>
      <c r="D53" s="150">
        <v>5687.18</v>
      </c>
      <c r="E53" s="150">
        <v>0</v>
      </c>
      <c r="F53" s="150">
        <v>0</v>
      </c>
      <c r="G53" s="151">
        <v>3</v>
      </c>
      <c r="H53" s="151">
        <v>268.27</v>
      </c>
      <c r="I53" s="274">
        <f t="shared" si="4"/>
        <v>67</v>
      </c>
      <c r="J53" s="275">
        <f t="shared" si="5"/>
        <v>5955.450000000001</v>
      </c>
      <c r="K53" s="261">
        <v>0</v>
      </c>
      <c r="L53" s="262">
        <v>0</v>
      </c>
      <c r="M53" s="341">
        <v>0</v>
      </c>
      <c r="N53" s="343">
        <v>0</v>
      </c>
      <c r="O53" s="316">
        <v>0</v>
      </c>
      <c r="P53" s="274">
        <f>I53+K53+M53</f>
        <v>67</v>
      </c>
      <c r="Q53" s="360">
        <f t="shared" si="3"/>
        <v>5955.450000000001</v>
      </c>
      <c r="R53" s="265"/>
      <c r="S53" s="266">
        <v>0</v>
      </c>
      <c r="V53" s="65"/>
    </row>
    <row r="54" spans="1:22" ht="12.75" customHeight="1">
      <c r="A54" s="423"/>
      <c r="B54" s="60" t="s">
        <v>475</v>
      </c>
      <c r="C54" s="149">
        <v>29</v>
      </c>
      <c r="D54" s="150">
        <v>2713.55</v>
      </c>
      <c r="E54" s="150">
        <v>1</v>
      </c>
      <c r="F54" s="150">
        <v>27.48</v>
      </c>
      <c r="G54" s="151">
        <v>71</v>
      </c>
      <c r="H54" s="151">
        <v>9185.310000000001</v>
      </c>
      <c r="I54" s="274">
        <f t="shared" si="4"/>
        <v>101</v>
      </c>
      <c r="J54" s="275">
        <f t="shared" si="5"/>
        <v>11926.340000000002</v>
      </c>
      <c r="K54" s="369" t="s">
        <v>334</v>
      </c>
      <c r="L54" s="370" t="s">
        <v>334</v>
      </c>
      <c r="M54" s="341">
        <v>0</v>
      </c>
      <c r="N54" s="343">
        <v>0</v>
      </c>
      <c r="O54" s="316">
        <v>0</v>
      </c>
      <c r="P54" s="274">
        <f>I54+M54</f>
        <v>101</v>
      </c>
      <c r="Q54" s="360">
        <f t="shared" si="3"/>
        <v>11926.340000000002</v>
      </c>
      <c r="R54" s="265"/>
      <c r="S54" s="266">
        <v>0</v>
      </c>
      <c r="V54" s="65"/>
    </row>
    <row r="55" spans="1:21" ht="12.75" customHeight="1">
      <c r="A55" s="423"/>
      <c r="B55" s="60" t="s">
        <v>476</v>
      </c>
      <c r="C55" s="149">
        <v>255</v>
      </c>
      <c r="D55" s="150">
        <v>53057.520000000004</v>
      </c>
      <c r="E55" s="150">
        <v>4</v>
      </c>
      <c r="F55" s="150">
        <v>3966.6400000000003</v>
      </c>
      <c r="G55" s="151">
        <v>44</v>
      </c>
      <c r="H55" s="151">
        <v>42721.82</v>
      </c>
      <c r="I55" s="274">
        <f t="shared" si="4"/>
        <v>303</v>
      </c>
      <c r="J55" s="275">
        <f t="shared" si="5"/>
        <v>99745.98000000001</v>
      </c>
      <c r="K55" s="369" t="s">
        <v>334</v>
      </c>
      <c r="L55" s="370" t="s">
        <v>334</v>
      </c>
      <c r="M55" s="341">
        <v>0</v>
      </c>
      <c r="N55" s="343">
        <v>0</v>
      </c>
      <c r="O55" s="316">
        <v>0</v>
      </c>
      <c r="P55" s="274">
        <f>I55+M55</f>
        <v>303</v>
      </c>
      <c r="Q55" s="360">
        <f t="shared" si="3"/>
        <v>99745.98000000001</v>
      </c>
      <c r="R55" s="265"/>
      <c r="S55" s="266">
        <v>0</v>
      </c>
      <c r="U55" s="4"/>
    </row>
    <row r="56" spans="1:21" ht="12.75" customHeight="1">
      <c r="A56" s="423"/>
      <c r="B56" s="60" t="s">
        <v>477</v>
      </c>
      <c r="C56" s="149">
        <v>5</v>
      </c>
      <c r="D56" s="150">
        <v>9429.8</v>
      </c>
      <c r="E56" s="150">
        <v>0</v>
      </c>
      <c r="F56" s="150">
        <v>0</v>
      </c>
      <c r="G56" s="151">
        <v>0</v>
      </c>
      <c r="H56" s="151">
        <v>0</v>
      </c>
      <c r="I56" s="274">
        <f t="shared" si="4"/>
        <v>5</v>
      </c>
      <c r="J56" s="275">
        <f t="shared" si="5"/>
        <v>9429.8</v>
      </c>
      <c r="K56" s="369" t="s">
        <v>334</v>
      </c>
      <c r="L56" s="370" t="s">
        <v>334</v>
      </c>
      <c r="M56" s="341">
        <v>0</v>
      </c>
      <c r="N56" s="343">
        <v>0</v>
      </c>
      <c r="O56" s="316">
        <v>0</v>
      </c>
      <c r="P56" s="274">
        <f>I56+M56</f>
        <v>5</v>
      </c>
      <c r="Q56" s="360">
        <f t="shared" si="3"/>
        <v>9429.8</v>
      </c>
      <c r="R56" s="265"/>
      <c r="S56" s="266">
        <v>0</v>
      </c>
      <c r="U56" s="4"/>
    </row>
    <row r="57" spans="1:19" ht="12.75" customHeight="1">
      <c r="A57" s="423"/>
      <c r="B57" s="60" t="s">
        <v>478</v>
      </c>
      <c r="C57" s="149">
        <v>4</v>
      </c>
      <c r="D57" s="150">
        <v>282.27</v>
      </c>
      <c r="E57" s="150">
        <v>0</v>
      </c>
      <c r="F57" s="150">
        <v>0</v>
      </c>
      <c r="G57" s="151">
        <v>0</v>
      </c>
      <c r="H57" s="151">
        <v>0</v>
      </c>
      <c r="I57" s="274">
        <f t="shared" si="4"/>
        <v>4</v>
      </c>
      <c r="J57" s="275">
        <f t="shared" si="5"/>
        <v>282.27</v>
      </c>
      <c r="K57" s="369" t="s">
        <v>334</v>
      </c>
      <c r="L57" s="370" t="s">
        <v>334</v>
      </c>
      <c r="M57" s="341">
        <v>0</v>
      </c>
      <c r="N57" s="343">
        <v>0</v>
      </c>
      <c r="O57" s="316">
        <v>0</v>
      </c>
      <c r="P57" s="274">
        <f>I57+M57</f>
        <v>4</v>
      </c>
      <c r="Q57" s="360">
        <f t="shared" si="3"/>
        <v>282.27</v>
      </c>
      <c r="R57" s="265"/>
      <c r="S57" s="266">
        <v>0</v>
      </c>
    </row>
    <row r="58" spans="1:19" ht="12.75" customHeight="1">
      <c r="A58" s="423"/>
      <c r="B58" s="22" t="s">
        <v>479</v>
      </c>
      <c r="C58" s="152">
        <v>2274</v>
      </c>
      <c r="D58" s="150">
        <v>372217.87</v>
      </c>
      <c r="E58" s="150">
        <v>45</v>
      </c>
      <c r="F58" s="150">
        <v>174471.99</v>
      </c>
      <c r="G58" s="151">
        <v>576</v>
      </c>
      <c r="H58" s="151">
        <v>134236.9</v>
      </c>
      <c r="I58" s="274">
        <f t="shared" si="4"/>
        <v>2895</v>
      </c>
      <c r="J58" s="275">
        <f t="shared" si="5"/>
        <v>680926.76</v>
      </c>
      <c r="K58" s="369" t="s">
        <v>334</v>
      </c>
      <c r="L58" s="370" t="s">
        <v>334</v>
      </c>
      <c r="M58" s="341">
        <v>0</v>
      </c>
      <c r="N58" s="343">
        <v>0</v>
      </c>
      <c r="O58" s="316">
        <v>0</v>
      </c>
      <c r="P58" s="274">
        <f>I58+M58</f>
        <v>2895</v>
      </c>
      <c r="Q58" s="360">
        <f t="shared" si="3"/>
        <v>680926.76</v>
      </c>
      <c r="R58" s="265"/>
      <c r="S58" s="266">
        <v>0</v>
      </c>
    </row>
    <row r="59" spans="1:19" ht="12.75" customHeight="1">
      <c r="A59" s="423"/>
      <c r="B59" s="57" t="s">
        <v>480</v>
      </c>
      <c r="C59" s="149">
        <v>483</v>
      </c>
      <c r="D59" s="150">
        <v>91976.73</v>
      </c>
      <c r="E59" s="150">
        <v>17</v>
      </c>
      <c r="F59" s="150">
        <v>16520.43</v>
      </c>
      <c r="G59" s="151">
        <v>68</v>
      </c>
      <c r="H59" s="151">
        <v>5996.299999999999</v>
      </c>
      <c r="I59" s="274">
        <f t="shared" si="4"/>
        <v>568</v>
      </c>
      <c r="J59" s="275">
        <f t="shared" si="5"/>
        <v>114493.46</v>
      </c>
      <c r="K59" s="261">
        <v>1300</v>
      </c>
      <c r="L59" s="262">
        <v>147541</v>
      </c>
      <c r="M59" s="341">
        <v>0</v>
      </c>
      <c r="N59" s="343">
        <v>0</v>
      </c>
      <c r="O59" s="316">
        <v>0</v>
      </c>
      <c r="P59" s="274">
        <f>I59+K59+M59</f>
        <v>1868</v>
      </c>
      <c r="Q59" s="360">
        <f t="shared" si="3"/>
        <v>262034.46000000002</v>
      </c>
      <c r="R59" s="265"/>
      <c r="S59" s="266">
        <v>147541</v>
      </c>
    </row>
    <row r="60" spans="1:23" ht="12.75" customHeight="1">
      <c r="A60" s="423"/>
      <c r="B60" s="57" t="s">
        <v>481</v>
      </c>
      <c r="C60" s="149">
        <v>199</v>
      </c>
      <c r="D60" s="150">
        <v>35449.49</v>
      </c>
      <c r="E60" s="150">
        <v>7</v>
      </c>
      <c r="F60" s="150">
        <v>25024.82</v>
      </c>
      <c r="G60" s="151">
        <v>121</v>
      </c>
      <c r="H60" s="151">
        <v>21555.6</v>
      </c>
      <c r="I60" s="274">
        <f t="shared" si="4"/>
        <v>327</v>
      </c>
      <c r="J60" s="275">
        <f t="shared" si="5"/>
        <v>82029.91</v>
      </c>
      <c r="K60" s="375" t="s">
        <v>334</v>
      </c>
      <c r="L60" s="376" t="s">
        <v>334</v>
      </c>
      <c r="M60" s="341">
        <v>0</v>
      </c>
      <c r="N60" s="343">
        <v>0</v>
      </c>
      <c r="O60" s="316">
        <v>0</v>
      </c>
      <c r="P60" s="274">
        <f>I60+M60</f>
        <v>327</v>
      </c>
      <c r="Q60" s="360">
        <f t="shared" si="3"/>
        <v>82029.91</v>
      </c>
      <c r="R60" s="265"/>
      <c r="S60" s="266">
        <v>0</v>
      </c>
      <c r="U60" s="138"/>
      <c r="W60" s="4"/>
    </row>
    <row r="61" spans="1:23" ht="12.75" customHeight="1">
      <c r="A61" s="423"/>
      <c r="B61" s="57" t="s">
        <v>482</v>
      </c>
      <c r="C61" s="149">
        <v>9421</v>
      </c>
      <c r="D61" s="150">
        <v>1843808</v>
      </c>
      <c r="E61" s="150">
        <v>254</v>
      </c>
      <c r="F61" s="150">
        <v>715998.03</v>
      </c>
      <c r="G61" s="151">
        <v>1212</v>
      </c>
      <c r="H61" s="151">
        <v>452256.07</v>
      </c>
      <c r="I61" s="274">
        <f t="shared" si="4"/>
        <v>10887</v>
      </c>
      <c r="J61" s="275">
        <f t="shared" si="5"/>
        <v>3012062.1</v>
      </c>
      <c r="K61" s="261">
        <v>71339</v>
      </c>
      <c r="L61" s="262">
        <v>19175879.8</v>
      </c>
      <c r="M61" s="341">
        <v>0</v>
      </c>
      <c r="N61" s="343">
        <v>0</v>
      </c>
      <c r="O61" s="316">
        <v>0</v>
      </c>
      <c r="P61" s="274">
        <f>I61+K61+M61</f>
        <v>82226</v>
      </c>
      <c r="Q61" s="360">
        <f t="shared" si="3"/>
        <v>22187941.900000002</v>
      </c>
      <c r="R61" s="265"/>
      <c r="S61" s="266">
        <v>19175880</v>
      </c>
      <c r="U61" s="65"/>
      <c r="W61" s="4"/>
    </row>
    <row r="62" spans="1:24" ht="12.75" customHeight="1">
      <c r="A62" s="423"/>
      <c r="B62" s="60" t="s">
        <v>483</v>
      </c>
      <c r="C62" s="149">
        <v>4211</v>
      </c>
      <c r="D62" s="150">
        <v>1124144.77</v>
      </c>
      <c r="E62" s="150">
        <v>60</v>
      </c>
      <c r="F62" s="150">
        <v>108358.12</v>
      </c>
      <c r="G62" s="151">
        <v>408</v>
      </c>
      <c r="H62" s="151">
        <v>281760.75</v>
      </c>
      <c r="I62" s="274">
        <f t="shared" si="4"/>
        <v>4679</v>
      </c>
      <c r="J62" s="275">
        <f t="shared" si="5"/>
        <v>1514263.6400000001</v>
      </c>
      <c r="K62" s="261">
        <v>0</v>
      </c>
      <c r="L62" s="262">
        <v>0</v>
      </c>
      <c r="M62" s="341">
        <v>0</v>
      </c>
      <c r="N62" s="343">
        <v>0</v>
      </c>
      <c r="O62" s="316">
        <v>0</v>
      </c>
      <c r="P62" s="274">
        <f>I62+K62+M62</f>
        <v>4679</v>
      </c>
      <c r="Q62" s="360">
        <f t="shared" si="3"/>
        <v>1514263.6400000001</v>
      </c>
      <c r="R62" s="265"/>
      <c r="S62" s="266">
        <v>0</v>
      </c>
      <c r="W62" s="4"/>
      <c r="X62" s="4"/>
    </row>
    <row r="63" spans="1:24" ht="12.75" customHeight="1">
      <c r="A63" s="423"/>
      <c r="B63" s="60" t="s">
        <v>484</v>
      </c>
      <c r="C63" s="149">
        <v>67</v>
      </c>
      <c r="D63" s="150">
        <v>16990.63</v>
      </c>
      <c r="E63" s="150">
        <v>0</v>
      </c>
      <c r="F63" s="150">
        <v>0</v>
      </c>
      <c r="G63" s="151">
        <v>48</v>
      </c>
      <c r="H63" s="151">
        <v>31975.210000000003</v>
      </c>
      <c r="I63" s="274">
        <f t="shared" si="4"/>
        <v>115</v>
      </c>
      <c r="J63" s="275">
        <f t="shared" si="5"/>
        <v>48965.840000000004</v>
      </c>
      <c r="K63" s="369" t="s">
        <v>334</v>
      </c>
      <c r="L63" s="370" t="s">
        <v>334</v>
      </c>
      <c r="M63" s="341">
        <v>0</v>
      </c>
      <c r="N63" s="343">
        <v>0</v>
      </c>
      <c r="O63" s="316">
        <v>0</v>
      </c>
      <c r="P63" s="274">
        <f>I63+M63</f>
        <v>115</v>
      </c>
      <c r="Q63" s="360">
        <f t="shared" si="3"/>
        <v>48965.840000000004</v>
      </c>
      <c r="R63" s="265"/>
      <c r="S63" s="378" t="s">
        <v>334</v>
      </c>
      <c r="X63" s="4"/>
    </row>
    <row r="64" spans="1:24" ht="12.75" customHeight="1" thickBot="1">
      <c r="A64" s="424"/>
      <c r="B64" s="104" t="s">
        <v>32</v>
      </c>
      <c r="C64" s="276">
        <f aca="true" t="shared" si="7" ref="C64:H64">SUM(C24:C63)</f>
        <v>55203</v>
      </c>
      <c r="D64" s="277">
        <f t="shared" si="7"/>
        <v>12132318.44</v>
      </c>
      <c r="E64" s="277">
        <f t="shared" si="7"/>
        <v>1582</v>
      </c>
      <c r="F64" s="277">
        <f t="shared" si="7"/>
        <v>4396410.4</v>
      </c>
      <c r="G64" s="277">
        <f t="shared" si="7"/>
        <v>55199</v>
      </c>
      <c r="H64" s="277">
        <f t="shared" si="7"/>
        <v>9245504.43</v>
      </c>
      <c r="I64" s="278">
        <f>IF(C64+E64+G64=SUM(I24:I63),SUM(I24:I63),"faux")</f>
        <v>111984</v>
      </c>
      <c r="J64" s="279">
        <f>IF(D64+F64+H64=SUM(J24:J63),SUM(J24:J63),"faux")</f>
        <v>25774233.270000003</v>
      </c>
      <c r="K64" s="280">
        <f>SUM(K24:K63)</f>
        <v>250197</v>
      </c>
      <c r="L64" s="281">
        <f>SUM(L24:L63)</f>
        <v>76840021</v>
      </c>
      <c r="M64" s="280">
        <f>SUM(M24:M63)</f>
        <v>34</v>
      </c>
      <c r="N64" s="282">
        <f>SUM(N24:N63)</f>
        <v>316</v>
      </c>
      <c r="O64" s="346">
        <f>SUM(O24:O63)</f>
        <v>1731727.3</v>
      </c>
      <c r="P64" s="358">
        <f>IF(I64+K64+M64=SUM(P24:P63),SUM(P24:P63),"faux")</f>
        <v>362215</v>
      </c>
      <c r="Q64" s="283">
        <f>IF(J64+L64+N64+O64=SUM(Q24:Q63),SUM(Q24:Q63),"faux")</f>
        <v>104346297.57000001</v>
      </c>
      <c r="R64" s="284"/>
      <c r="S64" s="285">
        <f>SUM(S24:S63)</f>
        <v>83961036.38575129</v>
      </c>
      <c r="X64" s="4"/>
    </row>
    <row r="65" spans="1:24" ht="9" customHeight="1" thickBot="1">
      <c r="A65" s="99"/>
      <c r="B65" s="100"/>
      <c r="C65" s="286"/>
      <c r="D65" s="286"/>
      <c r="E65" s="286"/>
      <c r="F65" s="286"/>
      <c r="G65" s="286"/>
      <c r="H65" s="286"/>
      <c r="I65" s="287"/>
      <c r="J65" s="287"/>
      <c r="K65" s="288"/>
      <c r="L65" s="288"/>
      <c r="M65" s="288"/>
      <c r="N65" s="288"/>
      <c r="O65" s="288"/>
      <c r="P65" s="287"/>
      <c r="Q65" s="287"/>
      <c r="R65" s="289"/>
      <c r="S65" s="290"/>
      <c r="X65" s="4"/>
    </row>
    <row r="66" spans="1:21" ht="16.5" customHeight="1">
      <c r="A66" s="425" t="s">
        <v>336</v>
      </c>
      <c r="B66" s="60" t="s">
        <v>33</v>
      </c>
      <c r="C66" s="149">
        <v>1945</v>
      </c>
      <c r="D66" s="150">
        <v>927600.6200000001</v>
      </c>
      <c r="E66" s="150">
        <v>42</v>
      </c>
      <c r="F66" s="150">
        <v>39870.33</v>
      </c>
      <c r="G66" s="151">
        <v>3543</v>
      </c>
      <c r="H66" s="151">
        <v>11532075.25</v>
      </c>
      <c r="I66" s="274">
        <f aca="true" t="shared" si="8" ref="I66:J68">C66+E66+G66</f>
        <v>5530</v>
      </c>
      <c r="J66" s="275">
        <f t="shared" si="8"/>
        <v>12499546.2</v>
      </c>
      <c r="K66" s="369" t="s">
        <v>334</v>
      </c>
      <c r="L66" s="371" t="s">
        <v>334</v>
      </c>
      <c r="M66" s="347">
        <v>0</v>
      </c>
      <c r="N66" s="148">
        <v>0</v>
      </c>
      <c r="O66" s="350">
        <v>0</v>
      </c>
      <c r="P66" s="270">
        <f>I66+M66</f>
        <v>5530</v>
      </c>
      <c r="Q66" s="273">
        <f>SUM(J66,L66,N66,O66)</f>
        <v>12499546.2</v>
      </c>
      <c r="R66" s="265"/>
      <c r="S66" s="266">
        <v>12283669.47002</v>
      </c>
      <c r="U66" s="20"/>
    </row>
    <row r="67" spans="1:19" ht="16.5" customHeight="1">
      <c r="A67" s="425"/>
      <c r="B67" s="105" t="s">
        <v>34</v>
      </c>
      <c r="C67" s="149">
        <v>1471</v>
      </c>
      <c r="D67" s="150">
        <v>670298.75</v>
      </c>
      <c r="E67" s="150">
        <v>-18</v>
      </c>
      <c r="F67" s="150">
        <v>-118332.03</v>
      </c>
      <c r="G67" s="151">
        <v>28905</v>
      </c>
      <c r="H67" s="151">
        <v>64684374.84</v>
      </c>
      <c r="I67" s="274">
        <f t="shared" si="8"/>
        <v>30358</v>
      </c>
      <c r="J67" s="275">
        <f t="shared" si="8"/>
        <v>65236341.56</v>
      </c>
      <c r="K67" s="369" t="s">
        <v>334</v>
      </c>
      <c r="L67" s="372" t="s">
        <v>334</v>
      </c>
      <c r="M67" s="348">
        <v>0</v>
      </c>
      <c r="N67" s="151">
        <v>0</v>
      </c>
      <c r="O67" s="351">
        <v>-63576.2</v>
      </c>
      <c r="P67" s="274">
        <f>I67+M67</f>
        <v>30358</v>
      </c>
      <c r="Q67" s="361">
        <f>SUM(J67,L67,N67,O67)</f>
        <v>65172765.36</v>
      </c>
      <c r="R67" s="265"/>
      <c r="S67" s="266">
        <v>63625782.72747537</v>
      </c>
    </row>
    <row r="68" spans="1:19" ht="16.5" customHeight="1">
      <c r="A68" s="425"/>
      <c r="B68" s="60" t="s">
        <v>343</v>
      </c>
      <c r="C68" s="149">
        <v>31</v>
      </c>
      <c r="D68" s="150">
        <v>345755.06</v>
      </c>
      <c r="E68" s="150">
        <v>5</v>
      </c>
      <c r="F68" s="150">
        <v>3778.2</v>
      </c>
      <c r="G68" s="151">
        <v>20</v>
      </c>
      <c r="H68" s="151">
        <v>9255.48</v>
      </c>
      <c r="I68" s="274">
        <f t="shared" si="8"/>
        <v>56</v>
      </c>
      <c r="J68" s="275">
        <f t="shared" si="8"/>
        <v>358788.74</v>
      </c>
      <c r="K68" s="369" t="s">
        <v>334</v>
      </c>
      <c r="L68" s="372" t="s">
        <v>334</v>
      </c>
      <c r="M68" s="348">
        <v>0</v>
      </c>
      <c r="N68" s="151">
        <v>0</v>
      </c>
      <c r="O68" s="351">
        <v>0</v>
      </c>
      <c r="P68" s="362">
        <f>I68+M68</f>
        <v>56</v>
      </c>
      <c r="Q68" s="363">
        <f>SUM(J68,L68,N68,O68)</f>
        <v>358788.74</v>
      </c>
      <c r="R68" s="265"/>
      <c r="S68" s="266">
        <v>358101.8000000001</v>
      </c>
    </row>
    <row r="69" spans="1:19" ht="16.5" customHeight="1" thickBot="1">
      <c r="A69" s="426"/>
      <c r="B69" s="106" t="s">
        <v>32</v>
      </c>
      <c r="C69" s="291">
        <f aca="true" t="shared" si="9" ref="C69:H69">SUM(C66:C68)</f>
        <v>3447</v>
      </c>
      <c r="D69" s="291">
        <f t="shared" si="9"/>
        <v>1943654.4300000002</v>
      </c>
      <c r="E69" s="292">
        <f t="shared" si="9"/>
        <v>29</v>
      </c>
      <c r="F69" s="292">
        <f t="shared" si="9"/>
        <v>-74683.5</v>
      </c>
      <c r="G69" s="292">
        <f>SUM(G66:G68)</f>
        <v>32468</v>
      </c>
      <c r="H69" s="292">
        <f t="shared" si="9"/>
        <v>76225705.57000001</v>
      </c>
      <c r="I69" s="293">
        <f>IF(C69+E69+G69=SUM(I66:I68),SUM(I66:I68),"faux")</f>
        <v>35944</v>
      </c>
      <c r="J69" s="294">
        <f>IF(D69+F69+H69=SUM(J66:J68),SUM(J66:J68),"faux")</f>
        <v>78094676.5</v>
      </c>
      <c r="K69" s="295">
        <f>SUM(K66:K68)</f>
        <v>0</v>
      </c>
      <c r="L69" s="353">
        <f>SUM(L66:L68)</f>
        <v>0</v>
      </c>
      <c r="M69" s="291">
        <f>SUM(M66:M68)</f>
        <v>0</v>
      </c>
      <c r="N69" s="296">
        <f>SUM(N66:N68)</f>
        <v>0</v>
      </c>
      <c r="O69" s="352">
        <f>SUM(O66:O68)</f>
        <v>-63576.2</v>
      </c>
      <c r="P69" s="354">
        <f>IF(I69+K69+M69=SUM(P66:P68),SUM(P66:P68),"faux")</f>
        <v>35944</v>
      </c>
      <c r="Q69" s="297">
        <f>IF(J69+L69+N69+O69=SUM(Q66:Q68),SUM(Q66:Q68),"faux")</f>
        <v>78031100.3</v>
      </c>
      <c r="R69" s="284"/>
      <c r="S69" s="298">
        <f>SUM(S66:S68)</f>
        <v>76267553.99749537</v>
      </c>
    </row>
    <row r="70" spans="1:19" ht="7.5" customHeight="1" thickBot="1">
      <c r="A70" s="101"/>
      <c r="B70" s="102"/>
      <c r="C70" s="299"/>
      <c r="D70" s="299"/>
      <c r="E70" s="299"/>
      <c r="F70" s="299"/>
      <c r="G70" s="299"/>
      <c r="H70" s="299"/>
      <c r="I70" s="300"/>
      <c r="J70" s="300"/>
      <c r="K70" s="299"/>
      <c r="L70" s="299"/>
      <c r="M70" s="299"/>
      <c r="N70" s="299"/>
      <c r="O70" s="299"/>
      <c r="P70" s="300"/>
      <c r="Q70" s="300"/>
      <c r="R70" s="301"/>
      <c r="S70" s="302"/>
    </row>
    <row r="71" spans="1:20" ht="12.75" customHeight="1" thickBot="1">
      <c r="A71" s="97"/>
      <c r="B71" s="84" t="s">
        <v>354</v>
      </c>
      <c r="C71" s="85">
        <f aca="true" t="shared" si="10" ref="C71:H71">C64+C69</f>
        <v>58650</v>
      </c>
      <c r="D71" s="89">
        <f t="shared" si="10"/>
        <v>14075972.87</v>
      </c>
      <c r="E71" s="86">
        <f t="shared" si="10"/>
        <v>1611</v>
      </c>
      <c r="F71" s="86">
        <f t="shared" si="10"/>
        <v>4321726.9</v>
      </c>
      <c r="G71" s="86">
        <f t="shared" si="10"/>
        <v>87667</v>
      </c>
      <c r="H71" s="86">
        <f t="shared" si="10"/>
        <v>85471210</v>
      </c>
      <c r="I71" s="85">
        <f>IF(I64+I69=C71+E71+G71,C71+E71+G71,"faux")</f>
        <v>147928</v>
      </c>
      <c r="J71" s="87">
        <f>IF(J64+J69=D71+F71+H71,D71+F71+H71,"faux")</f>
        <v>103868909.77</v>
      </c>
      <c r="K71" s="89">
        <f>K64+K69</f>
        <v>250197</v>
      </c>
      <c r="L71" s="90">
        <f>L64+L69</f>
        <v>76840021</v>
      </c>
      <c r="M71" s="85">
        <f>M64+M69</f>
        <v>34</v>
      </c>
      <c r="N71" s="90">
        <f>N64+N69</f>
        <v>316</v>
      </c>
      <c r="O71" s="357">
        <f>O64+O69</f>
        <v>1668151.1</v>
      </c>
      <c r="P71" s="318">
        <f>IF(P64+P69=I71+K71+M71,I71+K71+M71,"faux")</f>
        <v>398159</v>
      </c>
      <c r="Q71" s="90">
        <f>IF(Q64+Q69=J71+L71+N71+O71,J71+L71+N71+O71,"faux")</f>
        <v>182377397.86999997</v>
      </c>
      <c r="R71" s="381"/>
      <c r="S71" s="87">
        <f>S64+S69</f>
        <v>160228590.38324666</v>
      </c>
      <c r="T71" s="139"/>
    </row>
    <row r="72" spans="1:20" ht="12.75" customHeight="1" thickBot="1">
      <c r="A72" s="98"/>
      <c r="B72" s="91" t="s">
        <v>344</v>
      </c>
      <c r="C72" s="82">
        <v>67485</v>
      </c>
      <c r="D72" s="92">
        <f>20153420-220238-31419</f>
        <v>19901763</v>
      </c>
      <c r="E72" s="93">
        <f>2481-6</f>
        <v>2475</v>
      </c>
      <c r="F72" s="93">
        <f>3586908-42606-783</f>
        <v>3543519</v>
      </c>
      <c r="G72" s="93">
        <f>176547-14608</f>
        <v>161939</v>
      </c>
      <c r="H72" s="93">
        <f>111654776-914176-410549</f>
        <v>110330051</v>
      </c>
      <c r="I72" s="82">
        <f>C72+E72+G72</f>
        <v>231899</v>
      </c>
      <c r="J72" s="83">
        <f>D72+F72+H72</f>
        <v>133775333</v>
      </c>
      <c r="K72" s="92">
        <v>160442</v>
      </c>
      <c r="L72" s="94">
        <f>55021926-1228755.4</f>
        <v>53793170.6</v>
      </c>
      <c r="M72" s="82">
        <v>44</v>
      </c>
      <c r="N72" s="94">
        <f>512-20</f>
        <v>492</v>
      </c>
      <c r="O72" s="355">
        <f>220238+31419+42606+783+914176+410549+20</f>
        <v>1619791</v>
      </c>
      <c r="P72" s="92">
        <f>SUM(I72,K72,M72)</f>
        <v>392385</v>
      </c>
      <c r="Q72" s="94">
        <f>SUM(J72,L72,N72,O72)</f>
        <v>189188786.6</v>
      </c>
      <c r="R72" s="304"/>
      <c r="S72" s="83">
        <v>164938599</v>
      </c>
      <c r="T72" s="20"/>
    </row>
    <row r="73" spans="1:19" ht="12.75" customHeight="1" thickBot="1">
      <c r="A73" s="98"/>
      <c r="B73" s="81" t="s">
        <v>317</v>
      </c>
      <c r="C73" s="306">
        <f aca="true" t="shared" si="11" ref="C73:Q73">(C71-C72)/C72</f>
        <v>-0.1309179817737275</v>
      </c>
      <c r="D73" s="307">
        <f t="shared" si="11"/>
        <v>-0.2927273392814496</v>
      </c>
      <c r="E73" s="307">
        <f t="shared" si="11"/>
        <v>-0.3490909090909091</v>
      </c>
      <c r="F73" s="307">
        <f t="shared" si="11"/>
        <v>0.21961442848196958</v>
      </c>
      <c r="G73" s="307">
        <f t="shared" si="11"/>
        <v>-0.4586418342709292</v>
      </c>
      <c r="H73" s="308">
        <f t="shared" si="11"/>
        <v>-0.22531341891612106</v>
      </c>
      <c r="I73" s="306">
        <f t="shared" si="11"/>
        <v>-0.362101604577855</v>
      </c>
      <c r="J73" s="309">
        <f t="shared" si="11"/>
        <v>-0.22355708305357017</v>
      </c>
      <c r="K73" s="310">
        <f>_xlfn.IFERROR((K71-K72)/K72,"-")</f>
        <v>0.5594233430149212</v>
      </c>
      <c r="L73" s="309">
        <f>_xlfn.IFERROR((L71-L72)/L72,"-")</f>
        <v>0.4284345046581061</v>
      </c>
      <c r="M73" s="306">
        <f>_xlfn.IFERROR((M71-M72)/M72,"-")</f>
        <v>-0.22727272727272727</v>
      </c>
      <c r="N73" s="349">
        <f>_xlfn.IFERROR((N71-N72)/N72,"-")</f>
        <v>-0.35772357723577236</v>
      </c>
      <c r="O73" s="356">
        <f>_xlfn.IFERROR((O71-O72)/O72,"-")</f>
        <v>0.029855765342565857</v>
      </c>
      <c r="P73" s="310">
        <f t="shared" si="11"/>
        <v>0.014715139467614715</v>
      </c>
      <c r="Q73" s="311">
        <f t="shared" si="11"/>
        <v>-0.036003131329349194</v>
      </c>
      <c r="R73" s="312"/>
      <c r="S73" s="309">
        <f>(S71-S72)/S72</f>
        <v>-0.028556133284200744</v>
      </c>
    </row>
    <row r="74" spans="1:19" ht="12.75" customHeight="1">
      <c r="A74" s="124"/>
      <c r="B74" s="325" t="s">
        <v>348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3"/>
      <c r="M74" s="143"/>
      <c r="N74" s="143"/>
      <c r="O74" s="143"/>
      <c r="P74" s="142"/>
      <c r="Q74" s="142"/>
      <c r="R74" s="144"/>
      <c r="S74" s="142"/>
    </row>
    <row r="75" spans="1:19" ht="12.75" customHeight="1">
      <c r="A75" s="124"/>
      <c r="B75" s="325" t="s">
        <v>487</v>
      </c>
      <c r="C75" s="142"/>
      <c r="D75" s="142"/>
      <c r="E75" s="142"/>
      <c r="F75" s="142"/>
      <c r="G75" s="380"/>
      <c r="H75" s="142"/>
      <c r="I75" s="142"/>
      <c r="J75" s="142"/>
      <c r="K75" s="142"/>
      <c r="L75" s="143"/>
      <c r="M75" s="143"/>
      <c r="N75" s="143"/>
      <c r="O75" s="143"/>
      <c r="P75" s="142"/>
      <c r="Q75" s="364"/>
      <c r="R75" s="144"/>
      <c r="S75" s="142"/>
    </row>
    <row r="76" spans="1:19" ht="12.75" customHeight="1">
      <c r="A76" s="124"/>
      <c r="B76" s="325" t="s">
        <v>488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4" s="4" customFormat="1" ht="12.75">
      <c r="A77" s="103"/>
      <c r="L77" s="25"/>
      <c r="M77" s="25"/>
      <c r="N77" s="25"/>
      <c r="O77" s="25"/>
      <c r="U77"/>
      <c r="V77"/>
      <c r="W77"/>
      <c r="X77"/>
    </row>
    <row r="78" spans="1:24" s="4" customFormat="1" ht="12.75">
      <c r="A78" s="21"/>
      <c r="P78" s="25"/>
      <c r="U78"/>
      <c r="V78"/>
      <c r="W78"/>
      <c r="X78"/>
    </row>
    <row r="79" spans="1:24" s="4" customFormat="1" ht="12.75">
      <c r="A79" s="26"/>
      <c r="U79"/>
      <c r="V79"/>
      <c r="W79"/>
      <c r="X79"/>
    </row>
    <row r="80" spans="1:24" s="4" customFormat="1" ht="12.75">
      <c r="A80" s="26"/>
      <c r="U80"/>
      <c r="V80"/>
      <c r="W80"/>
      <c r="X80"/>
    </row>
    <row r="81" spans="1:24" s="4" customFormat="1" ht="12.75">
      <c r="A81" s="26"/>
      <c r="U81"/>
      <c r="V81"/>
      <c r="W81"/>
      <c r="X81"/>
    </row>
    <row r="82" spans="1:24" s="4" customFormat="1" ht="12.75">
      <c r="A82" s="26"/>
      <c r="C82" s="25"/>
      <c r="D82" s="25"/>
      <c r="E82" s="25"/>
      <c r="F82" s="25"/>
      <c r="G82" s="25"/>
      <c r="H82" s="25"/>
      <c r="U82"/>
      <c r="V82"/>
      <c r="W82"/>
      <c r="X82"/>
    </row>
    <row r="83" spans="1:24" s="4" customFormat="1" ht="12.75">
      <c r="A83" s="27"/>
      <c r="U83"/>
      <c r="V83"/>
      <c r="W83"/>
      <c r="X83"/>
    </row>
    <row r="84" spans="1:24" s="4" customFormat="1" ht="12.75">
      <c r="A84" s="27"/>
      <c r="U84"/>
      <c r="V84"/>
      <c r="W84"/>
      <c r="X84"/>
    </row>
    <row r="85" spans="1:24" s="4" customFormat="1" ht="12.75">
      <c r="A85" s="26"/>
      <c r="U85"/>
      <c r="V85"/>
      <c r="W85"/>
      <c r="X85"/>
    </row>
    <row r="86" spans="1:24" s="4" customFormat="1" ht="12.75">
      <c r="A86" s="26"/>
      <c r="E86" s="153"/>
      <c r="U86"/>
      <c r="V86"/>
      <c r="W86"/>
      <c r="X86"/>
    </row>
    <row r="87" spans="1:24" s="4" customFormat="1" ht="12.75">
      <c r="A87" s="26"/>
      <c r="U87"/>
      <c r="V87"/>
      <c r="W87"/>
      <c r="X87"/>
    </row>
    <row r="88" spans="1:24" s="4" customFormat="1" ht="12.75">
      <c r="A88" s="26"/>
      <c r="U88"/>
      <c r="V88"/>
      <c r="W88"/>
      <c r="X88"/>
    </row>
    <row r="89" spans="1:24" s="4" customFormat="1" ht="12.75">
      <c r="A89" s="26"/>
      <c r="U89"/>
      <c r="V89"/>
      <c r="W89"/>
      <c r="X89"/>
    </row>
    <row r="90" spans="1:24" s="4" customFormat="1" ht="12.75">
      <c r="A90" s="26"/>
      <c r="U90"/>
      <c r="V90"/>
      <c r="W90"/>
      <c r="X90"/>
    </row>
  </sheetData>
  <sheetProtection/>
  <mergeCells count="12">
    <mergeCell ref="A24:A64"/>
    <mergeCell ref="A66:A69"/>
    <mergeCell ref="A22:A23"/>
    <mergeCell ref="B22:B23"/>
    <mergeCell ref="C22:D22"/>
    <mergeCell ref="E22:F22"/>
    <mergeCell ref="G22:H22"/>
    <mergeCell ref="I22:J22"/>
    <mergeCell ref="M21:N22"/>
    <mergeCell ref="O21:O22"/>
    <mergeCell ref="K22:L22"/>
    <mergeCell ref="P22:S22"/>
  </mergeCells>
  <printOptions/>
  <pageMargins left="0.17" right="0.17" top="0.17" bottom="0.18" header="0.17" footer="0.18"/>
  <pageSetup horizontalDpi="600" verticalDpi="600" orientation="landscape" paperSize="9" scale="80" r:id="rId2"/>
  <ignoredErrors>
    <ignoredError sqref="J69 P70:Q70 P73:Q73 P65:Q65 P28:P46 P60:P64 P55:P59 P47:P50 P51:P5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8"/>
  <sheetViews>
    <sheetView showGridLines="0" zoomScalePageLayoutView="0" workbookViewId="0" topLeftCell="A1">
      <pane xSplit="1" ySplit="7" topLeftCell="B48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19" sqref="F519"/>
    </sheetView>
  </sheetViews>
  <sheetFormatPr defaultColWidth="11.421875" defaultRowHeight="12.75"/>
  <cols>
    <col min="1" max="1" width="24.140625" style="0" customWidth="1"/>
    <col min="14" max="14" width="11.57421875" style="0" customWidth="1"/>
    <col min="17" max="17" width="16.57421875" style="0" bestFit="1" customWidth="1"/>
  </cols>
  <sheetData>
    <row r="1" spans="1:3" ht="20.25">
      <c r="A1" s="69" t="s">
        <v>323</v>
      </c>
      <c r="B1" s="3"/>
      <c r="C1" s="3"/>
    </row>
    <row r="2" spans="1:3" ht="15.75">
      <c r="A2" s="5"/>
      <c r="B2" s="3"/>
      <c r="C2" s="3"/>
    </row>
    <row r="3" spans="1:3" ht="15.75">
      <c r="A3" s="1" t="s">
        <v>352</v>
      </c>
      <c r="B3" s="2"/>
      <c r="C3" s="2"/>
    </row>
    <row r="4" spans="1:3" ht="15" thickBot="1">
      <c r="A4" s="2"/>
      <c r="B4" s="2"/>
      <c r="C4" s="2"/>
    </row>
    <row r="5" spans="1:16" ht="13.5" thickBot="1">
      <c r="A5" s="3"/>
      <c r="B5" s="28"/>
      <c r="C5" s="29"/>
      <c r="D5" s="33" t="s">
        <v>35</v>
      </c>
      <c r="E5" s="33"/>
      <c r="F5" s="33"/>
      <c r="G5" s="33"/>
      <c r="H5" s="30"/>
      <c r="I5" s="30"/>
      <c r="J5" s="430" t="s">
        <v>36</v>
      </c>
      <c r="K5" s="383"/>
      <c r="L5" s="404" t="s">
        <v>340</v>
      </c>
      <c r="M5" s="405"/>
      <c r="N5" s="431" t="s">
        <v>365</v>
      </c>
      <c r="O5" s="66"/>
      <c r="P5" s="42"/>
    </row>
    <row r="6" spans="1:16" ht="28.5" customHeight="1">
      <c r="A6" s="390" t="s">
        <v>0</v>
      </c>
      <c r="B6" s="392" t="s">
        <v>157</v>
      </c>
      <c r="C6" s="393"/>
      <c r="D6" s="393" t="s">
        <v>108</v>
      </c>
      <c r="E6" s="393"/>
      <c r="F6" s="393" t="s">
        <v>330</v>
      </c>
      <c r="G6" s="394"/>
      <c r="H6" s="395" t="s">
        <v>32</v>
      </c>
      <c r="I6" s="396"/>
      <c r="J6" s="385"/>
      <c r="K6" s="386"/>
      <c r="L6" s="406"/>
      <c r="M6" s="407"/>
      <c r="N6" s="432"/>
      <c r="O6" s="409" t="s">
        <v>28</v>
      </c>
      <c r="P6" s="429"/>
    </row>
    <row r="7" spans="1:16" ht="24.75" thickBot="1">
      <c r="A7" s="391"/>
      <c r="B7" s="58" t="s">
        <v>29</v>
      </c>
      <c r="C7" s="7" t="s">
        <v>30</v>
      </c>
      <c r="D7" s="7" t="s">
        <v>29</v>
      </c>
      <c r="E7" s="7" t="s">
        <v>30</v>
      </c>
      <c r="F7" s="7" t="s">
        <v>29</v>
      </c>
      <c r="G7" s="68" t="s">
        <v>30</v>
      </c>
      <c r="H7" s="39" t="s">
        <v>29</v>
      </c>
      <c r="I7" s="40" t="s">
        <v>30</v>
      </c>
      <c r="J7" s="6" t="s">
        <v>29</v>
      </c>
      <c r="K7" s="68" t="s">
        <v>30</v>
      </c>
      <c r="L7" s="155" t="s">
        <v>29</v>
      </c>
      <c r="M7" s="8" t="s">
        <v>30</v>
      </c>
      <c r="N7" s="8" t="s">
        <v>30</v>
      </c>
      <c r="O7" s="35" t="s">
        <v>29</v>
      </c>
      <c r="P7" s="67" t="s">
        <v>30</v>
      </c>
    </row>
    <row r="8" spans="1:17" ht="12.75">
      <c r="A8" s="75" t="s">
        <v>170</v>
      </c>
      <c r="B8" s="161">
        <f aca="true" t="shared" si="0" ref="B8:G8">SUM(B9:B19)</f>
        <v>3205</v>
      </c>
      <c r="C8" s="161">
        <f t="shared" si="0"/>
        <v>1071658.4399999997</v>
      </c>
      <c r="D8" s="161">
        <f t="shared" si="0"/>
        <v>356</v>
      </c>
      <c r="E8" s="161">
        <f t="shared" si="0"/>
        <v>1210953.9400000002</v>
      </c>
      <c r="F8" s="161">
        <f t="shared" si="0"/>
        <v>122</v>
      </c>
      <c r="G8" s="161">
        <f t="shared" si="0"/>
        <v>18849.64</v>
      </c>
      <c r="H8" s="162">
        <f>B8+D8+F8</f>
        <v>3683</v>
      </c>
      <c r="I8" s="163">
        <f>C8+E8+G8</f>
        <v>2301462.02</v>
      </c>
      <c r="J8" s="161">
        <f>SUM(J9:J19)</f>
        <v>176487</v>
      </c>
      <c r="K8" s="164">
        <f>SUM(K9:K19)</f>
        <v>57096136.6</v>
      </c>
      <c r="L8" s="162">
        <f>SUM(L9:L19)</f>
        <v>0</v>
      </c>
      <c r="M8" s="163">
        <f>SUM(M9:M19)</f>
        <v>0</v>
      </c>
      <c r="N8" s="163">
        <f>SUM(N9:N19)</f>
        <v>1360435.9</v>
      </c>
      <c r="O8" s="162">
        <f>H8+J8+L8</f>
        <v>180170</v>
      </c>
      <c r="P8" s="163">
        <f>I8+K8+M8+N8</f>
        <v>60758034.52</v>
      </c>
      <c r="Q8" s="329"/>
    </row>
    <row r="9" spans="1:17" ht="12.75">
      <c r="A9" s="71" t="s">
        <v>119</v>
      </c>
      <c r="B9" s="175">
        <v>24</v>
      </c>
      <c r="C9" s="175">
        <v>13263.71</v>
      </c>
      <c r="D9" s="175">
        <v>1</v>
      </c>
      <c r="E9" s="175">
        <v>1.37</v>
      </c>
      <c r="F9" s="175">
        <v>0</v>
      </c>
      <c r="G9" s="176">
        <v>0</v>
      </c>
      <c r="H9" s="177">
        <f>B9+D9+F9</f>
        <v>25</v>
      </c>
      <c r="I9" s="178">
        <f>C9+E9+G9</f>
        <v>13265.08</v>
      </c>
      <c r="J9" s="175">
        <v>0</v>
      </c>
      <c r="K9" s="176">
        <v>0</v>
      </c>
      <c r="L9" s="179">
        <v>0</v>
      </c>
      <c r="M9" s="180">
        <v>0</v>
      </c>
      <c r="N9" s="176"/>
      <c r="O9" s="177">
        <f>H9+J9+L9</f>
        <v>25</v>
      </c>
      <c r="P9" s="178">
        <f>I9+K9+M9</f>
        <v>13265.08</v>
      </c>
      <c r="Q9" s="329"/>
    </row>
    <row r="10" spans="1:17" ht="12.75">
      <c r="A10" s="71" t="s">
        <v>120</v>
      </c>
      <c r="B10" s="175">
        <v>1</v>
      </c>
      <c r="C10" s="175">
        <v>113.48</v>
      </c>
      <c r="D10" s="175">
        <v>0</v>
      </c>
      <c r="E10" s="175">
        <v>0</v>
      </c>
      <c r="F10" s="175">
        <v>1</v>
      </c>
      <c r="G10" s="176">
        <v>10.89</v>
      </c>
      <c r="H10" s="177">
        <f aca="true" t="shared" si="1" ref="H10:I19">B10+D10+F10</f>
        <v>2</v>
      </c>
      <c r="I10" s="178">
        <f t="shared" si="1"/>
        <v>124.37</v>
      </c>
      <c r="J10" s="175">
        <v>0</v>
      </c>
      <c r="K10" s="176">
        <v>0</v>
      </c>
      <c r="L10" s="179">
        <v>0</v>
      </c>
      <c r="M10" s="180">
        <v>0</v>
      </c>
      <c r="N10" s="176"/>
      <c r="O10" s="177">
        <f aca="true" t="shared" si="2" ref="O10:O19">H10+J10+L10</f>
        <v>2</v>
      </c>
      <c r="P10" s="178">
        <f aca="true" t="shared" si="3" ref="P10:P19">I10+K10+M10</f>
        <v>124.37</v>
      </c>
      <c r="Q10" s="329"/>
    </row>
    <row r="11" spans="1:17" ht="12.75">
      <c r="A11" s="71" t="s">
        <v>121</v>
      </c>
      <c r="B11" s="175">
        <v>0</v>
      </c>
      <c r="C11" s="175">
        <v>0</v>
      </c>
      <c r="D11" s="175">
        <v>0</v>
      </c>
      <c r="E11" s="175">
        <v>0</v>
      </c>
      <c r="F11" s="175">
        <v>0</v>
      </c>
      <c r="G11" s="176">
        <v>0</v>
      </c>
      <c r="H11" s="177">
        <f t="shared" si="1"/>
        <v>0</v>
      </c>
      <c r="I11" s="178">
        <f t="shared" si="1"/>
        <v>0</v>
      </c>
      <c r="J11" s="175">
        <v>0</v>
      </c>
      <c r="K11" s="176">
        <v>0</v>
      </c>
      <c r="L11" s="179">
        <v>0</v>
      </c>
      <c r="M11" s="180">
        <v>0</v>
      </c>
      <c r="N11" s="176"/>
      <c r="O11" s="177">
        <f t="shared" si="2"/>
        <v>0</v>
      </c>
      <c r="P11" s="178">
        <f t="shared" si="3"/>
        <v>0</v>
      </c>
      <c r="Q11" s="329"/>
    </row>
    <row r="12" spans="1:17" ht="12.75">
      <c r="A12" s="71" t="s">
        <v>122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6">
        <v>0</v>
      </c>
      <c r="H12" s="177">
        <f t="shared" si="1"/>
        <v>0</v>
      </c>
      <c r="I12" s="178">
        <f t="shared" si="1"/>
        <v>0</v>
      </c>
      <c r="J12" s="175">
        <v>0</v>
      </c>
      <c r="K12" s="176">
        <v>0</v>
      </c>
      <c r="L12" s="179">
        <v>0</v>
      </c>
      <c r="M12" s="180">
        <v>0</v>
      </c>
      <c r="N12" s="176"/>
      <c r="O12" s="177">
        <f t="shared" si="2"/>
        <v>0</v>
      </c>
      <c r="P12" s="178">
        <f t="shared" si="3"/>
        <v>0</v>
      </c>
      <c r="Q12" s="329"/>
    </row>
    <row r="13" spans="1:17" ht="12.75">
      <c r="A13" s="71" t="s">
        <v>123</v>
      </c>
      <c r="B13" s="175">
        <v>2982</v>
      </c>
      <c r="C13" s="175">
        <v>911779.4299999999</v>
      </c>
      <c r="D13" s="175">
        <v>348</v>
      </c>
      <c r="E13" s="175">
        <v>1181705.74</v>
      </c>
      <c r="F13" s="175">
        <v>24</v>
      </c>
      <c r="G13" s="176">
        <v>1864.8199999999997</v>
      </c>
      <c r="H13" s="177">
        <f>B13+D13+F13</f>
        <v>3354</v>
      </c>
      <c r="I13" s="178">
        <f t="shared" si="1"/>
        <v>2095349.99</v>
      </c>
      <c r="J13" s="175">
        <v>0</v>
      </c>
      <c r="K13" s="176">
        <v>0</v>
      </c>
      <c r="L13" s="179">
        <v>0</v>
      </c>
      <c r="M13" s="180">
        <v>0</v>
      </c>
      <c r="N13" s="176"/>
      <c r="O13" s="177">
        <f t="shared" si="2"/>
        <v>3354</v>
      </c>
      <c r="P13" s="178">
        <f t="shared" si="3"/>
        <v>2095349.99</v>
      </c>
      <c r="Q13" s="329"/>
    </row>
    <row r="14" spans="1:17" ht="12.75">
      <c r="A14" s="71" t="s">
        <v>339</v>
      </c>
      <c r="B14" s="175">
        <v>0</v>
      </c>
      <c r="C14" s="175">
        <v>0</v>
      </c>
      <c r="D14" s="175">
        <v>0</v>
      </c>
      <c r="E14" s="175">
        <v>0</v>
      </c>
      <c r="F14" s="175">
        <v>0</v>
      </c>
      <c r="G14" s="176">
        <v>0</v>
      </c>
      <c r="H14" s="177">
        <f t="shared" si="1"/>
        <v>0</v>
      </c>
      <c r="I14" s="178">
        <f t="shared" si="1"/>
        <v>0</v>
      </c>
      <c r="J14" s="175">
        <v>176487</v>
      </c>
      <c r="K14" s="176">
        <v>57096136.6</v>
      </c>
      <c r="L14" s="179">
        <v>0</v>
      </c>
      <c r="M14" s="180">
        <v>0</v>
      </c>
      <c r="N14" s="176">
        <v>1360435.9</v>
      </c>
      <c r="O14" s="177">
        <f t="shared" si="2"/>
        <v>176487</v>
      </c>
      <c r="P14" s="178">
        <f t="shared" si="3"/>
        <v>57096136.6</v>
      </c>
      <c r="Q14" s="329"/>
    </row>
    <row r="15" spans="1:17" ht="12.75">
      <c r="A15" s="71" t="s">
        <v>326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6">
        <v>0</v>
      </c>
      <c r="H15" s="177">
        <f t="shared" si="1"/>
        <v>0</v>
      </c>
      <c r="I15" s="178">
        <f t="shared" si="1"/>
        <v>0</v>
      </c>
      <c r="J15" s="175">
        <v>0</v>
      </c>
      <c r="K15" s="176">
        <v>0</v>
      </c>
      <c r="L15" s="179">
        <v>0</v>
      </c>
      <c r="M15" s="180">
        <v>0</v>
      </c>
      <c r="N15" s="176"/>
      <c r="O15" s="177">
        <f t="shared" si="2"/>
        <v>0</v>
      </c>
      <c r="P15" s="178">
        <f t="shared" si="3"/>
        <v>0</v>
      </c>
      <c r="Q15" s="329"/>
    </row>
    <row r="16" spans="1:17" ht="12.75">
      <c r="A16" s="71" t="s">
        <v>124</v>
      </c>
      <c r="B16" s="175">
        <v>79</v>
      </c>
      <c r="C16" s="175">
        <v>4025.63</v>
      </c>
      <c r="D16" s="175">
        <v>0</v>
      </c>
      <c r="E16" s="175">
        <v>0</v>
      </c>
      <c r="F16" s="175">
        <v>95</v>
      </c>
      <c r="G16" s="176">
        <v>13618.6</v>
      </c>
      <c r="H16" s="177">
        <f t="shared" si="1"/>
        <v>174</v>
      </c>
      <c r="I16" s="178">
        <f t="shared" si="1"/>
        <v>17644.23</v>
      </c>
      <c r="J16" s="175">
        <v>0</v>
      </c>
      <c r="K16" s="176">
        <v>0</v>
      </c>
      <c r="L16" s="179">
        <v>0</v>
      </c>
      <c r="M16" s="180">
        <v>0</v>
      </c>
      <c r="N16" s="176"/>
      <c r="O16" s="177">
        <f t="shared" si="2"/>
        <v>174</v>
      </c>
      <c r="P16" s="178">
        <f t="shared" si="3"/>
        <v>17644.23</v>
      </c>
      <c r="Q16" s="329"/>
    </row>
    <row r="17" spans="1:17" ht="12.75">
      <c r="A17" s="71" t="s">
        <v>125</v>
      </c>
      <c r="B17" s="175">
        <v>20</v>
      </c>
      <c r="C17" s="175">
        <v>1226.61</v>
      </c>
      <c r="D17" s="175">
        <v>0</v>
      </c>
      <c r="E17" s="175">
        <v>0</v>
      </c>
      <c r="F17" s="175">
        <v>1</v>
      </c>
      <c r="G17" s="176">
        <v>52.68</v>
      </c>
      <c r="H17" s="177">
        <f t="shared" si="1"/>
        <v>21</v>
      </c>
      <c r="I17" s="178">
        <f t="shared" si="1"/>
        <v>1279.29</v>
      </c>
      <c r="J17" s="175">
        <v>0</v>
      </c>
      <c r="K17" s="176">
        <v>0</v>
      </c>
      <c r="L17" s="179">
        <v>0</v>
      </c>
      <c r="M17" s="180">
        <v>0</v>
      </c>
      <c r="N17" s="176"/>
      <c r="O17" s="177">
        <f t="shared" si="2"/>
        <v>21</v>
      </c>
      <c r="P17" s="178">
        <f t="shared" si="3"/>
        <v>1279.29</v>
      </c>
      <c r="Q17" s="329"/>
    </row>
    <row r="18" spans="1:17" ht="12.75">
      <c r="A18" s="71" t="s">
        <v>126</v>
      </c>
      <c r="B18" s="175">
        <v>93</v>
      </c>
      <c r="C18" s="175">
        <v>140834.93</v>
      </c>
      <c r="D18" s="175">
        <v>7</v>
      </c>
      <c r="E18" s="175">
        <v>29246.83</v>
      </c>
      <c r="F18" s="175">
        <v>1</v>
      </c>
      <c r="G18" s="176">
        <v>3302.65</v>
      </c>
      <c r="H18" s="177">
        <f t="shared" si="1"/>
        <v>101</v>
      </c>
      <c r="I18" s="178">
        <f t="shared" si="1"/>
        <v>173384.41</v>
      </c>
      <c r="J18" s="175">
        <v>0</v>
      </c>
      <c r="K18" s="176">
        <v>0</v>
      </c>
      <c r="L18" s="179">
        <v>0</v>
      </c>
      <c r="M18" s="180">
        <v>0</v>
      </c>
      <c r="N18" s="176"/>
      <c r="O18" s="177">
        <f t="shared" si="2"/>
        <v>101</v>
      </c>
      <c r="P18" s="178">
        <f t="shared" si="3"/>
        <v>173384.41</v>
      </c>
      <c r="Q18" s="329"/>
    </row>
    <row r="19" spans="1:17" ht="12.75">
      <c r="A19" s="71" t="s">
        <v>127</v>
      </c>
      <c r="B19" s="175">
        <v>6</v>
      </c>
      <c r="C19" s="175">
        <v>414.65000000000003</v>
      </c>
      <c r="D19" s="175">
        <v>0</v>
      </c>
      <c r="E19" s="175">
        <v>0</v>
      </c>
      <c r="F19" s="175">
        <v>0</v>
      </c>
      <c r="G19" s="176">
        <v>0</v>
      </c>
      <c r="H19" s="177">
        <f t="shared" si="1"/>
        <v>6</v>
      </c>
      <c r="I19" s="178">
        <f t="shared" si="1"/>
        <v>414.65000000000003</v>
      </c>
      <c r="J19" s="175">
        <v>0</v>
      </c>
      <c r="K19" s="176">
        <v>0</v>
      </c>
      <c r="L19" s="179">
        <v>0</v>
      </c>
      <c r="M19" s="180">
        <v>0</v>
      </c>
      <c r="N19" s="176"/>
      <c r="O19" s="177">
        <f t="shared" si="2"/>
        <v>6</v>
      </c>
      <c r="P19" s="178">
        <f t="shared" si="3"/>
        <v>414.65000000000003</v>
      </c>
      <c r="Q19" s="329"/>
    </row>
    <row r="20" spans="1:17" ht="12.75">
      <c r="A20" s="75" t="s">
        <v>355</v>
      </c>
      <c r="B20" s="161">
        <f aca="true" t="shared" si="4" ref="B20:G20">SUM(B21:B31)</f>
        <v>1</v>
      </c>
      <c r="C20" s="161">
        <f t="shared" si="4"/>
        <v>22.32</v>
      </c>
      <c r="D20" s="161">
        <f t="shared" si="4"/>
        <v>0</v>
      </c>
      <c r="E20" s="161">
        <f t="shared" si="4"/>
        <v>0</v>
      </c>
      <c r="F20" s="161">
        <f t="shared" si="4"/>
        <v>0</v>
      </c>
      <c r="G20" s="161">
        <f t="shared" si="4"/>
        <v>0</v>
      </c>
      <c r="H20" s="162">
        <f>B20+D20+F20</f>
        <v>1</v>
      </c>
      <c r="I20" s="163">
        <f>C20+E20+G20</f>
        <v>22.32</v>
      </c>
      <c r="J20" s="161">
        <f>SUM(J21:J31)</f>
        <v>0</v>
      </c>
      <c r="K20" s="164">
        <f>SUM(K21:K31)</f>
        <v>0</v>
      </c>
      <c r="L20" s="162">
        <f>SUM(L21:L31)</f>
        <v>0</v>
      </c>
      <c r="M20" s="163">
        <f>SUM(M21:M31)</f>
        <v>0</v>
      </c>
      <c r="N20" s="163">
        <f>SUM(N21:N31)</f>
        <v>0</v>
      </c>
      <c r="O20" s="162">
        <f>H20+J20+L20</f>
        <v>1</v>
      </c>
      <c r="P20" s="163">
        <f>I20+K20+M20+N20</f>
        <v>22.32</v>
      </c>
      <c r="Q20" s="329"/>
    </row>
    <row r="21" spans="1:17" ht="12.75">
      <c r="A21" s="71" t="s">
        <v>119</v>
      </c>
      <c r="B21" s="175"/>
      <c r="C21" s="175"/>
      <c r="D21" s="175"/>
      <c r="E21" s="175"/>
      <c r="F21" s="175"/>
      <c r="G21" s="176"/>
      <c r="H21" s="177">
        <f>B21+D21+F21</f>
        <v>0</v>
      </c>
      <c r="I21" s="178">
        <f>C21+E21+G21</f>
        <v>0</v>
      </c>
      <c r="J21" s="175">
        <v>0</v>
      </c>
      <c r="K21" s="176">
        <v>0</v>
      </c>
      <c r="L21" s="179">
        <v>0</v>
      </c>
      <c r="M21" s="180">
        <v>0</v>
      </c>
      <c r="N21" s="176"/>
      <c r="O21" s="177">
        <f>H21+J21+L21</f>
        <v>0</v>
      </c>
      <c r="P21" s="178">
        <f>I21+K21+M21</f>
        <v>0</v>
      </c>
      <c r="Q21" s="329"/>
    </row>
    <row r="22" spans="1:17" ht="12.75">
      <c r="A22" s="71" t="s">
        <v>120</v>
      </c>
      <c r="B22" s="175"/>
      <c r="C22" s="175"/>
      <c r="D22" s="175"/>
      <c r="E22" s="175"/>
      <c r="F22" s="175"/>
      <c r="G22" s="176"/>
      <c r="H22" s="177">
        <f>B22+D22+F22</f>
        <v>0</v>
      </c>
      <c r="I22" s="178">
        <f aca="true" t="shared" si="5" ref="I22:I31">C22+E22+G22</f>
        <v>0</v>
      </c>
      <c r="J22" s="175">
        <v>0</v>
      </c>
      <c r="K22" s="176">
        <v>0</v>
      </c>
      <c r="L22" s="179">
        <v>0</v>
      </c>
      <c r="M22" s="180">
        <v>0</v>
      </c>
      <c r="N22" s="176"/>
      <c r="O22" s="177">
        <f aca="true" t="shared" si="6" ref="O22:O31">H22+J22+L22</f>
        <v>0</v>
      </c>
      <c r="P22" s="178">
        <f aca="true" t="shared" si="7" ref="P22:P31">I22+K22+M22</f>
        <v>0</v>
      </c>
      <c r="Q22" s="329"/>
    </row>
    <row r="23" spans="1:17" ht="12.75">
      <c r="A23" s="71" t="s">
        <v>121</v>
      </c>
      <c r="B23" s="175"/>
      <c r="C23" s="175"/>
      <c r="D23" s="175"/>
      <c r="E23" s="175"/>
      <c r="F23" s="175"/>
      <c r="G23" s="176"/>
      <c r="H23" s="177">
        <f>B23+D23+F23</f>
        <v>0</v>
      </c>
      <c r="I23" s="178">
        <f t="shared" si="5"/>
        <v>0</v>
      </c>
      <c r="J23" s="175">
        <v>0</v>
      </c>
      <c r="K23" s="176">
        <v>0</v>
      </c>
      <c r="L23" s="179">
        <v>0</v>
      </c>
      <c r="M23" s="180">
        <v>0</v>
      </c>
      <c r="N23" s="176"/>
      <c r="O23" s="177">
        <f t="shared" si="6"/>
        <v>0</v>
      </c>
      <c r="P23" s="178">
        <f t="shared" si="7"/>
        <v>0</v>
      </c>
      <c r="Q23" s="329"/>
    </row>
    <row r="24" spans="1:17" ht="12.75">
      <c r="A24" s="71" t="s">
        <v>122</v>
      </c>
      <c r="B24" s="175"/>
      <c r="C24" s="175"/>
      <c r="D24" s="175"/>
      <c r="E24" s="175"/>
      <c r="F24" s="175"/>
      <c r="G24" s="176"/>
      <c r="H24" s="177">
        <f>B24+D24+F24</f>
        <v>0</v>
      </c>
      <c r="I24" s="178">
        <f t="shared" si="5"/>
        <v>0</v>
      </c>
      <c r="J24" s="175">
        <v>0</v>
      </c>
      <c r="K24" s="176">
        <v>0</v>
      </c>
      <c r="L24" s="179">
        <v>0</v>
      </c>
      <c r="M24" s="180">
        <v>0</v>
      </c>
      <c r="N24" s="176"/>
      <c r="O24" s="177">
        <f t="shared" si="6"/>
        <v>0</v>
      </c>
      <c r="P24" s="178">
        <f t="shared" si="7"/>
        <v>0</v>
      </c>
      <c r="Q24" s="329"/>
    </row>
    <row r="25" spans="1:17" ht="12.75">
      <c r="A25" s="71" t="s">
        <v>123</v>
      </c>
      <c r="B25" s="175"/>
      <c r="C25" s="175"/>
      <c r="D25" s="175"/>
      <c r="E25" s="175"/>
      <c r="F25" s="175"/>
      <c r="G25" s="176"/>
      <c r="H25" s="177">
        <f>B25+D25+F25</f>
        <v>0</v>
      </c>
      <c r="I25" s="178">
        <f t="shared" si="5"/>
        <v>0</v>
      </c>
      <c r="J25" s="175">
        <v>0</v>
      </c>
      <c r="K25" s="176">
        <v>0</v>
      </c>
      <c r="L25" s="179">
        <v>0</v>
      </c>
      <c r="M25" s="180">
        <v>0</v>
      </c>
      <c r="N25" s="176"/>
      <c r="O25" s="177">
        <f t="shared" si="6"/>
        <v>0</v>
      </c>
      <c r="P25" s="178">
        <f t="shared" si="7"/>
        <v>0</v>
      </c>
      <c r="Q25" s="329"/>
    </row>
    <row r="26" spans="1:17" ht="12.75">
      <c r="A26" s="71" t="s">
        <v>339</v>
      </c>
      <c r="B26" s="175">
        <v>1</v>
      </c>
      <c r="C26" s="175">
        <v>22.32</v>
      </c>
      <c r="D26" s="175">
        <v>0</v>
      </c>
      <c r="E26" s="175">
        <v>0</v>
      </c>
      <c r="F26" s="175">
        <v>0</v>
      </c>
      <c r="G26" s="176">
        <v>0</v>
      </c>
      <c r="H26" s="177">
        <f aca="true" t="shared" si="8" ref="H26:H31">B26+D26+F26</f>
        <v>1</v>
      </c>
      <c r="I26" s="178">
        <f t="shared" si="5"/>
        <v>22.32</v>
      </c>
      <c r="J26" s="175">
        <v>0</v>
      </c>
      <c r="K26" s="176">
        <v>0</v>
      </c>
      <c r="L26" s="179">
        <v>0</v>
      </c>
      <c r="M26" s="180">
        <v>0</v>
      </c>
      <c r="N26" s="176">
        <v>0</v>
      </c>
      <c r="O26" s="177">
        <f t="shared" si="6"/>
        <v>1</v>
      </c>
      <c r="P26" s="178">
        <f t="shared" si="7"/>
        <v>22.32</v>
      </c>
      <c r="Q26" s="329"/>
    </row>
    <row r="27" spans="1:17" ht="12.75">
      <c r="A27" s="71" t="s">
        <v>326</v>
      </c>
      <c r="B27" s="175"/>
      <c r="C27" s="175"/>
      <c r="D27" s="175"/>
      <c r="E27" s="175"/>
      <c r="F27" s="175"/>
      <c r="G27" s="176"/>
      <c r="H27" s="177">
        <f t="shared" si="8"/>
        <v>0</v>
      </c>
      <c r="I27" s="178">
        <f t="shared" si="5"/>
        <v>0</v>
      </c>
      <c r="J27" s="175">
        <v>0</v>
      </c>
      <c r="K27" s="176">
        <v>0</v>
      </c>
      <c r="L27" s="179">
        <v>0</v>
      </c>
      <c r="M27" s="180">
        <v>0</v>
      </c>
      <c r="N27" s="176"/>
      <c r="O27" s="177">
        <f t="shared" si="6"/>
        <v>0</v>
      </c>
      <c r="P27" s="178">
        <f t="shared" si="7"/>
        <v>0</v>
      </c>
      <c r="Q27" s="329"/>
    </row>
    <row r="28" spans="1:17" ht="12.75">
      <c r="A28" s="71" t="s">
        <v>124</v>
      </c>
      <c r="B28" s="175"/>
      <c r="C28" s="175"/>
      <c r="D28" s="175"/>
      <c r="E28" s="175"/>
      <c r="F28" s="175"/>
      <c r="G28" s="176"/>
      <c r="H28" s="177">
        <f t="shared" si="8"/>
        <v>0</v>
      </c>
      <c r="I28" s="178">
        <f t="shared" si="5"/>
        <v>0</v>
      </c>
      <c r="J28" s="175">
        <v>0</v>
      </c>
      <c r="K28" s="176">
        <v>0</v>
      </c>
      <c r="L28" s="179">
        <v>0</v>
      </c>
      <c r="M28" s="180">
        <v>0</v>
      </c>
      <c r="N28" s="176"/>
      <c r="O28" s="177">
        <f t="shared" si="6"/>
        <v>0</v>
      </c>
      <c r="P28" s="178">
        <f t="shared" si="7"/>
        <v>0</v>
      </c>
      <c r="Q28" s="329"/>
    </row>
    <row r="29" spans="1:17" ht="12.75">
      <c r="A29" s="71" t="s">
        <v>125</v>
      </c>
      <c r="B29" s="175"/>
      <c r="C29" s="175"/>
      <c r="D29" s="175"/>
      <c r="E29" s="175"/>
      <c r="F29" s="175"/>
      <c r="G29" s="176"/>
      <c r="H29" s="177">
        <f t="shared" si="8"/>
        <v>0</v>
      </c>
      <c r="I29" s="178">
        <f t="shared" si="5"/>
        <v>0</v>
      </c>
      <c r="J29" s="175">
        <v>0</v>
      </c>
      <c r="K29" s="176">
        <v>0</v>
      </c>
      <c r="L29" s="179">
        <v>0</v>
      </c>
      <c r="M29" s="180">
        <v>0</v>
      </c>
      <c r="N29" s="176"/>
      <c r="O29" s="177">
        <f t="shared" si="6"/>
        <v>0</v>
      </c>
      <c r="P29" s="178">
        <f t="shared" si="7"/>
        <v>0</v>
      </c>
      <c r="Q29" s="329"/>
    </row>
    <row r="30" spans="1:17" ht="12.75">
      <c r="A30" s="71" t="s">
        <v>126</v>
      </c>
      <c r="B30" s="175"/>
      <c r="C30" s="175"/>
      <c r="D30" s="175"/>
      <c r="E30" s="175"/>
      <c r="F30" s="175"/>
      <c r="G30" s="176"/>
      <c r="H30" s="177">
        <f t="shared" si="8"/>
        <v>0</v>
      </c>
      <c r="I30" s="178">
        <f t="shared" si="5"/>
        <v>0</v>
      </c>
      <c r="J30" s="175">
        <v>0</v>
      </c>
      <c r="K30" s="176">
        <v>0</v>
      </c>
      <c r="L30" s="179">
        <v>0</v>
      </c>
      <c r="M30" s="180">
        <v>0</v>
      </c>
      <c r="N30" s="176"/>
      <c r="O30" s="177">
        <f t="shared" si="6"/>
        <v>0</v>
      </c>
      <c r="P30" s="178">
        <f t="shared" si="7"/>
        <v>0</v>
      </c>
      <c r="Q30" s="329"/>
    </row>
    <row r="31" spans="1:17" ht="12.75">
      <c r="A31" s="71" t="s">
        <v>127</v>
      </c>
      <c r="B31" s="175"/>
      <c r="C31" s="175"/>
      <c r="D31" s="175"/>
      <c r="E31" s="175"/>
      <c r="F31" s="175"/>
      <c r="G31" s="176"/>
      <c r="H31" s="177">
        <f t="shared" si="8"/>
        <v>0</v>
      </c>
      <c r="I31" s="178">
        <f t="shared" si="5"/>
        <v>0</v>
      </c>
      <c r="J31" s="175">
        <v>0</v>
      </c>
      <c r="K31" s="176">
        <v>0</v>
      </c>
      <c r="L31" s="179">
        <v>0</v>
      </c>
      <c r="M31" s="180">
        <v>0</v>
      </c>
      <c r="N31" s="176"/>
      <c r="O31" s="177">
        <f t="shared" si="6"/>
        <v>0</v>
      </c>
      <c r="P31" s="178">
        <f t="shared" si="7"/>
        <v>0</v>
      </c>
      <c r="Q31" s="329"/>
    </row>
    <row r="32" spans="1:17" ht="12.75">
      <c r="A32" s="75" t="s">
        <v>171</v>
      </c>
      <c r="B32" s="161">
        <f aca="true" t="shared" si="9" ref="B32:G32">SUM(B33:B43)</f>
        <v>1073</v>
      </c>
      <c r="C32" s="161">
        <f t="shared" si="9"/>
        <v>170457.23000000004</v>
      </c>
      <c r="D32" s="161">
        <f t="shared" si="9"/>
        <v>1</v>
      </c>
      <c r="E32" s="161">
        <f t="shared" si="9"/>
        <v>27.05</v>
      </c>
      <c r="F32" s="161">
        <f t="shared" si="9"/>
        <v>1566</v>
      </c>
      <c r="G32" s="161">
        <f t="shared" si="9"/>
        <v>815412.65</v>
      </c>
      <c r="H32" s="162">
        <f>B32+D32+F32</f>
        <v>2640</v>
      </c>
      <c r="I32" s="163">
        <f>C32+E32+G32</f>
        <v>985896.93</v>
      </c>
      <c r="J32" s="161">
        <f>SUM(J33:J43)</f>
        <v>0</v>
      </c>
      <c r="K32" s="164">
        <f>SUM(K33:K43)</f>
        <v>0</v>
      </c>
      <c r="L32" s="162">
        <f>SUM(L33:L43)</f>
        <v>0</v>
      </c>
      <c r="M32" s="163">
        <f>SUM(M33:M43)</f>
        <v>0</v>
      </c>
      <c r="N32" s="163">
        <f>SUM(N33:N43)</f>
        <v>0</v>
      </c>
      <c r="O32" s="162">
        <f>H32+J32+L32</f>
        <v>2640</v>
      </c>
      <c r="P32" s="163">
        <f>I32+K32+M32+N32</f>
        <v>985896.93</v>
      </c>
      <c r="Q32" s="329"/>
    </row>
    <row r="33" spans="1:17" ht="12.75">
      <c r="A33" s="71" t="s">
        <v>119</v>
      </c>
      <c r="B33" s="175">
        <v>41</v>
      </c>
      <c r="C33" s="175">
        <v>2769.2200000000003</v>
      </c>
      <c r="D33" s="175">
        <v>0</v>
      </c>
      <c r="E33" s="175">
        <v>0</v>
      </c>
      <c r="F33" s="175">
        <v>1</v>
      </c>
      <c r="G33" s="176">
        <v>46.75</v>
      </c>
      <c r="H33" s="177">
        <f>B33+D33+F33</f>
        <v>42</v>
      </c>
      <c r="I33" s="178">
        <f>C33+E33+G33</f>
        <v>2815.9700000000003</v>
      </c>
      <c r="J33" s="175">
        <v>0</v>
      </c>
      <c r="K33" s="176">
        <v>0</v>
      </c>
      <c r="L33" s="179">
        <v>0</v>
      </c>
      <c r="M33" s="180">
        <v>0</v>
      </c>
      <c r="N33" s="176"/>
      <c r="O33" s="177">
        <f>H33+J33+L33</f>
        <v>42</v>
      </c>
      <c r="P33" s="178">
        <f>I33+K33+M33</f>
        <v>2815.9700000000003</v>
      </c>
      <c r="Q33" s="329"/>
    </row>
    <row r="34" spans="1:17" ht="12.75">
      <c r="A34" s="71" t="s">
        <v>120</v>
      </c>
      <c r="B34" s="175">
        <v>0</v>
      </c>
      <c r="C34" s="175">
        <v>0</v>
      </c>
      <c r="D34" s="175">
        <v>0</v>
      </c>
      <c r="E34" s="175">
        <v>0</v>
      </c>
      <c r="F34" s="175">
        <v>0</v>
      </c>
      <c r="G34" s="176">
        <v>0</v>
      </c>
      <c r="H34" s="177">
        <f aca="true" t="shared" si="10" ref="H34:H43">B34+D34+F34</f>
        <v>0</v>
      </c>
      <c r="I34" s="178">
        <f aca="true" t="shared" si="11" ref="I34:I43">C34+E34+G34</f>
        <v>0</v>
      </c>
      <c r="J34" s="175">
        <v>0</v>
      </c>
      <c r="K34" s="176">
        <v>0</v>
      </c>
      <c r="L34" s="179">
        <v>0</v>
      </c>
      <c r="M34" s="180">
        <v>0</v>
      </c>
      <c r="N34" s="176"/>
      <c r="O34" s="177">
        <f aca="true" t="shared" si="12" ref="O34:O43">H34+J34+L34</f>
        <v>0</v>
      </c>
      <c r="P34" s="178">
        <f aca="true" t="shared" si="13" ref="P34:P43">I34+K34+M34</f>
        <v>0</v>
      </c>
      <c r="Q34" s="329"/>
    </row>
    <row r="35" spans="1:17" ht="12.75">
      <c r="A35" s="71" t="s">
        <v>121</v>
      </c>
      <c r="B35" s="175">
        <v>0</v>
      </c>
      <c r="C35" s="175">
        <v>0</v>
      </c>
      <c r="D35" s="175">
        <v>0</v>
      </c>
      <c r="E35" s="175">
        <v>0</v>
      </c>
      <c r="F35" s="175">
        <v>0</v>
      </c>
      <c r="G35" s="176">
        <v>0</v>
      </c>
      <c r="H35" s="177">
        <f t="shared" si="10"/>
        <v>0</v>
      </c>
      <c r="I35" s="178">
        <f t="shared" si="11"/>
        <v>0</v>
      </c>
      <c r="J35" s="175">
        <v>0</v>
      </c>
      <c r="K35" s="176">
        <v>0</v>
      </c>
      <c r="L35" s="179">
        <v>0</v>
      </c>
      <c r="M35" s="180">
        <v>0</v>
      </c>
      <c r="N35" s="176"/>
      <c r="O35" s="177">
        <f t="shared" si="12"/>
        <v>0</v>
      </c>
      <c r="P35" s="178">
        <f t="shared" si="13"/>
        <v>0</v>
      </c>
      <c r="Q35" s="329"/>
    </row>
    <row r="36" spans="1:17" ht="12.75">
      <c r="A36" s="71" t="s">
        <v>122</v>
      </c>
      <c r="B36" s="175">
        <v>0</v>
      </c>
      <c r="C36" s="175">
        <v>0</v>
      </c>
      <c r="D36" s="175">
        <v>0</v>
      </c>
      <c r="E36" s="175">
        <v>0</v>
      </c>
      <c r="F36" s="175">
        <v>0</v>
      </c>
      <c r="G36" s="176">
        <v>0</v>
      </c>
      <c r="H36" s="177">
        <f t="shared" si="10"/>
        <v>0</v>
      </c>
      <c r="I36" s="178">
        <f t="shared" si="11"/>
        <v>0</v>
      </c>
      <c r="J36" s="175">
        <v>0</v>
      </c>
      <c r="K36" s="176">
        <v>0</v>
      </c>
      <c r="L36" s="179">
        <v>0</v>
      </c>
      <c r="M36" s="180">
        <v>0</v>
      </c>
      <c r="N36" s="176"/>
      <c r="O36" s="177">
        <f t="shared" si="12"/>
        <v>0</v>
      </c>
      <c r="P36" s="178">
        <f t="shared" si="13"/>
        <v>0</v>
      </c>
      <c r="Q36" s="329"/>
    </row>
    <row r="37" spans="1:17" ht="12.75">
      <c r="A37" s="71" t="s">
        <v>123</v>
      </c>
      <c r="B37" s="175">
        <v>802</v>
      </c>
      <c r="C37" s="175">
        <v>94974.76999999999</v>
      </c>
      <c r="D37" s="175">
        <v>1</v>
      </c>
      <c r="E37" s="175">
        <v>27.05</v>
      </c>
      <c r="F37" s="175">
        <v>7</v>
      </c>
      <c r="G37" s="176">
        <v>1175.8100000000002</v>
      </c>
      <c r="H37" s="177">
        <f t="shared" si="10"/>
        <v>810</v>
      </c>
      <c r="I37" s="178">
        <f t="shared" si="11"/>
        <v>96177.62999999999</v>
      </c>
      <c r="J37" s="175">
        <v>0</v>
      </c>
      <c r="K37" s="176">
        <v>0</v>
      </c>
      <c r="L37" s="179">
        <v>0</v>
      </c>
      <c r="M37" s="180">
        <v>0</v>
      </c>
      <c r="N37" s="176"/>
      <c r="O37" s="177">
        <f t="shared" si="12"/>
        <v>810</v>
      </c>
      <c r="P37" s="178">
        <f t="shared" si="13"/>
        <v>96177.62999999999</v>
      </c>
      <c r="Q37" s="329"/>
    </row>
    <row r="38" spans="1:17" ht="12.75">
      <c r="A38" s="71" t="s">
        <v>339</v>
      </c>
      <c r="B38" s="175">
        <v>68</v>
      </c>
      <c r="C38" s="175">
        <v>57656.08</v>
      </c>
      <c r="D38" s="175">
        <v>0</v>
      </c>
      <c r="E38" s="175">
        <v>0</v>
      </c>
      <c r="F38" s="175">
        <v>1556</v>
      </c>
      <c r="G38" s="176">
        <v>814160.9</v>
      </c>
      <c r="H38" s="177">
        <f t="shared" si="10"/>
        <v>1624</v>
      </c>
      <c r="I38" s="178">
        <f t="shared" si="11"/>
        <v>871816.98</v>
      </c>
      <c r="J38" s="175">
        <v>0</v>
      </c>
      <c r="K38" s="176">
        <v>0</v>
      </c>
      <c r="L38" s="179">
        <v>0</v>
      </c>
      <c r="M38" s="180">
        <v>0</v>
      </c>
      <c r="N38" s="176">
        <v>0</v>
      </c>
      <c r="O38" s="177">
        <f t="shared" si="12"/>
        <v>1624</v>
      </c>
      <c r="P38" s="178">
        <f>I38+K38+M38</f>
        <v>871816.98</v>
      </c>
      <c r="Q38" s="329"/>
    </row>
    <row r="39" spans="1:17" ht="12.75">
      <c r="A39" s="71" t="s">
        <v>326</v>
      </c>
      <c r="B39" s="175">
        <v>1</v>
      </c>
      <c r="C39" s="175">
        <v>53.48</v>
      </c>
      <c r="D39" s="175">
        <v>0</v>
      </c>
      <c r="E39" s="175">
        <v>0</v>
      </c>
      <c r="F39" s="175">
        <v>0</v>
      </c>
      <c r="G39" s="176">
        <v>0</v>
      </c>
      <c r="H39" s="177">
        <f t="shared" si="10"/>
        <v>1</v>
      </c>
      <c r="I39" s="178">
        <f t="shared" si="11"/>
        <v>53.48</v>
      </c>
      <c r="J39" s="175">
        <v>0</v>
      </c>
      <c r="K39" s="176">
        <v>0</v>
      </c>
      <c r="L39" s="179">
        <v>0</v>
      </c>
      <c r="M39" s="180">
        <v>0</v>
      </c>
      <c r="N39" s="176"/>
      <c r="O39" s="177">
        <f t="shared" si="12"/>
        <v>1</v>
      </c>
      <c r="P39" s="178">
        <f t="shared" si="13"/>
        <v>53.48</v>
      </c>
      <c r="Q39" s="329"/>
    </row>
    <row r="40" spans="1:17" ht="12.75">
      <c r="A40" s="71" t="s">
        <v>124</v>
      </c>
      <c r="B40" s="175">
        <v>93</v>
      </c>
      <c r="C40" s="175">
        <v>4827.82</v>
      </c>
      <c r="D40" s="175">
        <v>0</v>
      </c>
      <c r="E40" s="175">
        <v>0</v>
      </c>
      <c r="F40" s="175">
        <v>2</v>
      </c>
      <c r="G40" s="176">
        <v>29.189999999999998</v>
      </c>
      <c r="H40" s="177">
        <f t="shared" si="10"/>
        <v>95</v>
      </c>
      <c r="I40" s="178">
        <f t="shared" si="11"/>
        <v>4857.009999999999</v>
      </c>
      <c r="J40" s="175">
        <v>0</v>
      </c>
      <c r="K40" s="176">
        <v>0</v>
      </c>
      <c r="L40" s="179">
        <v>0</v>
      </c>
      <c r="M40" s="180">
        <v>0</v>
      </c>
      <c r="N40" s="176"/>
      <c r="O40" s="177">
        <f t="shared" si="12"/>
        <v>95</v>
      </c>
      <c r="P40" s="178">
        <f t="shared" si="13"/>
        <v>4857.009999999999</v>
      </c>
      <c r="Q40" s="329"/>
    </row>
    <row r="41" spans="1:17" ht="12.75">
      <c r="A41" s="71" t="s">
        <v>125</v>
      </c>
      <c r="B41" s="175">
        <v>1</v>
      </c>
      <c r="C41" s="175">
        <v>0</v>
      </c>
      <c r="D41" s="175">
        <v>0</v>
      </c>
      <c r="E41" s="175">
        <v>0</v>
      </c>
      <c r="F41" s="175">
        <v>0</v>
      </c>
      <c r="G41" s="176">
        <v>0</v>
      </c>
      <c r="H41" s="177">
        <f t="shared" si="10"/>
        <v>1</v>
      </c>
      <c r="I41" s="178">
        <f t="shared" si="11"/>
        <v>0</v>
      </c>
      <c r="J41" s="175">
        <v>0</v>
      </c>
      <c r="K41" s="176">
        <v>0</v>
      </c>
      <c r="L41" s="179">
        <v>0</v>
      </c>
      <c r="M41" s="180">
        <v>0</v>
      </c>
      <c r="N41" s="176"/>
      <c r="O41" s="177">
        <f t="shared" si="12"/>
        <v>1</v>
      </c>
      <c r="P41" s="178">
        <f t="shared" si="13"/>
        <v>0</v>
      </c>
      <c r="Q41" s="329"/>
    </row>
    <row r="42" spans="1:17" ht="12.75">
      <c r="A42" s="71" t="s">
        <v>126</v>
      </c>
      <c r="B42" s="175">
        <v>60</v>
      </c>
      <c r="C42" s="175">
        <v>9567.6</v>
      </c>
      <c r="D42" s="175">
        <v>0</v>
      </c>
      <c r="E42" s="175">
        <v>0</v>
      </c>
      <c r="F42" s="175">
        <v>0</v>
      </c>
      <c r="G42" s="176">
        <v>0</v>
      </c>
      <c r="H42" s="177">
        <f t="shared" si="10"/>
        <v>60</v>
      </c>
      <c r="I42" s="178">
        <f t="shared" si="11"/>
        <v>9567.6</v>
      </c>
      <c r="J42" s="175">
        <v>0</v>
      </c>
      <c r="K42" s="176">
        <v>0</v>
      </c>
      <c r="L42" s="179">
        <v>0</v>
      </c>
      <c r="M42" s="180">
        <v>0</v>
      </c>
      <c r="N42" s="176"/>
      <c r="O42" s="177">
        <f t="shared" si="12"/>
        <v>60</v>
      </c>
      <c r="P42" s="178">
        <f t="shared" si="13"/>
        <v>9567.6</v>
      </c>
      <c r="Q42" s="329"/>
    </row>
    <row r="43" spans="1:17" ht="12.75">
      <c r="A43" s="71" t="s">
        <v>127</v>
      </c>
      <c r="B43" s="175">
        <v>7</v>
      </c>
      <c r="C43" s="175">
        <v>608.26</v>
      </c>
      <c r="D43" s="175">
        <v>0</v>
      </c>
      <c r="E43" s="175">
        <v>0</v>
      </c>
      <c r="F43" s="175">
        <v>0</v>
      </c>
      <c r="G43" s="176">
        <v>0</v>
      </c>
      <c r="H43" s="177">
        <f t="shared" si="10"/>
        <v>7</v>
      </c>
      <c r="I43" s="178">
        <f t="shared" si="11"/>
        <v>608.26</v>
      </c>
      <c r="J43" s="175">
        <v>0</v>
      </c>
      <c r="K43" s="176">
        <v>0</v>
      </c>
      <c r="L43" s="179">
        <v>0</v>
      </c>
      <c r="M43" s="180">
        <v>0</v>
      </c>
      <c r="N43" s="176"/>
      <c r="O43" s="177">
        <f t="shared" si="12"/>
        <v>7</v>
      </c>
      <c r="P43" s="178">
        <f t="shared" si="13"/>
        <v>608.26</v>
      </c>
      <c r="Q43" s="329"/>
    </row>
    <row r="44" spans="1:17" ht="12.75">
      <c r="A44" s="75" t="s">
        <v>325</v>
      </c>
      <c r="B44" s="161">
        <f aca="true" t="shared" si="14" ref="B44:G44">SUM(B45:B54)</f>
        <v>396</v>
      </c>
      <c r="C44" s="161">
        <f t="shared" si="14"/>
        <v>66252.07</v>
      </c>
      <c r="D44" s="161">
        <f t="shared" si="14"/>
        <v>3</v>
      </c>
      <c r="E44" s="161">
        <f t="shared" si="14"/>
        <v>1174.0900000000001</v>
      </c>
      <c r="F44" s="161">
        <f t="shared" si="14"/>
        <v>137</v>
      </c>
      <c r="G44" s="161">
        <f t="shared" si="14"/>
        <v>85308.04000000001</v>
      </c>
      <c r="H44" s="162">
        <f>B44+D44+F44</f>
        <v>536</v>
      </c>
      <c r="I44" s="163">
        <f>C44+E44+G44</f>
        <v>152734.2</v>
      </c>
      <c r="J44" s="161">
        <f>SUM(J45:J54)</f>
        <v>0</v>
      </c>
      <c r="K44" s="164">
        <f>SUM(K45:K54)</f>
        <v>0</v>
      </c>
      <c r="L44" s="162">
        <f>SUM(L45:L55)</f>
        <v>0</v>
      </c>
      <c r="M44" s="163">
        <f>SUM(M45:M55)</f>
        <v>0</v>
      </c>
      <c r="N44" s="163"/>
      <c r="O44" s="162">
        <f>H44+J44+L44</f>
        <v>536</v>
      </c>
      <c r="P44" s="163">
        <f>I44+K44+M44+N44</f>
        <v>152734.2</v>
      </c>
      <c r="Q44" s="329"/>
    </row>
    <row r="45" spans="1:17" ht="12.75">
      <c r="A45" s="71" t="s">
        <v>119</v>
      </c>
      <c r="B45" s="175">
        <v>0</v>
      </c>
      <c r="C45" s="175">
        <v>0</v>
      </c>
      <c r="D45" s="175">
        <v>0</v>
      </c>
      <c r="E45" s="175">
        <v>0</v>
      </c>
      <c r="F45" s="175">
        <v>0</v>
      </c>
      <c r="G45" s="176">
        <v>0</v>
      </c>
      <c r="H45" s="177">
        <f>B45+D45+F45</f>
        <v>0</v>
      </c>
      <c r="I45" s="178">
        <f>C45+E45+G45</f>
        <v>0</v>
      </c>
      <c r="J45" s="175">
        <v>0</v>
      </c>
      <c r="K45" s="176">
        <v>0</v>
      </c>
      <c r="L45" s="179">
        <v>0</v>
      </c>
      <c r="M45" s="180">
        <v>0</v>
      </c>
      <c r="N45" s="176"/>
      <c r="O45" s="177">
        <f>H45+J45+L45</f>
        <v>0</v>
      </c>
      <c r="P45" s="178">
        <f>I45+K45+M45</f>
        <v>0</v>
      </c>
      <c r="Q45" s="329"/>
    </row>
    <row r="46" spans="1:17" ht="12.75">
      <c r="A46" s="71" t="s">
        <v>120</v>
      </c>
      <c r="B46" s="175">
        <v>0</v>
      </c>
      <c r="C46" s="175">
        <v>0</v>
      </c>
      <c r="D46" s="175">
        <v>0</v>
      </c>
      <c r="E46" s="175">
        <v>0</v>
      </c>
      <c r="F46" s="175">
        <v>0</v>
      </c>
      <c r="G46" s="176">
        <v>0</v>
      </c>
      <c r="H46" s="177">
        <f aca="true" t="shared" si="15" ref="H46:H54">B46+D46+F46</f>
        <v>0</v>
      </c>
      <c r="I46" s="178">
        <f aca="true" t="shared" si="16" ref="I46:I54">C46+E46+G46</f>
        <v>0</v>
      </c>
      <c r="J46" s="175">
        <v>0</v>
      </c>
      <c r="K46" s="176">
        <v>0</v>
      </c>
      <c r="L46" s="179">
        <v>0</v>
      </c>
      <c r="M46" s="180">
        <v>0</v>
      </c>
      <c r="N46" s="176"/>
      <c r="O46" s="177">
        <f aca="true" t="shared" si="17" ref="O46:O54">H46+J46+L46</f>
        <v>0</v>
      </c>
      <c r="P46" s="178">
        <f aca="true" t="shared" si="18" ref="P46:P54">I46+K46+M46</f>
        <v>0</v>
      </c>
      <c r="Q46" s="329"/>
    </row>
    <row r="47" spans="1:17" ht="12.75">
      <c r="A47" s="71" t="s">
        <v>121</v>
      </c>
      <c r="B47" s="175">
        <v>0</v>
      </c>
      <c r="C47" s="175">
        <v>0</v>
      </c>
      <c r="D47" s="175">
        <v>0</v>
      </c>
      <c r="E47" s="175">
        <v>0</v>
      </c>
      <c r="F47" s="175">
        <v>0</v>
      </c>
      <c r="G47" s="176">
        <v>0</v>
      </c>
      <c r="H47" s="177">
        <f t="shared" si="15"/>
        <v>0</v>
      </c>
      <c r="I47" s="178">
        <f t="shared" si="16"/>
        <v>0</v>
      </c>
      <c r="J47" s="175">
        <v>0</v>
      </c>
      <c r="K47" s="176">
        <v>0</v>
      </c>
      <c r="L47" s="179">
        <v>0</v>
      </c>
      <c r="M47" s="180">
        <v>0</v>
      </c>
      <c r="N47" s="176"/>
      <c r="O47" s="177">
        <f t="shared" si="17"/>
        <v>0</v>
      </c>
      <c r="P47" s="178">
        <f t="shared" si="18"/>
        <v>0</v>
      </c>
      <c r="Q47" s="329"/>
    </row>
    <row r="48" spans="1:17" ht="12.75">
      <c r="A48" s="71" t="s">
        <v>122</v>
      </c>
      <c r="B48" s="175">
        <v>0</v>
      </c>
      <c r="C48" s="175">
        <v>0</v>
      </c>
      <c r="D48" s="175">
        <v>0</v>
      </c>
      <c r="E48" s="175">
        <v>0</v>
      </c>
      <c r="F48" s="175">
        <v>0</v>
      </c>
      <c r="G48" s="176">
        <v>0</v>
      </c>
      <c r="H48" s="177">
        <f t="shared" si="15"/>
        <v>0</v>
      </c>
      <c r="I48" s="178">
        <f t="shared" si="16"/>
        <v>0</v>
      </c>
      <c r="J48" s="175">
        <v>0</v>
      </c>
      <c r="K48" s="176">
        <v>0</v>
      </c>
      <c r="L48" s="179">
        <v>0</v>
      </c>
      <c r="M48" s="180">
        <v>0</v>
      </c>
      <c r="N48" s="176"/>
      <c r="O48" s="177">
        <f t="shared" si="17"/>
        <v>0</v>
      </c>
      <c r="P48" s="178">
        <f t="shared" si="18"/>
        <v>0</v>
      </c>
      <c r="Q48" s="329"/>
    </row>
    <row r="49" spans="1:17" ht="12.75">
      <c r="A49" s="71" t="s">
        <v>123</v>
      </c>
      <c r="B49" s="175">
        <v>311</v>
      </c>
      <c r="C49" s="175">
        <v>45384.67</v>
      </c>
      <c r="D49" s="175">
        <v>3</v>
      </c>
      <c r="E49" s="175">
        <v>1174.0900000000001</v>
      </c>
      <c r="F49" s="175">
        <v>23</v>
      </c>
      <c r="G49" s="176">
        <v>4752.75</v>
      </c>
      <c r="H49" s="177">
        <f t="shared" si="15"/>
        <v>337</v>
      </c>
      <c r="I49" s="178">
        <f t="shared" si="16"/>
        <v>51311.509999999995</v>
      </c>
      <c r="J49" s="175">
        <v>0</v>
      </c>
      <c r="K49" s="176">
        <v>0</v>
      </c>
      <c r="L49" s="179">
        <v>0</v>
      </c>
      <c r="M49" s="180">
        <v>0</v>
      </c>
      <c r="N49" s="176"/>
      <c r="O49" s="177">
        <f t="shared" si="17"/>
        <v>337</v>
      </c>
      <c r="P49" s="178">
        <f t="shared" si="18"/>
        <v>51311.509999999995</v>
      </c>
      <c r="Q49" s="329"/>
    </row>
    <row r="50" spans="1:17" ht="12.75">
      <c r="A50" s="71" t="s">
        <v>326</v>
      </c>
      <c r="B50" s="175">
        <v>0</v>
      </c>
      <c r="C50" s="175">
        <v>0</v>
      </c>
      <c r="D50" s="175">
        <v>0</v>
      </c>
      <c r="E50" s="175">
        <v>0</v>
      </c>
      <c r="F50" s="175">
        <v>0</v>
      </c>
      <c r="G50" s="176">
        <v>0</v>
      </c>
      <c r="H50" s="177">
        <f t="shared" si="15"/>
        <v>0</v>
      </c>
      <c r="I50" s="178">
        <f t="shared" si="16"/>
        <v>0</v>
      </c>
      <c r="J50" s="175">
        <v>0</v>
      </c>
      <c r="K50" s="176">
        <v>0</v>
      </c>
      <c r="L50" s="179">
        <v>0</v>
      </c>
      <c r="M50" s="180">
        <v>0</v>
      </c>
      <c r="N50" s="176"/>
      <c r="O50" s="177">
        <f t="shared" si="17"/>
        <v>0</v>
      </c>
      <c r="P50" s="178">
        <f t="shared" si="18"/>
        <v>0</v>
      </c>
      <c r="Q50" s="329"/>
    </row>
    <row r="51" spans="1:17" ht="12.75">
      <c r="A51" s="71" t="s">
        <v>124</v>
      </c>
      <c r="B51" s="175">
        <v>53</v>
      </c>
      <c r="C51" s="175">
        <v>12640.27</v>
      </c>
      <c r="D51" s="175">
        <v>0</v>
      </c>
      <c r="E51" s="175">
        <v>0</v>
      </c>
      <c r="F51" s="175">
        <v>112</v>
      </c>
      <c r="G51" s="176">
        <v>80514.88</v>
      </c>
      <c r="H51" s="177">
        <f t="shared" si="15"/>
        <v>165</v>
      </c>
      <c r="I51" s="178">
        <f t="shared" si="16"/>
        <v>93155.15000000001</v>
      </c>
      <c r="J51" s="175">
        <v>0</v>
      </c>
      <c r="K51" s="176">
        <v>0</v>
      </c>
      <c r="L51" s="179">
        <v>0</v>
      </c>
      <c r="M51" s="180">
        <v>0</v>
      </c>
      <c r="N51" s="176"/>
      <c r="O51" s="177">
        <f t="shared" si="17"/>
        <v>165</v>
      </c>
      <c r="P51" s="178">
        <f t="shared" si="18"/>
        <v>93155.15000000001</v>
      </c>
      <c r="Q51" s="329"/>
    </row>
    <row r="52" spans="1:17" ht="12.75">
      <c r="A52" s="71" t="s">
        <v>125</v>
      </c>
      <c r="B52" s="175">
        <v>0</v>
      </c>
      <c r="C52" s="175">
        <v>0</v>
      </c>
      <c r="D52" s="175">
        <v>0</v>
      </c>
      <c r="E52" s="175">
        <v>0</v>
      </c>
      <c r="F52" s="175">
        <v>0</v>
      </c>
      <c r="G52" s="176">
        <v>0</v>
      </c>
      <c r="H52" s="177">
        <f t="shared" si="15"/>
        <v>0</v>
      </c>
      <c r="I52" s="178">
        <f t="shared" si="16"/>
        <v>0</v>
      </c>
      <c r="J52" s="175">
        <v>0</v>
      </c>
      <c r="K52" s="176">
        <v>0</v>
      </c>
      <c r="L52" s="179">
        <v>0</v>
      </c>
      <c r="M52" s="180">
        <v>0</v>
      </c>
      <c r="N52" s="176"/>
      <c r="O52" s="177">
        <f t="shared" si="17"/>
        <v>0</v>
      </c>
      <c r="P52" s="178">
        <f t="shared" si="18"/>
        <v>0</v>
      </c>
      <c r="Q52" s="329"/>
    </row>
    <row r="53" spans="1:17" ht="12.75">
      <c r="A53" s="71" t="s">
        <v>126</v>
      </c>
      <c r="B53" s="175">
        <v>31</v>
      </c>
      <c r="C53" s="175">
        <v>8213.02</v>
      </c>
      <c r="D53" s="175">
        <v>0</v>
      </c>
      <c r="E53" s="175">
        <v>0</v>
      </c>
      <c r="F53" s="175">
        <v>0</v>
      </c>
      <c r="G53" s="176">
        <v>0</v>
      </c>
      <c r="H53" s="177">
        <f t="shared" si="15"/>
        <v>31</v>
      </c>
      <c r="I53" s="178">
        <f t="shared" si="16"/>
        <v>8213.02</v>
      </c>
      <c r="J53" s="175">
        <v>0</v>
      </c>
      <c r="K53" s="176">
        <v>0</v>
      </c>
      <c r="L53" s="179">
        <v>0</v>
      </c>
      <c r="M53" s="180">
        <v>0</v>
      </c>
      <c r="N53" s="176"/>
      <c r="O53" s="177">
        <f t="shared" si="17"/>
        <v>31</v>
      </c>
      <c r="P53" s="178">
        <f t="shared" si="18"/>
        <v>8213.02</v>
      </c>
      <c r="Q53" s="329"/>
    </row>
    <row r="54" spans="1:17" ht="12.75">
      <c r="A54" s="71" t="s">
        <v>127</v>
      </c>
      <c r="B54" s="175">
        <v>1</v>
      </c>
      <c r="C54" s="175">
        <v>14.11</v>
      </c>
      <c r="D54" s="175">
        <v>0</v>
      </c>
      <c r="E54" s="175">
        <v>0</v>
      </c>
      <c r="F54" s="175">
        <v>2</v>
      </c>
      <c r="G54" s="176">
        <v>40.41</v>
      </c>
      <c r="H54" s="177">
        <f t="shared" si="15"/>
        <v>3</v>
      </c>
      <c r="I54" s="178">
        <f t="shared" si="16"/>
        <v>54.519999999999996</v>
      </c>
      <c r="J54" s="175">
        <v>0</v>
      </c>
      <c r="K54" s="176">
        <v>0</v>
      </c>
      <c r="L54" s="179">
        <v>0</v>
      </c>
      <c r="M54" s="180">
        <v>0</v>
      </c>
      <c r="N54" s="176"/>
      <c r="O54" s="177">
        <f t="shared" si="17"/>
        <v>3</v>
      </c>
      <c r="P54" s="178">
        <f t="shared" si="18"/>
        <v>54.519999999999996</v>
      </c>
      <c r="Q54" s="329"/>
    </row>
    <row r="55" spans="1:17" ht="12.75">
      <c r="A55" s="75" t="s">
        <v>172</v>
      </c>
      <c r="B55" s="161">
        <f aca="true" t="shared" si="19" ref="B55:G55">SUM(B56:B66)</f>
        <v>181</v>
      </c>
      <c r="C55" s="161">
        <f t="shared" si="19"/>
        <v>17271.1</v>
      </c>
      <c r="D55" s="161">
        <f t="shared" si="19"/>
        <v>9</v>
      </c>
      <c r="E55" s="161">
        <f t="shared" si="19"/>
        <v>9689.63</v>
      </c>
      <c r="F55" s="161">
        <f t="shared" si="19"/>
        <v>114</v>
      </c>
      <c r="G55" s="161">
        <f t="shared" si="19"/>
        <v>20763.61</v>
      </c>
      <c r="H55" s="162">
        <f>B55+D55+F55</f>
        <v>304</v>
      </c>
      <c r="I55" s="163">
        <f>C55+E55+G55</f>
        <v>47724.34</v>
      </c>
      <c r="J55" s="161">
        <f>SUM(J56:J66)</f>
        <v>0</v>
      </c>
      <c r="K55" s="164">
        <f>SUM(K56:K66)</f>
        <v>0</v>
      </c>
      <c r="L55" s="162">
        <f>SUM(L56:L66)</f>
        <v>0</v>
      </c>
      <c r="M55" s="163">
        <f>SUM(M56:M66)</f>
        <v>0</v>
      </c>
      <c r="N55" s="163">
        <f>SUM(N56:N66)</f>
        <v>0</v>
      </c>
      <c r="O55" s="162">
        <f>H55+J55+L55</f>
        <v>304</v>
      </c>
      <c r="P55" s="163">
        <f>I55+K55+M55+N55</f>
        <v>47724.34</v>
      </c>
      <c r="Q55" s="329"/>
    </row>
    <row r="56" spans="1:17" ht="12.75">
      <c r="A56" s="71" t="s">
        <v>119</v>
      </c>
      <c r="B56" s="175">
        <v>1</v>
      </c>
      <c r="C56" s="175">
        <v>39.73</v>
      </c>
      <c r="D56" s="175">
        <v>0</v>
      </c>
      <c r="E56" s="175">
        <v>0</v>
      </c>
      <c r="F56" s="175">
        <v>0</v>
      </c>
      <c r="G56" s="176">
        <v>0</v>
      </c>
      <c r="H56" s="177">
        <f>B56+D56+F56</f>
        <v>1</v>
      </c>
      <c r="I56" s="178">
        <f>C56+E56+G56</f>
        <v>39.73</v>
      </c>
      <c r="J56" s="175">
        <v>0</v>
      </c>
      <c r="K56" s="176">
        <v>0</v>
      </c>
      <c r="L56" s="179">
        <v>0</v>
      </c>
      <c r="M56" s="180">
        <v>0</v>
      </c>
      <c r="N56" s="176"/>
      <c r="O56" s="177">
        <f>H56+J56+L56</f>
        <v>1</v>
      </c>
      <c r="P56" s="178">
        <f>I56+K56+M56</f>
        <v>39.73</v>
      </c>
      <c r="Q56" s="329"/>
    </row>
    <row r="57" spans="1:17" ht="12.75">
      <c r="A57" s="71" t="s">
        <v>120</v>
      </c>
      <c r="B57" s="175">
        <v>0</v>
      </c>
      <c r="C57" s="175">
        <v>0</v>
      </c>
      <c r="D57" s="175">
        <v>0</v>
      </c>
      <c r="E57" s="175">
        <v>0</v>
      </c>
      <c r="F57" s="175">
        <v>1</v>
      </c>
      <c r="G57" s="176">
        <v>16.51</v>
      </c>
      <c r="H57" s="177">
        <f aca="true" t="shared" si="20" ref="H57:H66">B57+D57+F57</f>
        <v>1</v>
      </c>
      <c r="I57" s="178">
        <f aca="true" t="shared" si="21" ref="I57:I66">C57+E57+G57</f>
        <v>16.51</v>
      </c>
      <c r="J57" s="175">
        <v>0</v>
      </c>
      <c r="K57" s="176">
        <v>0</v>
      </c>
      <c r="L57" s="179">
        <v>0</v>
      </c>
      <c r="M57" s="180">
        <v>0</v>
      </c>
      <c r="N57" s="176"/>
      <c r="O57" s="177">
        <f aca="true" t="shared" si="22" ref="O57:O66">H57+J57+L57</f>
        <v>1</v>
      </c>
      <c r="P57" s="178">
        <f aca="true" t="shared" si="23" ref="P57:P66">I57+K57+M57</f>
        <v>16.51</v>
      </c>
      <c r="Q57" s="329"/>
    </row>
    <row r="58" spans="1:17" ht="12.75">
      <c r="A58" s="71" t="s">
        <v>121</v>
      </c>
      <c r="B58" s="175">
        <v>0</v>
      </c>
      <c r="C58" s="175">
        <v>0</v>
      </c>
      <c r="D58" s="175">
        <v>0</v>
      </c>
      <c r="E58" s="175">
        <v>0</v>
      </c>
      <c r="F58" s="175">
        <v>0</v>
      </c>
      <c r="G58" s="176">
        <v>0</v>
      </c>
      <c r="H58" s="177">
        <f t="shared" si="20"/>
        <v>0</v>
      </c>
      <c r="I58" s="178">
        <f t="shared" si="21"/>
        <v>0</v>
      </c>
      <c r="J58" s="175">
        <v>0</v>
      </c>
      <c r="K58" s="176">
        <v>0</v>
      </c>
      <c r="L58" s="179">
        <v>0</v>
      </c>
      <c r="M58" s="180">
        <v>0</v>
      </c>
      <c r="N58" s="176"/>
      <c r="O58" s="177">
        <f t="shared" si="22"/>
        <v>0</v>
      </c>
      <c r="P58" s="178">
        <f t="shared" si="23"/>
        <v>0</v>
      </c>
      <c r="Q58" s="329"/>
    </row>
    <row r="59" spans="1:17" ht="12.75">
      <c r="A59" s="71" t="s">
        <v>122</v>
      </c>
      <c r="B59" s="175">
        <v>0</v>
      </c>
      <c r="C59" s="175">
        <v>0</v>
      </c>
      <c r="D59" s="175">
        <v>0</v>
      </c>
      <c r="E59" s="175">
        <v>0</v>
      </c>
      <c r="F59" s="175">
        <v>0</v>
      </c>
      <c r="G59" s="176">
        <v>0</v>
      </c>
      <c r="H59" s="177">
        <f t="shared" si="20"/>
        <v>0</v>
      </c>
      <c r="I59" s="178">
        <f t="shared" si="21"/>
        <v>0</v>
      </c>
      <c r="J59" s="175">
        <v>0</v>
      </c>
      <c r="K59" s="176">
        <v>0</v>
      </c>
      <c r="L59" s="179">
        <v>0</v>
      </c>
      <c r="M59" s="180">
        <v>0</v>
      </c>
      <c r="N59" s="176"/>
      <c r="O59" s="177">
        <f t="shared" si="22"/>
        <v>0</v>
      </c>
      <c r="P59" s="178">
        <f t="shared" si="23"/>
        <v>0</v>
      </c>
      <c r="Q59" s="329"/>
    </row>
    <row r="60" spans="1:17" ht="12.75">
      <c r="A60" s="71" t="s">
        <v>123</v>
      </c>
      <c r="B60" s="175">
        <v>143</v>
      </c>
      <c r="C60" s="175">
        <v>11732.61</v>
      </c>
      <c r="D60" s="175">
        <v>9</v>
      </c>
      <c r="E60" s="175">
        <v>9689.63</v>
      </c>
      <c r="F60" s="175">
        <v>14</v>
      </c>
      <c r="G60" s="176">
        <v>1609.62</v>
      </c>
      <c r="H60" s="177">
        <f t="shared" si="20"/>
        <v>166</v>
      </c>
      <c r="I60" s="178">
        <f t="shared" si="21"/>
        <v>23031.859999999997</v>
      </c>
      <c r="J60" s="175">
        <v>0</v>
      </c>
      <c r="K60" s="176">
        <v>0</v>
      </c>
      <c r="L60" s="179">
        <v>0</v>
      </c>
      <c r="M60" s="180">
        <v>0</v>
      </c>
      <c r="N60" s="176"/>
      <c r="O60" s="177">
        <f t="shared" si="22"/>
        <v>166</v>
      </c>
      <c r="P60" s="178">
        <f t="shared" si="23"/>
        <v>23031.859999999997</v>
      </c>
      <c r="Q60" s="329"/>
    </row>
    <row r="61" spans="1:17" ht="12.75">
      <c r="A61" s="71" t="s">
        <v>339</v>
      </c>
      <c r="B61" s="175">
        <v>0</v>
      </c>
      <c r="C61" s="175">
        <v>0</v>
      </c>
      <c r="D61" s="175">
        <v>0</v>
      </c>
      <c r="E61" s="175">
        <v>0</v>
      </c>
      <c r="F61" s="175">
        <v>0</v>
      </c>
      <c r="G61" s="176">
        <v>0</v>
      </c>
      <c r="H61" s="177">
        <f t="shared" si="20"/>
        <v>0</v>
      </c>
      <c r="I61" s="178">
        <f t="shared" si="21"/>
        <v>0</v>
      </c>
      <c r="J61" s="175">
        <v>0</v>
      </c>
      <c r="K61" s="176">
        <v>0</v>
      </c>
      <c r="L61" s="179">
        <v>0</v>
      </c>
      <c r="M61" s="180">
        <v>0</v>
      </c>
      <c r="N61" s="176">
        <v>0</v>
      </c>
      <c r="O61" s="177">
        <f t="shared" si="22"/>
        <v>0</v>
      </c>
      <c r="P61" s="178">
        <f t="shared" si="23"/>
        <v>0</v>
      </c>
      <c r="Q61" s="329"/>
    </row>
    <row r="62" spans="1:17" ht="12.75">
      <c r="A62" s="71" t="s">
        <v>326</v>
      </c>
      <c r="B62" s="175">
        <v>1</v>
      </c>
      <c r="C62" s="175">
        <v>309.39</v>
      </c>
      <c r="D62" s="175">
        <v>0</v>
      </c>
      <c r="E62" s="175">
        <v>0</v>
      </c>
      <c r="F62" s="175">
        <v>0</v>
      </c>
      <c r="G62" s="176">
        <v>0</v>
      </c>
      <c r="H62" s="177">
        <f t="shared" si="20"/>
        <v>1</v>
      </c>
      <c r="I62" s="178">
        <f t="shared" si="21"/>
        <v>309.39</v>
      </c>
      <c r="J62" s="175">
        <v>0</v>
      </c>
      <c r="K62" s="176">
        <v>0</v>
      </c>
      <c r="L62" s="179">
        <v>0</v>
      </c>
      <c r="M62" s="180">
        <v>0</v>
      </c>
      <c r="N62" s="176"/>
      <c r="O62" s="177">
        <f t="shared" si="22"/>
        <v>1</v>
      </c>
      <c r="P62" s="178">
        <f t="shared" si="23"/>
        <v>309.39</v>
      </c>
      <c r="Q62" s="329"/>
    </row>
    <row r="63" spans="1:17" ht="12.75">
      <c r="A63" s="71" t="s">
        <v>124</v>
      </c>
      <c r="B63" s="175">
        <v>22</v>
      </c>
      <c r="C63" s="175">
        <v>1942.91</v>
      </c>
      <c r="D63" s="175">
        <v>0</v>
      </c>
      <c r="E63" s="175">
        <v>0</v>
      </c>
      <c r="F63" s="175">
        <v>94</v>
      </c>
      <c r="G63" s="176">
        <v>17849.27</v>
      </c>
      <c r="H63" s="177">
        <f t="shared" si="20"/>
        <v>116</v>
      </c>
      <c r="I63" s="178">
        <f t="shared" si="21"/>
        <v>19792.18</v>
      </c>
      <c r="J63" s="175">
        <v>0</v>
      </c>
      <c r="K63" s="176">
        <v>0</v>
      </c>
      <c r="L63" s="179">
        <v>0</v>
      </c>
      <c r="M63" s="180">
        <v>0</v>
      </c>
      <c r="N63" s="176"/>
      <c r="O63" s="177">
        <f t="shared" si="22"/>
        <v>116</v>
      </c>
      <c r="P63" s="178">
        <f t="shared" si="23"/>
        <v>19792.18</v>
      </c>
      <c r="Q63" s="329"/>
    </row>
    <row r="64" spans="1:17" ht="12.75">
      <c r="A64" s="71" t="s">
        <v>125</v>
      </c>
      <c r="B64" s="175">
        <v>2</v>
      </c>
      <c r="C64" s="175">
        <v>37.56</v>
      </c>
      <c r="D64" s="175">
        <v>0</v>
      </c>
      <c r="E64" s="175">
        <v>0</v>
      </c>
      <c r="F64" s="175">
        <v>0</v>
      </c>
      <c r="G64" s="176">
        <v>0</v>
      </c>
      <c r="H64" s="177">
        <f t="shared" si="20"/>
        <v>2</v>
      </c>
      <c r="I64" s="178">
        <f t="shared" si="21"/>
        <v>37.56</v>
      </c>
      <c r="J64" s="175">
        <v>0</v>
      </c>
      <c r="K64" s="176">
        <v>0</v>
      </c>
      <c r="L64" s="179">
        <v>0</v>
      </c>
      <c r="M64" s="180">
        <v>0</v>
      </c>
      <c r="N64" s="176"/>
      <c r="O64" s="177">
        <f t="shared" si="22"/>
        <v>2</v>
      </c>
      <c r="P64" s="178">
        <f t="shared" si="23"/>
        <v>37.56</v>
      </c>
      <c r="Q64" s="329"/>
    </row>
    <row r="65" spans="1:17" ht="12.75">
      <c r="A65" s="71" t="s">
        <v>126</v>
      </c>
      <c r="B65" s="175">
        <v>9</v>
      </c>
      <c r="C65" s="175">
        <v>2982.87</v>
      </c>
      <c r="D65" s="175">
        <v>0</v>
      </c>
      <c r="E65" s="175">
        <v>0</v>
      </c>
      <c r="F65" s="175">
        <v>0</v>
      </c>
      <c r="G65" s="176">
        <v>0</v>
      </c>
      <c r="H65" s="177">
        <f t="shared" si="20"/>
        <v>9</v>
      </c>
      <c r="I65" s="178">
        <f t="shared" si="21"/>
        <v>2982.87</v>
      </c>
      <c r="J65" s="175">
        <v>0</v>
      </c>
      <c r="K65" s="176">
        <v>0</v>
      </c>
      <c r="L65" s="179">
        <v>0</v>
      </c>
      <c r="M65" s="180">
        <v>0</v>
      </c>
      <c r="N65" s="176"/>
      <c r="O65" s="177">
        <f t="shared" si="22"/>
        <v>9</v>
      </c>
      <c r="P65" s="178">
        <f t="shared" si="23"/>
        <v>2982.87</v>
      </c>
      <c r="Q65" s="329"/>
    </row>
    <row r="66" spans="1:17" ht="12.75">
      <c r="A66" s="71" t="s">
        <v>127</v>
      </c>
      <c r="B66" s="175">
        <v>3</v>
      </c>
      <c r="C66" s="175">
        <v>226.03</v>
      </c>
      <c r="D66" s="175">
        <v>0</v>
      </c>
      <c r="E66" s="175">
        <v>0</v>
      </c>
      <c r="F66" s="175">
        <v>5</v>
      </c>
      <c r="G66" s="176">
        <v>1288.2099999999998</v>
      </c>
      <c r="H66" s="177">
        <f t="shared" si="20"/>
        <v>8</v>
      </c>
      <c r="I66" s="178">
        <f t="shared" si="21"/>
        <v>1514.2399999999998</v>
      </c>
      <c r="J66" s="175">
        <v>0</v>
      </c>
      <c r="K66" s="176">
        <v>0</v>
      </c>
      <c r="L66" s="179">
        <v>0</v>
      </c>
      <c r="M66" s="180">
        <v>0</v>
      </c>
      <c r="N66" s="176"/>
      <c r="O66" s="177">
        <f t="shared" si="22"/>
        <v>8</v>
      </c>
      <c r="P66" s="178">
        <f t="shared" si="23"/>
        <v>1514.2399999999998</v>
      </c>
      <c r="Q66" s="329"/>
    </row>
    <row r="67" spans="1:17" ht="12.75">
      <c r="A67" s="75" t="s">
        <v>173</v>
      </c>
      <c r="B67" s="161">
        <f aca="true" t="shared" si="24" ref="B67:G67">SUM(B68:B78)</f>
        <v>130</v>
      </c>
      <c r="C67" s="161">
        <f t="shared" si="24"/>
        <v>20464.969999999998</v>
      </c>
      <c r="D67" s="161">
        <f t="shared" si="24"/>
        <v>2</v>
      </c>
      <c r="E67" s="161">
        <f t="shared" si="24"/>
        <v>3717.93</v>
      </c>
      <c r="F67" s="161">
        <f t="shared" si="24"/>
        <v>11</v>
      </c>
      <c r="G67" s="161">
        <f t="shared" si="24"/>
        <v>1082.5</v>
      </c>
      <c r="H67" s="162">
        <f>B67+D67+F67</f>
        <v>143</v>
      </c>
      <c r="I67" s="163">
        <f>C67+E67+G67</f>
        <v>25265.399999999998</v>
      </c>
      <c r="J67" s="161">
        <f>SUM(J68:J78)</f>
        <v>0</v>
      </c>
      <c r="K67" s="164">
        <f>SUM(K68:K78)</f>
        <v>0</v>
      </c>
      <c r="L67" s="162">
        <f>SUM(L68:L78)</f>
        <v>0</v>
      </c>
      <c r="M67" s="163">
        <f>SUM(M68:M78)</f>
        <v>0</v>
      </c>
      <c r="N67" s="163">
        <f>SUM(N68:N78)</f>
        <v>0</v>
      </c>
      <c r="O67" s="162">
        <f>H67+J67+L67</f>
        <v>143</v>
      </c>
      <c r="P67" s="163">
        <f>I67+K67+M67+N67</f>
        <v>25265.399999999998</v>
      </c>
      <c r="Q67" s="329"/>
    </row>
    <row r="68" spans="1:17" ht="12.75">
      <c r="A68" s="71" t="s">
        <v>119</v>
      </c>
      <c r="B68" s="175">
        <v>3</v>
      </c>
      <c r="C68" s="175">
        <v>635.35</v>
      </c>
      <c r="D68" s="175">
        <v>0</v>
      </c>
      <c r="E68" s="175">
        <v>0</v>
      </c>
      <c r="F68" s="175">
        <v>0</v>
      </c>
      <c r="G68" s="176">
        <v>0</v>
      </c>
      <c r="H68" s="177">
        <f>B68+D68+F68</f>
        <v>3</v>
      </c>
      <c r="I68" s="178">
        <f>C68+E68+G68</f>
        <v>635.35</v>
      </c>
      <c r="J68" s="175">
        <v>0</v>
      </c>
      <c r="K68" s="176">
        <v>0</v>
      </c>
      <c r="L68" s="179">
        <v>0</v>
      </c>
      <c r="M68" s="180">
        <v>0</v>
      </c>
      <c r="N68" s="176"/>
      <c r="O68" s="177">
        <f>H68+J68+L68</f>
        <v>3</v>
      </c>
      <c r="P68" s="178">
        <f>I68+K68+M68</f>
        <v>635.35</v>
      </c>
      <c r="Q68" s="329"/>
    </row>
    <row r="69" spans="1:17" ht="12.75">
      <c r="A69" s="71" t="s">
        <v>120</v>
      </c>
      <c r="B69" s="175">
        <v>0</v>
      </c>
      <c r="C69" s="175">
        <v>0</v>
      </c>
      <c r="D69" s="175">
        <v>0</v>
      </c>
      <c r="E69" s="175">
        <v>0</v>
      </c>
      <c r="F69" s="175">
        <v>0</v>
      </c>
      <c r="G69" s="176">
        <v>0</v>
      </c>
      <c r="H69" s="177">
        <f aca="true" t="shared" si="25" ref="H69:H78">B69+D69+F69</f>
        <v>0</v>
      </c>
      <c r="I69" s="178">
        <f aca="true" t="shared" si="26" ref="I69:I78">C69+E69+G69</f>
        <v>0</v>
      </c>
      <c r="J69" s="175">
        <v>0</v>
      </c>
      <c r="K69" s="176">
        <v>0</v>
      </c>
      <c r="L69" s="179">
        <v>0</v>
      </c>
      <c r="M69" s="180">
        <v>0</v>
      </c>
      <c r="N69" s="176"/>
      <c r="O69" s="177">
        <f aca="true" t="shared" si="27" ref="O69:O78">H69+J69+L69</f>
        <v>0</v>
      </c>
      <c r="P69" s="178">
        <f aca="true" t="shared" si="28" ref="P69:P78">I69+K69+M69</f>
        <v>0</v>
      </c>
      <c r="Q69" s="329"/>
    </row>
    <row r="70" spans="1:17" ht="12.75">
      <c r="A70" s="71" t="s">
        <v>121</v>
      </c>
      <c r="B70" s="175">
        <v>0</v>
      </c>
      <c r="C70" s="175">
        <v>0</v>
      </c>
      <c r="D70" s="175">
        <v>0</v>
      </c>
      <c r="E70" s="175">
        <v>0</v>
      </c>
      <c r="F70" s="175">
        <v>0</v>
      </c>
      <c r="G70" s="176">
        <v>0</v>
      </c>
      <c r="H70" s="177">
        <f t="shared" si="25"/>
        <v>0</v>
      </c>
      <c r="I70" s="178">
        <f t="shared" si="26"/>
        <v>0</v>
      </c>
      <c r="J70" s="175">
        <v>0</v>
      </c>
      <c r="K70" s="176">
        <v>0</v>
      </c>
      <c r="L70" s="179">
        <v>0</v>
      </c>
      <c r="M70" s="180">
        <v>0</v>
      </c>
      <c r="N70" s="176"/>
      <c r="O70" s="177">
        <f t="shared" si="27"/>
        <v>0</v>
      </c>
      <c r="P70" s="178">
        <f t="shared" si="28"/>
        <v>0</v>
      </c>
      <c r="Q70" s="329"/>
    </row>
    <row r="71" spans="1:17" ht="12.75">
      <c r="A71" s="71" t="s">
        <v>122</v>
      </c>
      <c r="B71" s="175">
        <v>0</v>
      </c>
      <c r="C71" s="175">
        <v>0</v>
      </c>
      <c r="D71" s="175">
        <v>0</v>
      </c>
      <c r="E71" s="175">
        <v>0</v>
      </c>
      <c r="F71" s="175">
        <v>0</v>
      </c>
      <c r="G71" s="176">
        <v>0</v>
      </c>
      <c r="H71" s="177">
        <f t="shared" si="25"/>
        <v>0</v>
      </c>
      <c r="I71" s="178">
        <f t="shared" si="26"/>
        <v>0</v>
      </c>
      <c r="J71" s="175">
        <v>0</v>
      </c>
      <c r="K71" s="176">
        <v>0</v>
      </c>
      <c r="L71" s="179">
        <v>0</v>
      </c>
      <c r="M71" s="180">
        <v>0</v>
      </c>
      <c r="N71" s="176"/>
      <c r="O71" s="177">
        <f t="shared" si="27"/>
        <v>0</v>
      </c>
      <c r="P71" s="178">
        <f t="shared" si="28"/>
        <v>0</v>
      </c>
      <c r="Q71" s="329"/>
    </row>
    <row r="72" spans="1:17" ht="12.75">
      <c r="A72" s="71" t="s">
        <v>123</v>
      </c>
      <c r="B72" s="175">
        <v>116</v>
      </c>
      <c r="C72" s="175">
        <v>14660.849999999999</v>
      </c>
      <c r="D72" s="175">
        <v>2</v>
      </c>
      <c r="E72" s="175">
        <v>3717.93</v>
      </c>
      <c r="F72" s="175">
        <v>0</v>
      </c>
      <c r="G72" s="176">
        <v>0</v>
      </c>
      <c r="H72" s="177">
        <f t="shared" si="25"/>
        <v>118</v>
      </c>
      <c r="I72" s="178">
        <f t="shared" si="26"/>
        <v>18378.78</v>
      </c>
      <c r="J72" s="175">
        <v>0</v>
      </c>
      <c r="K72" s="176">
        <v>0</v>
      </c>
      <c r="L72" s="179">
        <v>0</v>
      </c>
      <c r="M72" s="180">
        <v>0</v>
      </c>
      <c r="N72" s="176"/>
      <c r="O72" s="177">
        <f t="shared" si="27"/>
        <v>118</v>
      </c>
      <c r="P72" s="178">
        <f t="shared" si="28"/>
        <v>18378.78</v>
      </c>
      <c r="Q72" s="329"/>
    </row>
    <row r="73" spans="1:17" ht="12.75">
      <c r="A73" s="71" t="s">
        <v>339</v>
      </c>
      <c r="B73" s="175">
        <v>0</v>
      </c>
      <c r="C73" s="175">
        <v>0</v>
      </c>
      <c r="D73" s="175">
        <v>0</v>
      </c>
      <c r="E73" s="175">
        <v>0</v>
      </c>
      <c r="F73" s="175">
        <v>0</v>
      </c>
      <c r="G73" s="176">
        <v>0</v>
      </c>
      <c r="H73" s="177">
        <f t="shared" si="25"/>
        <v>0</v>
      </c>
      <c r="I73" s="178">
        <f t="shared" si="26"/>
        <v>0</v>
      </c>
      <c r="J73" s="175">
        <v>0</v>
      </c>
      <c r="K73" s="176">
        <v>0</v>
      </c>
      <c r="L73" s="179">
        <v>0</v>
      </c>
      <c r="M73" s="180">
        <v>0</v>
      </c>
      <c r="N73" s="176">
        <v>0</v>
      </c>
      <c r="O73" s="177">
        <f t="shared" si="27"/>
        <v>0</v>
      </c>
      <c r="P73" s="178">
        <f t="shared" si="28"/>
        <v>0</v>
      </c>
      <c r="Q73" s="329"/>
    </row>
    <row r="74" spans="1:17" ht="12.75">
      <c r="A74" s="71" t="s">
        <v>326</v>
      </c>
      <c r="B74" s="175">
        <v>0</v>
      </c>
      <c r="C74" s="175">
        <v>0</v>
      </c>
      <c r="D74" s="175">
        <v>0</v>
      </c>
      <c r="E74" s="175">
        <v>0</v>
      </c>
      <c r="F74" s="175">
        <v>0</v>
      </c>
      <c r="G74" s="176">
        <v>0</v>
      </c>
      <c r="H74" s="177">
        <f t="shared" si="25"/>
        <v>0</v>
      </c>
      <c r="I74" s="178">
        <f t="shared" si="26"/>
        <v>0</v>
      </c>
      <c r="J74" s="175">
        <v>0</v>
      </c>
      <c r="K74" s="176">
        <v>0</v>
      </c>
      <c r="L74" s="179">
        <v>0</v>
      </c>
      <c r="M74" s="180">
        <v>0</v>
      </c>
      <c r="N74" s="176"/>
      <c r="O74" s="177">
        <f t="shared" si="27"/>
        <v>0</v>
      </c>
      <c r="P74" s="178">
        <f t="shared" si="28"/>
        <v>0</v>
      </c>
      <c r="Q74" s="329"/>
    </row>
    <row r="75" spans="1:17" ht="12.75">
      <c r="A75" s="71" t="s">
        <v>124</v>
      </c>
      <c r="B75" s="175">
        <v>10</v>
      </c>
      <c r="C75" s="175">
        <v>5062.49</v>
      </c>
      <c r="D75" s="175">
        <v>0</v>
      </c>
      <c r="E75" s="175">
        <v>0</v>
      </c>
      <c r="F75" s="175">
        <v>11</v>
      </c>
      <c r="G75" s="176">
        <v>1082.5</v>
      </c>
      <c r="H75" s="177">
        <f t="shared" si="25"/>
        <v>21</v>
      </c>
      <c r="I75" s="178">
        <f t="shared" si="26"/>
        <v>6144.99</v>
      </c>
      <c r="J75" s="175">
        <v>0</v>
      </c>
      <c r="K75" s="176">
        <v>0</v>
      </c>
      <c r="L75" s="179">
        <v>0</v>
      </c>
      <c r="M75" s="180">
        <v>0</v>
      </c>
      <c r="N75" s="176"/>
      <c r="O75" s="177">
        <f t="shared" si="27"/>
        <v>21</v>
      </c>
      <c r="P75" s="178">
        <f t="shared" si="28"/>
        <v>6144.99</v>
      </c>
      <c r="Q75" s="329"/>
    </row>
    <row r="76" spans="1:17" ht="12.75">
      <c r="A76" s="71" t="s">
        <v>125</v>
      </c>
      <c r="B76" s="175">
        <v>0</v>
      </c>
      <c r="C76" s="175">
        <v>0</v>
      </c>
      <c r="D76" s="175">
        <v>0</v>
      </c>
      <c r="E76" s="175">
        <v>0</v>
      </c>
      <c r="F76" s="175">
        <v>0</v>
      </c>
      <c r="G76" s="176">
        <v>0</v>
      </c>
      <c r="H76" s="177">
        <f t="shared" si="25"/>
        <v>0</v>
      </c>
      <c r="I76" s="178">
        <f t="shared" si="26"/>
        <v>0</v>
      </c>
      <c r="J76" s="175">
        <v>0</v>
      </c>
      <c r="K76" s="176">
        <v>0</v>
      </c>
      <c r="L76" s="179">
        <v>0</v>
      </c>
      <c r="M76" s="180">
        <v>0</v>
      </c>
      <c r="N76" s="176"/>
      <c r="O76" s="177">
        <f t="shared" si="27"/>
        <v>0</v>
      </c>
      <c r="P76" s="178">
        <f t="shared" si="28"/>
        <v>0</v>
      </c>
      <c r="Q76" s="329"/>
    </row>
    <row r="77" spans="1:17" ht="12.75">
      <c r="A77" s="71" t="s">
        <v>126</v>
      </c>
      <c r="B77" s="175">
        <v>1</v>
      </c>
      <c r="C77" s="175">
        <v>106.28</v>
      </c>
      <c r="D77" s="175">
        <v>0</v>
      </c>
      <c r="E77" s="175">
        <v>0</v>
      </c>
      <c r="F77" s="175">
        <v>0</v>
      </c>
      <c r="G77" s="176">
        <v>0</v>
      </c>
      <c r="H77" s="177">
        <f t="shared" si="25"/>
        <v>1</v>
      </c>
      <c r="I77" s="178">
        <f t="shared" si="26"/>
        <v>106.28</v>
      </c>
      <c r="J77" s="175">
        <v>0</v>
      </c>
      <c r="K77" s="176">
        <v>0</v>
      </c>
      <c r="L77" s="179">
        <v>0</v>
      </c>
      <c r="M77" s="180">
        <v>0</v>
      </c>
      <c r="N77" s="176"/>
      <c r="O77" s="177">
        <f t="shared" si="27"/>
        <v>1</v>
      </c>
      <c r="P77" s="178">
        <f t="shared" si="28"/>
        <v>106.28</v>
      </c>
      <c r="Q77" s="329"/>
    </row>
    <row r="78" spans="1:17" ht="12.75">
      <c r="A78" s="71" t="s">
        <v>127</v>
      </c>
      <c r="B78" s="175">
        <v>0</v>
      </c>
      <c r="C78" s="175">
        <v>0</v>
      </c>
      <c r="D78" s="175">
        <v>0</v>
      </c>
      <c r="E78" s="175">
        <v>0</v>
      </c>
      <c r="F78" s="175">
        <v>0</v>
      </c>
      <c r="G78" s="176">
        <v>0</v>
      </c>
      <c r="H78" s="177">
        <f t="shared" si="25"/>
        <v>0</v>
      </c>
      <c r="I78" s="178">
        <f t="shared" si="26"/>
        <v>0</v>
      </c>
      <c r="J78" s="175">
        <v>0</v>
      </c>
      <c r="K78" s="176">
        <v>0</v>
      </c>
      <c r="L78" s="179">
        <v>0</v>
      </c>
      <c r="M78" s="180">
        <v>0</v>
      </c>
      <c r="N78" s="176"/>
      <c r="O78" s="177">
        <f t="shared" si="27"/>
        <v>0</v>
      </c>
      <c r="P78" s="178">
        <f t="shared" si="28"/>
        <v>0</v>
      </c>
      <c r="Q78" s="329"/>
    </row>
    <row r="79" spans="1:17" ht="12.75">
      <c r="A79" s="75" t="s">
        <v>222</v>
      </c>
      <c r="B79" s="161">
        <f aca="true" t="shared" si="29" ref="B79:G79">SUM(B80:B89)</f>
        <v>874</v>
      </c>
      <c r="C79" s="161">
        <f t="shared" si="29"/>
        <v>159861.79</v>
      </c>
      <c r="D79" s="161">
        <f t="shared" si="29"/>
        <v>9</v>
      </c>
      <c r="E79" s="161">
        <f t="shared" si="29"/>
        <v>6188.5</v>
      </c>
      <c r="F79" s="161">
        <f t="shared" si="29"/>
        <v>474</v>
      </c>
      <c r="G79" s="161">
        <f t="shared" si="29"/>
        <v>252164.75000000003</v>
      </c>
      <c r="H79" s="162">
        <f>B79+D79+F79</f>
        <v>1357</v>
      </c>
      <c r="I79" s="163">
        <f>C79+E79+G79</f>
        <v>418215.04000000004</v>
      </c>
      <c r="J79" s="161">
        <f>SUM(J80:J89)</f>
        <v>0</v>
      </c>
      <c r="K79" s="164">
        <f>SUM(K80:K89)</f>
        <v>0</v>
      </c>
      <c r="L79" s="162">
        <f>SUM(L80:L90)</f>
        <v>0</v>
      </c>
      <c r="M79" s="163">
        <f>SUM(M80:M90)</f>
        <v>0</v>
      </c>
      <c r="N79" s="163"/>
      <c r="O79" s="162">
        <f>H79+J79+L79</f>
        <v>1357</v>
      </c>
      <c r="P79" s="163">
        <f>I79+K79+M79+N79</f>
        <v>418215.04000000004</v>
      </c>
      <c r="Q79" s="329"/>
    </row>
    <row r="80" spans="1:17" ht="12.75">
      <c r="A80" s="71" t="s">
        <v>119</v>
      </c>
      <c r="B80" s="175">
        <v>17</v>
      </c>
      <c r="C80" s="175">
        <v>11388.220000000001</v>
      </c>
      <c r="D80" s="175">
        <v>0</v>
      </c>
      <c r="E80" s="175">
        <v>0</v>
      </c>
      <c r="F80" s="175">
        <v>0</v>
      </c>
      <c r="G80" s="176">
        <v>0</v>
      </c>
      <c r="H80" s="177">
        <f>B80+D80+F80</f>
        <v>17</v>
      </c>
      <c r="I80" s="178">
        <f>C80+E80+G80</f>
        <v>11388.220000000001</v>
      </c>
      <c r="J80" s="175">
        <v>0</v>
      </c>
      <c r="K80" s="176">
        <v>0</v>
      </c>
      <c r="L80" s="179">
        <v>0</v>
      </c>
      <c r="M80" s="180">
        <v>0</v>
      </c>
      <c r="N80" s="176"/>
      <c r="O80" s="177">
        <f>H80+J80+L80</f>
        <v>17</v>
      </c>
      <c r="P80" s="178">
        <f>I80+K80+M80</f>
        <v>11388.220000000001</v>
      </c>
      <c r="Q80" s="329"/>
    </row>
    <row r="81" spans="1:17" ht="12.75">
      <c r="A81" s="71" t="s">
        <v>120</v>
      </c>
      <c r="B81" s="175">
        <v>2</v>
      </c>
      <c r="C81" s="175">
        <v>187.08999999999997</v>
      </c>
      <c r="D81" s="175">
        <v>0</v>
      </c>
      <c r="E81" s="175">
        <v>0</v>
      </c>
      <c r="F81" s="175">
        <v>0</v>
      </c>
      <c r="G81" s="176">
        <v>0</v>
      </c>
      <c r="H81" s="177">
        <f aca="true" t="shared" si="30" ref="H81:H89">B81+D81+F81</f>
        <v>2</v>
      </c>
      <c r="I81" s="178">
        <f aca="true" t="shared" si="31" ref="I81:I89">C81+E81+G81</f>
        <v>187.08999999999997</v>
      </c>
      <c r="J81" s="175">
        <v>0</v>
      </c>
      <c r="K81" s="176">
        <v>0</v>
      </c>
      <c r="L81" s="179">
        <v>0</v>
      </c>
      <c r="M81" s="180">
        <v>0</v>
      </c>
      <c r="N81" s="176"/>
      <c r="O81" s="177">
        <f aca="true" t="shared" si="32" ref="O81:O89">H81+J81+L81</f>
        <v>2</v>
      </c>
      <c r="P81" s="178">
        <f aca="true" t="shared" si="33" ref="P81:P89">I81+K81+M81</f>
        <v>187.08999999999997</v>
      </c>
      <c r="Q81" s="329"/>
    </row>
    <row r="82" spans="1:17" ht="12.75">
      <c r="A82" s="71" t="s">
        <v>121</v>
      </c>
      <c r="B82" s="175">
        <v>0</v>
      </c>
      <c r="C82" s="175">
        <v>0</v>
      </c>
      <c r="D82" s="175">
        <v>0</v>
      </c>
      <c r="E82" s="175">
        <v>0</v>
      </c>
      <c r="F82" s="175">
        <v>0</v>
      </c>
      <c r="G82" s="176">
        <v>0</v>
      </c>
      <c r="H82" s="177">
        <f t="shared" si="30"/>
        <v>0</v>
      </c>
      <c r="I82" s="178">
        <f t="shared" si="31"/>
        <v>0</v>
      </c>
      <c r="J82" s="175">
        <v>0</v>
      </c>
      <c r="K82" s="176">
        <v>0</v>
      </c>
      <c r="L82" s="179">
        <v>0</v>
      </c>
      <c r="M82" s="180">
        <v>0</v>
      </c>
      <c r="N82" s="176"/>
      <c r="O82" s="177">
        <f t="shared" si="32"/>
        <v>0</v>
      </c>
      <c r="P82" s="178">
        <f t="shared" si="33"/>
        <v>0</v>
      </c>
      <c r="Q82" s="329"/>
    </row>
    <row r="83" spans="1:17" ht="12.75">
      <c r="A83" s="71" t="s">
        <v>122</v>
      </c>
      <c r="B83" s="175">
        <v>0</v>
      </c>
      <c r="C83" s="175">
        <v>0</v>
      </c>
      <c r="D83" s="175">
        <v>0</v>
      </c>
      <c r="E83" s="175">
        <v>0</v>
      </c>
      <c r="F83" s="175">
        <v>0</v>
      </c>
      <c r="G83" s="176">
        <v>0</v>
      </c>
      <c r="H83" s="177">
        <f t="shared" si="30"/>
        <v>0</v>
      </c>
      <c r="I83" s="178">
        <f t="shared" si="31"/>
        <v>0</v>
      </c>
      <c r="J83" s="175">
        <v>0</v>
      </c>
      <c r="K83" s="176">
        <v>0</v>
      </c>
      <c r="L83" s="179">
        <v>0</v>
      </c>
      <c r="M83" s="180">
        <v>0</v>
      </c>
      <c r="N83" s="176"/>
      <c r="O83" s="177">
        <f t="shared" si="32"/>
        <v>0</v>
      </c>
      <c r="P83" s="178">
        <f t="shared" si="33"/>
        <v>0</v>
      </c>
      <c r="Q83" s="329"/>
    </row>
    <row r="84" spans="1:17" ht="12.75">
      <c r="A84" s="71" t="s">
        <v>123</v>
      </c>
      <c r="B84" s="175">
        <v>702</v>
      </c>
      <c r="C84" s="175">
        <v>115833.37999999999</v>
      </c>
      <c r="D84" s="175">
        <v>8</v>
      </c>
      <c r="E84" s="175">
        <v>6126.93</v>
      </c>
      <c r="F84" s="175">
        <v>165</v>
      </c>
      <c r="G84" s="176">
        <v>23426.23</v>
      </c>
      <c r="H84" s="177">
        <f t="shared" si="30"/>
        <v>875</v>
      </c>
      <c r="I84" s="178">
        <f t="shared" si="31"/>
        <v>145386.54</v>
      </c>
      <c r="J84" s="175">
        <v>0</v>
      </c>
      <c r="K84" s="176">
        <v>0</v>
      </c>
      <c r="L84" s="179">
        <v>0</v>
      </c>
      <c r="M84" s="180">
        <v>0</v>
      </c>
      <c r="N84" s="176"/>
      <c r="O84" s="177">
        <f t="shared" si="32"/>
        <v>875</v>
      </c>
      <c r="P84" s="178">
        <f t="shared" si="33"/>
        <v>145386.54</v>
      </c>
      <c r="Q84" s="329"/>
    </row>
    <row r="85" spans="1:17" ht="12.75">
      <c r="A85" s="71" t="s">
        <v>326</v>
      </c>
      <c r="B85" s="175">
        <v>0</v>
      </c>
      <c r="C85" s="175">
        <v>0</v>
      </c>
      <c r="D85" s="175">
        <v>0</v>
      </c>
      <c r="E85" s="175">
        <v>0</v>
      </c>
      <c r="F85" s="175">
        <v>0</v>
      </c>
      <c r="G85" s="176">
        <v>0</v>
      </c>
      <c r="H85" s="177">
        <f t="shared" si="30"/>
        <v>0</v>
      </c>
      <c r="I85" s="178">
        <f t="shared" si="31"/>
        <v>0</v>
      </c>
      <c r="J85" s="175">
        <v>0</v>
      </c>
      <c r="K85" s="176">
        <v>0</v>
      </c>
      <c r="L85" s="179">
        <v>0</v>
      </c>
      <c r="M85" s="180">
        <v>0</v>
      </c>
      <c r="N85" s="176"/>
      <c r="O85" s="177">
        <f t="shared" si="32"/>
        <v>0</v>
      </c>
      <c r="P85" s="178">
        <f t="shared" si="33"/>
        <v>0</v>
      </c>
      <c r="Q85" s="329"/>
    </row>
    <row r="86" spans="1:17" ht="12.75">
      <c r="A86" s="71" t="s">
        <v>124</v>
      </c>
      <c r="B86" s="175">
        <v>97</v>
      </c>
      <c r="C86" s="175">
        <v>24754.879999999997</v>
      </c>
      <c r="D86" s="175">
        <v>0</v>
      </c>
      <c r="E86" s="175">
        <v>0</v>
      </c>
      <c r="F86" s="175">
        <v>309</v>
      </c>
      <c r="G86" s="176">
        <v>228738.52000000002</v>
      </c>
      <c r="H86" s="177">
        <f t="shared" si="30"/>
        <v>406</v>
      </c>
      <c r="I86" s="178">
        <f t="shared" si="31"/>
        <v>253493.40000000002</v>
      </c>
      <c r="J86" s="175">
        <v>0</v>
      </c>
      <c r="K86" s="176">
        <v>0</v>
      </c>
      <c r="L86" s="179">
        <v>0</v>
      </c>
      <c r="M86" s="180">
        <v>0</v>
      </c>
      <c r="N86" s="176"/>
      <c r="O86" s="177">
        <f t="shared" si="32"/>
        <v>406</v>
      </c>
      <c r="P86" s="178">
        <f t="shared" si="33"/>
        <v>253493.40000000002</v>
      </c>
      <c r="Q86" s="329"/>
    </row>
    <row r="87" spans="1:17" ht="12.75">
      <c r="A87" s="71" t="s">
        <v>125</v>
      </c>
      <c r="B87" s="175">
        <v>5</v>
      </c>
      <c r="C87" s="175">
        <v>236.01000000000002</v>
      </c>
      <c r="D87" s="175">
        <v>0</v>
      </c>
      <c r="E87" s="175">
        <v>0</v>
      </c>
      <c r="F87" s="175">
        <v>0</v>
      </c>
      <c r="G87" s="176">
        <v>0</v>
      </c>
      <c r="H87" s="177">
        <f t="shared" si="30"/>
        <v>5</v>
      </c>
      <c r="I87" s="178">
        <f t="shared" si="31"/>
        <v>236.01000000000002</v>
      </c>
      <c r="J87" s="175">
        <v>0</v>
      </c>
      <c r="K87" s="176">
        <v>0</v>
      </c>
      <c r="L87" s="179">
        <v>0</v>
      </c>
      <c r="M87" s="180">
        <v>0</v>
      </c>
      <c r="N87" s="176"/>
      <c r="O87" s="177">
        <f t="shared" si="32"/>
        <v>5</v>
      </c>
      <c r="P87" s="178">
        <f t="shared" si="33"/>
        <v>236.01000000000002</v>
      </c>
      <c r="Q87" s="329"/>
    </row>
    <row r="88" spans="1:17" ht="12.75">
      <c r="A88" s="71" t="s">
        <v>126</v>
      </c>
      <c r="B88" s="175">
        <v>43</v>
      </c>
      <c r="C88" s="175">
        <v>5689.14</v>
      </c>
      <c r="D88" s="175">
        <v>1</v>
      </c>
      <c r="E88" s="175">
        <v>61.57</v>
      </c>
      <c r="F88" s="175">
        <v>0</v>
      </c>
      <c r="G88" s="176">
        <v>0</v>
      </c>
      <c r="H88" s="177">
        <f t="shared" si="30"/>
        <v>44</v>
      </c>
      <c r="I88" s="178">
        <f t="shared" si="31"/>
        <v>5750.71</v>
      </c>
      <c r="J88" s="175">
        <v>0</v>
      </c>
      <c r="K88" s="176">
        <v>0</v>
      </c>
      <c r="L88" s="179">
        <v>0</v>
      </c>
      <c r="M88" s="180">
        <v>0</v>
      </c>
      <c r="N88" s="176"/>
      <c r="O88" s="177">
        <f t="shared" si="32"/>
        <v>44</v>
      </c>
      <c r="P88" s="178">
        <f t="shared" si="33"/>
        <v>5750.71</v>
      </c>
      <c r="Q88" s="329"/>
    </row>
    <row r="89" spans="1:17" ht="12.75">
      <c r="A89" s="71" t="s">
        <v>127</v>
      </c>
      <c r="B89" s="175">
        <v>8</v>
      </c>
      <c r="C89" s="175">
        <v>1773.0700000000002</v>
      </c>
      <c r="D89" s="175">
        <v>0</v>
      </c>
      <c r="E89" s="175">
        <v>0</v>
      </c>
      <c r="F89" s="175">
        <v>0</v>
      </c>
      <c r="G89" s="176">
        <v>0</v>
      </c>
      <c r="H89" s="177">
        <f t="shared" si="30"/>
        <v>8</v>
      </c>
      <c r="I89" s="178">
        <f t="shared" si="31"/>
        <v>1773.0700000000002</v>
      </c>
      <c r="J89" s="175">
        <v>0</v>
      </c>
      <c r="K89" s="176">
        <v>0</v>
      </c>
      <c r="L89" s="179">
        <v>0</v>
      </c>
      <c r="M89" s="180">
        <v>0</v>
      </c>
      <c r="N89" s="176"/>
      <c r="O89" s="177">
        <f t="shared" si="32"/>
        <v>8</v>
      </c>
      <c r="P89" s="178">
        <f t="shared" si="33"/>
        <v>1773.0700000000002</v>
      </c>
      <c r="Q89" s="329"/>
    </row>
    <row r="90" spans="1:17" ht="12.75">
      <c r="A90" s="75" t="s">
        <v>174</v>
      </c>
      <c r="B90" s="161">
        <f aca="true" t="shared" si="34" ref="B90:G90">SUM(B91:B101)</f>
        <v>283</v>
      </c>
      <c r="C90" s="161">
        <f t="shared" si="34"/>
        <v>67692.71999999999</v>
      </c>
      <c r="D90" s="161">
        <f t="shared" si="34"/>
        <v>9</v>
      </c>
      <c r="E90" s="161">
        <f t="shared" si="34"/>
        <v>14806.13</v>
      </c>
      <c r="F90" s="161">
        <f t="shared" si="34"/>
        <v>214</v>
      </c>
      <c r="G90" s="161">
        <f t="shared" si="34"/>
        <v>34719.740000000005</v>
      </c>
      <c r="H90" s="162">
        <f>B90+D90+F90</f>
        <v>506</v>
      </c>
      <c r="I90" s="163">
        <f>C90+E90+G90</f>
        <v>117218.59</v>
      </c>
      <c r="J90" s="161">
        <f>SUM(J91:J101)</f>
        <v>0</v>
      </c>
      <c r="K90" s="164">
        <f>SUM(K91:K101)</f>
        <v>0</v>
      </c>
      <c r="L90" s="162">
        <f>SUM(L91:L101)</f>
        <v>0</v>
      </c>
      <c r="M90" s="163">
        <f>SUM(M91:M101)</f>
        <v>0</v>
      </c>
      <c r="N90" s="163">
        <f>SUM(N91:N101)</f>
        <v>0</v>
      </c>
      <c r="O90" s="162">
        <f>H90+J90+L90</f>
        <v>506</v>
      </c>
      <c r="P90" s="163">
        <f>I90+K90+M90+N90</f>
        <v>117218.59</v>
      </c>
      <c r="Q90" s="329"/>
    </row>
    <row r="91" spans="1:17" ht="12.75">
      <c r="A91" s="71" t="s">
        <v>119</v>
      </c>
      <c r="B91" s="175">
        <v>6</v>
      </c>
      <c r="C91" s="175">
        <v>1251.1399999999999</v>
      </c>
      <c r="D91" s="175">
        <v>0</v>
      </c>
      <c r="E91" s="175">
        <v>0</v>
      </c>
      <c r="F91" s="175">
        <v>0</v>
      </c>
      <c r="G91" s="176">
        <v>0</v>
      </c>
      <c r="H91" s="177">
        <f>B91+D91+F91</f>
        <v>6</v>
      </c>
      <c r="I91" s="178">
        <f>C91+E91+G91</f>
        <v>1251.1399999999999</v>
      </c>
      <c r="J91" s="175">
        <v>0</v>
      </c>
      <c r="K91" s="176">
        <v>0</v>
      </c>
      <c r="L91" s="179">
        <v>0</v>
      </c>
      <c r="M91" s="180">
        <v>0</v>
      </c>
      <c r="N91" s="176"/>
      <c r="O91" s="177">
        <f>H91+J91+L91</f>
        <v>6</v>
      </c>
      <c r="P91" s="178">
        <f>I91+K91+M91</f>
        <v>1251.1399999999999</v>
      </c>
      <c r="Q91" s="329"/>
    </row>
    <row r="92" spans="1:17" ht="12.75">
      <c r="A92" s="71" t="s">
        <v>120</v>
      </c>
      <c r="B92" s="175">
        <v>2</v>
      </c>
      <c r="C92" s="175">
        <v>820.19</v>
      </c>
      <c r="D92" s="175">
        <v>0</v>
      </c>
      <c r="E92" s="175">
        <v>0</v>
      </c>
      <c r="F92" s="175">
        <v>0</v>
      </c>
      <c r="G92" s="176">
        <v>0</v>
      </c>
      <c r="H92" s="177">
        <f aca="true" t="shared" si="35" ref="H92:H101">B92+D92+F92</f>
        <v>2</v>
      </c>
      <c r="I92" s="178">
        <f aca="true" t="shared" si="36" ref="I92:I101">C92+E92+G92</f>
        <v>820.19</v>
      </c>
      <c r="J92" s="175">
        <v>0</v>
      </c>
      <c r="K92" s="176">
        <v>0</v>
      </c>
      <c r="L92" s="179">
        <v>0</v>
      </c>
      <c r="M92" s="180">
        <v>0</v>
      </c>
      <c r="N92" s="176"/>
      <c r="O92" s="177">
        <f aca="true" t="shared" si="37" ref="O92:O101">H92+J92+L92</f>
        <v>2</v>
      </c>
      <c r="P92" s="178">
        <f aca="true" t="shared" si="38" ref="P92:P101">I92+K92+M92</f>
        <v>820.19</v>
      </c>
      <c r="Q92" s="329"/>
    </row>
    <row r="93" spans="1:17" ht="12.75">
      <c r="A93" s="71" t="s">
        <v>121</v>
      </c>
      <c r="B93" s="175">
        <v>0</v>
      </c>
      <c r="C93" s="175">
        <v>0</v>
      </c>
      <c r="D93" s="175">
        <v>0</v>
      </c>
      <c r="E93" s="175">
        <v>0</v>
      </c>
      <c r="F93" s="175">
        <v>0</v>
      </c>
      <c r="G93" s="176">
        <v>0</v>
      </c>
      <c r="H93" s="177">
        <f t="shared" si="35"/>
        <v>0</v>
      </c>
      <c r="I93" s="178">
        <f t="shared" si="36"/>
        <v>0</v>
      </c>
      <c r="J93" s="175">
        <v>0</v>
      </c>
      <c r="K93" s="176">
        <v>0</v>
      </c>
      <c r="L93" s="179">
        <v>0</v>
      </c>
      <c r="M93" s="180">
        <v>0</v>
      </c>
      <c r="N93" s="176"/>
      <c r="O93" s="177">
        <f t="shared" si="37"/>
        <v>0</v>
      </c>
      <c r="P93" s="178">
        <f t="shared" si="38"/>
        <v>0</v>
      </c>
      <c r="Q93" s="329"/>
    </row>
    <row r="94" spans="1:17" ht="12.75">
      <c r="A94" s="71" t="s">
        <v>122</v>
      </c>
      <c r="B94" s="175">
        <v>0</v>
      </c>
      <c r="C94" s="175">
        <v>0</v>
      </c>
      <c r="D94" s="175">
        <v>0</v>
      </c>
      <c r="E94" s="175">
        <v>0</v>
      </c>
      <c r="F94" s="175">
        <v>0</v>
      </c>
      <c r="G94" s="176">
        <v>0</v>
      </c>
      <c r="H94" s="177">
        <f t="shared" si="35"/>
        <v>0</v>
      </c>
      <c r="I94" s="178">
        <f t="shared" si="36"/>
        <v>0</v>
      </c>
      <c r="J94" s="175">
        <v>0</v>
      </c>
      <c r="K94" s="176">
        <v>0</v>
      </c>
      <c r="L94" s="179">
        <v>0</v>
      </c>
      <c r="M94" s="180">
        <v>0</v>
      </c>
      <c r="N94" s="176"/>
      <c r="O94" s="177">
        <f t="shared" si="37"/>
        <v>0</v>
      </c>
      <c r="P94" s="178">
        <f t="shared" si="38"/>
        <v>0</v>
      </c>
      <c r="Q94" s="329"/>
    </row>
    <row r="95" spans="1:17" ht="12.75">
      <c r="A95" s="71" t="s">
        <v>123</v>
      </c>
      <c r="B95" s="175">
        <v>234</v>
      </c>
      <c r="C95" s="175">
        <v>44335.09</v>
      </c>
      <c r="D95" s="175">
        <v>8</v>
      </c>
      <c r="E95" s="175">
        <v>14316.13</v>
      </c>
      <c r="F95" s="175">
        <v>31</v>
      </c>
      <c r="G95" s="176">
        <v>2246.9</v>
      </c>
      <c r="H95" s="177">
        <f t="shared" si="35"/>
        <v>273</v>
      </c>
      <c r="I95" s="178">
        <f t="shared" si="36"/>
        <v>60898.119999999995</v>
      </c>
      <c r="J95" s="175">
        <v>0</v>
      </c>
      <c r="K95" s="176">
        <v>0</v>
      </c>
      <c r="L95" s="179">
        <v>0</v>
      </c>
      <c r="M95" s="180">
        <v>0</v>
      </c>
      <c r="N95" s="176"/>
      <c r="O95" s="177">
        <f t="shared" si="37"/>
        <v>273</v>
      </c>
      <c r="P95" s="178">
        <f t="shared" si="38"/>
        <v>60898.119999999995</v>
      </c>
      <c r="Q95" s="329"/>
    </row>
    <row r="96" spans="1:17" ht="12.75">
      <c r="A96" s="71" t="s">
        <v>339</v>
      </c>
      <c r="B96" s="175">
        <v>0</v>
      </c>
      <c r="C96" s="175">
        <v>0</v>
      </c>
      <c r="D96" s="175">
        <v>0</v>
      </c>
      <c r="E96" s="175">
        <v>0</v>
      </c>
      <c r="F96" s="175">
        <v>0</v>
      </c>
      <c r="G96" s="176">
        <v>0</v>
      </c>
      <c r="H96" s="177">
        <f t="shared" si="35"/>
        <v>0</v>
      </c>
      <c r="I96" s="178">
        <f t="shared" si="36"/>
        <v>0</v>
      </c>
      <c r="J96" s="175">
        <v>0</v>
      </c>
      <c r="K96" s="176">
        <v>0</v>
      </c>
      <c r="L96" s="179">
        <v>0</v>
      </c>
      <c r="M96" s="180">
        <v>0</v>
      </c>
      <c r="N96" s="176">
        <v>0</v>
      </c>
      <c r="O96" s="177">
        <f t="shared" si="37"/>
        <v>0</v>
      </c>
      <c r="P96" s="178">
        <f t="shared" si="38"/>
        <v>0</v>
      </c>
      <c r="Q96" s="329"/>
    </row>
    <row r="97" spans="1:17" ht="12.75">
      <c r="A97" s="71" t="s">
        <v>326</v>
      </c>
      <c r="B97" s="175">
        <v>0</v>
      </c>
      <c r="C97" s="175">
        <v>0</v>
      </c>
      <c r="D97" s="175">
        <v>0</v>
      </c>
      <c r="E97" s="175">
        <v>0</v>
      </c>
      <c r="F97" s="175">
        <v>0</v>
      </c>
      <c r="G97" s="176">
        <v>0</v>
      </c>
      <c r="H97" s="177">
        <f t="shared" si="35"/>
        <v>0</v>
      </c>
      <c r="I97" s="178">
        <f t="shared" si="36"/>
        <v>0</v>
      </c>
      <c r="J97" s="175">
        <v>0</v>
      </c>
      <c r="K97" s="176">
        <v>0</v>
      </c>
      <c r="L97" s="179">
        <v>0</v>
      </c>
      <c r="M97" s="180">
        <v>0</v>
      </c>
      <c r="N97" s="176"/>
      <c r="O97" s="177">
        <f t="shared" si="37"/>
        <v>0</v>
      </c>
      <c r="P97" s="178">
        <f t="shared" si="38"/>
        <v>0</v>
      </c>
      <c r="Q97" s="329"/>
    </row>
    <row r="98" spans="1:17" ht="12.75">
      <c r="A98" s="71" t="s">
        <v>124</v>
      </c>
      <c r="B98" s="175">
        <v>19</v>
      </c>
      <c r="C98" s="175">
        <v>6174.49</v>
      </c>
      <c r="D98" s="175">
        <v>0</v>
      </c>
      <c r="E98" s="175">
        <v>0</v>
      </c>
      <c r="F98" s="175">
        <v>183</v>
      </c>
      <c r="G98" s="176">
        <v>32472.840000000004</v>
      </c>
      <c r="H98" s="177">
        <f t="shared" si="35"/>
        <v>202</v>
      </c>
      <c r="I98" s="178">
        <f t="shared" si="36"/>
        <v>38647.33</v>
      </c>
      <c r="J98" s="175">
        <v>0</v>
      </c>
      <c r="K98" s="176">
        <v>0</v>
      </c>
      <c r="L98" s="179">
        <v>0</v>
      </c>
      <c r="M98" s="180">
        <v>0</v>
      </c>
      <c r="N98" s="176"/>
      <c r="O98" s="177">
        <f t="shared" si="37"/>
        <v>202</v>
      </c>
      <c r="P98" s="178">
        <f t="shared" si="38"/>
        <v>38647.33</v>
      </c>
      <c r="Q98" s="329"/>
    </row>
    <row r="99" spans="1:17" ht="12.75">
      <c r="A99" s="71" t="s">
        <v>125</v>
      </c>
      <c r="B99" s="175">
        <v>3</v>
      </c>
      <c r="C99" s="175">
        <v>6555.21</v>
      </c>
      <c r="D99" s="175">
        <v>0</v>
      </c>
      <c r="E99" s="175">
        <v>0</v>
      </c>
      <c r="F99" s="175">
        <v>0</v>
      </c>
      <c r="G99" s="176">
        <v>0</v>
      </c>
      <c r="H99" s="177">
        <f t="shared" si="35"/>
        <v>3</v>
      </c>
      <c r="I99" s="178">
        <f t="shared" si="36"/>
        <v>6555.21</v>
      </c>
      <c r="J99" s="175">
        <v>0</v>
      </c>
      <c r="K99" s="176">
        <v>0</v>
      </c>
      <c r="L99" s="179">
        <v>0</v>
      </c>
      <c r="M99" s="180">
        <v>0</v>
      </c>
      <c r="N99" s="176"/>
      <c r="O99" s="177">
        <f t="shared" si="37"/>
        <v>3</v>
      </c>
      <c r="P99" s="178">
        <f t="shared" si="38"/>
        <v>6555.21</v>
      </c>
      <c r="Q99" s="329"/>
    </row>
    <row r="100" spans="1:17" ht="12.75">
      <c r="A100" s="71" t="s">
        <v>126</v>
      </c>
      <c r="B100" s="175">
        <v>16</v>
      </c>
      <c r="C100" s="175">
        <v>8039.43</v>
      </c>
      <c r="D100" s="175">
        <v>1</v>
      </c>
      <c r="E100" s="175">
        <v>490</v>
      </c>
      <c r="F100" s="175">
        <v>0</v>
      </c>
      <c r="G100" s="176">
        <v>0</v>
      </c>
      <c r="H100" s="177">
        <f t="shared" si="35"/>
        <v>17</v>
      </c>
      <c r="I100" s="178">
        <f t="shared" si="36"/>
        <v>8529.43</v>
      </c>
      <c r="J100" s="175">
        <v>0</v>
      </c>
      <c r="K100" s="176">
        <v>0</v>
      </c>
      <c r="L100" s="179">
        <v>0</v>
      </c>
      <c r="M100" s="180">
        <v>0</v>
      </c>
      <c r="N100" s="176"/>
      <c r="O100" s="177">
        <f t="shared" si="37"/>
        <v>17</v>
      </c>
      <c r="P100" s="178">
        <f t="shared" si="38"/>
        <v>8529.43</v>
      </c>
      <c r="Q100" s="329"/>
    </row>
    <row r="101" spans="1:17" ht="12.75">
      <c r="A101" s="71" t="s">
        <v>127</v>
      </c>
      <c r="B101" s="175">
        <v>3</v>
      </c>
      <c r="C101" s="175">
        <v>517.17</v>
      </c>
      <c r="D101" s="175">
        <v>0</v>
      </c>
      <c r="E101" s="175">
        <v>0</v>
      </c>
      <c r="F101" s="175">
        <v>0</v>
      </c>
      <c r="G101" s="176">
        <v>0</v>
      </c>
      <c r="H101" s="177">
        <f t="shared" si="35"/>
        <v>3</v>
      </c>
      <c r="I101" s="178">
        <f t="shared" si="36"/>
        <v>517.17</v>
      </c>
      <c r="J101" s="175">
        <v>0</v>
      </c>
      <c r="K101" s="176">
        <v>0</v>
      </c>
      <c r="L101" s="179">
        <v>0</v>
      </c>
      <c r="M101" s="180">
        <v>0</v>
      </c>
      <c r="N101" s="176"/>
      <c r="O101" s="177">
        <f t="shared" si="37"/>
        <v>3</v>
      </c>
      <c r="P101" s="178">
        <f t="shared" si="38"/>
        <v>517.17</v>
      </c>
      <c r="Q101" s="329"/>
    </row>
    <row r="102" spans="1:17" ht="12.75">
      <c r="A102" s="75" t="s">
        <v>175</v>
      </c>
      <c r="B102" s="161">
        <f aca="true" t="shared" si="39" ref="B102:G102">SUM(B103:B112)</f>
        <v>2641</v>
      </c>
      <c r="C102" s="161">
        <f t="shared" si="39"/>
        <v>444595.27</v>
      </c>
      <c r="D102" s="161">
        <f t="shared" si="39"/>
        <v>14</v>
      </c>
      <c r="E102" s="161">
        <f t="shared" si="39"/>
        <v>5283.85</v>
      </c>
      <c r="F102" s="161">
        <f t="shared" si="39"/>
        <v>501</v>
      </c>
      <c r="G102" s="161">
        <f t="shared" si="39"/>
        <v>94973.29000000001</v>
      </c>
      <c r="H102" s="162">
        <f>B102+D102+F102</f>
        <v>3156</v>
      </c>
      <c r="I102" s="163">
        <f>C102+E102+G102</f>
        <v>544852.41</v>
      </c>
      <c r="J102" s="161">
        <f>SUM(J103:J112)</f>
        <v>0</v>
      </c>
      <c r="K102" s="164">
        <f>SUM(K103:K112)</f>
        <v>0</v>
      </c>
      <c r="L102" s="162">
        <f>SUM(L103:L113)</f>
        <v>0</v>
      </c>
      <c r="M102" s="163">
        <f>SUM(M103:M113)</f>
        <v>0</v>
      </c>
      <c r="N102" s="163"/>
      <c r="O102" s="162">
        <f>H102+J102+L102</f>
        <v>3156</v>
      </c>
      <c r="P102" s="163">
        <f>I102+K102+M102+N102</f>
        <v>544852.41</v>
      </c>
      <c r="Q102" s="329"/>
    </row>
    <row r="103" spans="1:17" ht="12.75">
      <c r="A103" s="71" t="s">
        <v>119</v>
      </c>
      <c r="B103" s="175">
        <v>61</v>
      </c>
      <c r="C103" s="175">
        <v>16491.36</v>
      </c>
      <c r="D103" s="175">
        <v>2</v>
      </c>
      <c r="E103" s="175">
        <v>72.88</v>
      </c>
      <c r="F103" s="175">
        <v>1</v>
      </c>
      <c r="G103" s="176">
        <v>836.5</v>
      </c>
      <c r="H103" s="177">
        <f>B103+D103+F103</f>
        <v>64</v>
      </c>
      <c r="I103" s="178">
        <f>C103+E103+G103</f>
        <v>17400.74</v>
      </c>
      <c r="J103" s="175">
        <v>0</v>
      </c>
      <c r="K103" s="176">
        <v>0</v>
      </c>
      <c r="L103" s="179">
        <v>0</v>
      </c>
      <c r="M103" s="180">
        <v>0</v>
      </c>
      <c r="N103" s="176"/>
      <c r="O103" s="177">
        <f>H103+J103+L103</f>
        <v>64</v>
      </c>
      <c r="P103" s="178">
        <f>I103+K103+M103</f>
        <v>17400.74</v>
      </c>
      <c r="Q103" s="329"/>
    </row>
    <row r="104" spans="1:17" ht="12.75">
      <c r="A104" s="71" t="s">
        <v>120</v>
      </c>
      <c r="B104" s="175">
        <v>3</v>
      </c>
      <c r="C104" s="175">
        <v>546.36</v>
      </c>
      <c r="D104" s="175">
        <v>0</v>
      </c>
      <c r="E104" s="175">
        <v>0</v>
      </c>
      <c r="F104" s="175">
        <v>0</v>
      </c>
      <c r="G104" s="176">
        <v>0</v>
      </c>
      <c r="H104" s="177">
        <f aca="true" t="shared" si="40" ref="H104:H112">B104+D104+F104</f>
        <v>3</v>
      </c>
      <c r="I104" s="178">
        <f aca="true" t="shared" si="41" ref="I104:I112">C104+E104+G104</f>
        <v>546.36</v>
      </c>
      <c r="J104" s="175">
        <v>0</v>
      </c>
      <c r="K104" s="176">
        <v>0</v>
      </c>
      <c r="L104" s="179">
        <v>0</v>
      </c>
      <c r="M104" s="180">
        <v>0</v>
      </c>
      <c r="N104" s="176"/>
      <c r="O104" s="177">
        <f aca="true" t="shared" si="42" ref="O104:O112">H104+J104+L104</f>
        <v>3</v>
      </c>
      <c r="P104" s="178">
        <f aca="true" t="shared" si="43" ref="P104:P112">I104+K104+M104</f>
        <v>546.36</v>
      </c>
      <c r="Q104" s="329"/>
    </row>
    <row r="105" spans="1:17" ht="12.75">
      <c r="A105" s="71" t="s">
        <v>121</v>
      </c>
      <c r="B105" s="175">
        <v>0</v>
      </c>
      <c r="C105" s="175">
        <v>0</v>
      </c>
      <c r="D105" s="175">
        <v>0</v>
      </c>
      <c r="E105" s="175">
        <v>0</v>
      </c>
      <c r="F105" s="175">
        <v>0</v>
      </c>
      <c r="G105" s="176">
        <v>0</v>
      </c>
      <c r="H105" s="177">
        <f t="shared" si="40"/>
        <v>0</v>
      </c>
      <c r="I105" s="178">
        <f t="shared" si="41"/>
        <v>0</v>
      </c>
      <c r="J105" s="175">
        <v>0</v>
      </c>
      <c r="K105" s="176">
        <v>0</v>
      </c>
      <c r="L105" s="179">
        <v>0</v>
      </c>
      <c r="M105" s="180">
        <v>0</v>
      </c>
      <c r="N105" s="176"/>
      <c r="O105" s="177">
        <f t="shared" si="42"/>
        <v>0</v>
      </c>
      <c r="P105" s="178">
        <f t="shared" si="43"/>
        <v>0</v>
      </c>
      <c r="Q105" s="329"/>
    </row>
    <row r="106" spans="1:17" ht="12.75">
      <c r="A106" s="71" t="s">
        <v>122</v>
      </c>
      <c r="B106" s="175">
        <v>0</v>
      </c>
      <c r="C106" s="175">
        <v>0</v>
      </c>
      <c r="D106" s="175">
        <v>0</v>
      </c>
      <c r="E106" s="175">
        <v>0</v>
      </c>
      <c r="F106" s="175">
        <v>0</v>
      </c>
      <c r="G106" s="176">
        <v>0</v>
      </c>
      <c r="H106" s="177">
        <f t="shared" si="40"/>
        <v>0</v>
      </c>
      <c r="I106" s="178">
        <f t="shared" si="41"/>
        <v>0</v>
      </c>
      <c r="J106" s="175">
        <v>0</v>
      </c>
      <c r="K106" s="176">
        <v>0</v>
      </c>
      <c r="L106" s="179">
        <v>0</v>
      </c>
      <c r="M106" s="180">
        <v>0</v>
      </c>
      <c r="N106" s="176"/>
      <c r="O106" s="177">
        <f t="shared" si="42"/>
        <v>0</v>
      </c>
      <c r="P106" s="178">
        <f t="shared" si="43"/>
        <v>0</v>
      </c>
      <c r="Q106" s="329"/>
    </row>
    <row r="107" spans="1:17" ht="12.75">
      <c r="A107" s="71" t="s">
        <v>123</v>
      </c>
      <c r="B107" s="175">
        <v>1976</v>
      </c>
      <c r="C107" s="175">
        <v>275355.59</v>
      </c>
      <c r="D107" s="175">
        <v>12</v>
      </c>
      <c r="E107" s="175">
        <v>5210.97</v>
      </c>
      <c r="F107" s="175">
        <v>123</v>
      </c>
      <c r="G107" s="176">
        <v>8451.73</v>
      </c>
      <c r="H107" s="177">
        <f t="shared" si="40"/>
        <v>2111</v>
      </c>
      <c r="I107" s="178">
        <f t="shared" si="41"/>
        <v>289018.29</v>
      </c>
      <c r="J107" s="175">
        <v>0</v>
      </c>
      <c r="K107" s="176">
        <v>0</v>
      </c>
      <c r="L107" s="179">
        <v>0</v>
      </c>
      <c r="M107" s="180">
        <v>0</v>
      </c>
      <c r="N107" s="176"/>
      <c r="O107" s="177">
        <f t="shared" si="42"/>
        <v>2111</v>
      </c>
      <c r="P107" s="178">
        <f t="shared" si="43"/>
        <v>289018.29</v>
      </c>
      <c r="Q107" s="329"/>
    </row>
    <row r="108" spans="1:17" ht="12.75">
      <c r="A108" s="71" t="s">
        <v>326</v>
      </c>
      <c r="B108" s="175">
        <v>2</v>
      </c>
      <c r="C108" s="175">
        <v>755.6</v>
      </c>
      <c r="D108" s="175">
        <v>0</v>
      </c>
      <c r="E108" s="175">
        <v>0</v>
      </c>
      <c r="F108" s="175">
        <v>0</v>
      </c>
      <c r="G108" s="176">
        <v>0</v>
      </c>
      <c r="H108" s="177">
        <f t="shared" si="40"/>
        <v>2</v>
      </c>
      <c r="I108" s="178">
        <f t="shared" si="41"/>
        <v>755.6</v>
      </c>
      <c r="J108" s="175">
        <v>0</v>
      </c>
      <c r="K108" s="176">
        <v>0</v>
      </c>
      <c r="L108" s="179">
        <v>0</v>
      </c>
      <c r="M108" s="180">
        <v>0</v>
      </c>
      <c r="N108" s="176"/>
      <c r="O108" s="177">
        <f t="shared" si="42"/>
        <v>2</v>
      </c>
      <c r="P108" s="178">
        <f t="shared" si="43"/>
        <v>755.6</v>
      </c>
      <c r="Q108" s="329"/>
    </row>
    <row r="109" spans="1:17" ht="12.75">
      <c r="A109" s="71" t="s">
        <v>124</v>
      </c>
      <c r="B109" s="175">
        <v>348</v>
      </c>
      <c r="C109" s="175">
        <v>79868</v>
      </c>
      <c r="D109" s="175">
        <v>0</v>
      </c>
      <c r="E109" s="175">
        <v>0</v>
      </c>
      <c r="F109" s="175">
        <v>363</v>
      </c>
      <c r="G109" s="176">
        <v>78968.71</v>
      </c>
      <c r="H109" s="177">
        <f t="shared" si="40"/>
        <v>711</v>
      </c>
      <c r="I109" s="178">
        <f t="shared" si="41"/>
        <v>158836.71000000002</v>
      </c>
      <c r="J109" s="175">
        <v>0</v>
      </c>
      <c r="K109" s="176">
        <v>0</v>
      </c>
      <c r="L109" s="179">
        <v>0</v>
      </c>
      <c r="M109" s="180">
        <v>0</v>
      </c>
      <c r="N109" s="176"/>
      <c r="O109" s="177">
        <f t="shared" si="42"/>
        <v>711</v>
      </c>
      <c r="P109" s="178">
        <f t="shared" si="43"/>
        <v>158836.71000000002</v>
      </c>
      <c r="Q109" s="329"/>
    </row>
    <row r="110" spans="1:17" ht="12.75">
      <c r="A110" s="71" t="s">
        <v>125</v>
      </c>
      <c r="B110" s="175">
        <v>13</v>
      </c>
      <c r="C110" s="175">
        <v>2007.76</v>
      </c>
      <c r="D110" s="175">
        <v>0</v>
      </c>
      <c r="E110" s="175">
        <v>0</v>
      </c>
      <c r="F110" s="175">
        <v>0</v>
      </c>
      <c r="G110" s="176">
        <v>0</v>
      </c>
      <c r="H110" s="177">
        <f t="shared" si="40"/>
        <v>13</v>
      </c>
      <c r="I110" s="178">
        <f t="shared" si="41"/>
        <v>2007.76</v>
      </c>
      <c r="J110" s="175">
        <v>0</v>
      </c>
      <c r="K110" s="176">
        <v>0</v>
      </c>
      <c r="L110" s="179">
        <v>0</v>
      </c>
      <c r="M110" s="180">
        <v>0</v>
      </c>
      <c r="N110" s="176"/>
      <c r="O110" s="177">
        <f t="shared" si="42"/>
        <v>13</v>
      </c>
      <c r="P110" s="178">
        <f t="shared" si="43"/>
        <v>2007.76</v>
      </c>
      <c r="Q110" s="329"/>
    </row>
    <row r="111" spans="1:17" ht="12.75">
      <c r="A111" s="71" t="s">
        <v>126</v>
      </c>
      <c r="B111" s="175">
        <v>215</v>
      </c>
      <c r="C111" s="175">
        <v>64799.74999999999</v>
      </c>
      <c r="D111" s="175">
        <v>0</v>
      </c>
      <c r="E111" s="175">
        <v>0</v>
      </c>
      <c r="F111" s="175">
        <v>2</v>
      </c>
      <c r="G111" s="176">
        <v>377.96999999999997</v>
      </c>
      <c r="H111" s="177">
        <f t="shared" si="40"/>
        <v>217</v>
      </c>
      <c r="I111" s="178">
        <f t="shared" si="41"/>
        <v>65177.719999999994</v>
      </c>
      <c r="J111" s="175">
        <v>0</v>
      </c>
      <c r="K111" s="176">
        <v>0</v>
      </c>
      <c r="L111" s="179">
        <v>0</v>
      </c>
      <c r="M111" s="180">
        <v>0</v>
      </c>
      <c r="N111" s="176"/>
      <c r="O111" s="177">
        <f t="shared" si="42"/>
        <v>217</v>
      </c>
      <c r="P111" s="178">
        <f t="shared" si="43"/>
        <v>65177.719999999994</v>
      </c>
      <c r="Q111" s="329"/>
    </row>
    <row r="112" spans="1:17" ht="12.75">
      <c r="A112" s="71" t="s">
        <v>127</v>
      </c>
      <c r="B112" s="175">
        <v>23</v>
      </c>
      <c r="C112" s="175">
        <v>4770.85</v>
      </c>
      <c r="D112" s="175">
        <v>0</v>
      </c>
      <c r="E112" s="175">
        <v>0</v>
      </c>
      <c r="F112" s="175">
        <v>12</v>
      </c>
      <c r="G112" s="176">
        <v>6338.379999999999</v>
      </c>
      <c r="H112" s="177">
        <f t="shared" si="40"/>
        <v>35</v>
      </c>
      <c r="I112" s="178">
        <f t="shared" si="41"/>
        <v>11109.23</v>
      </c>
      <c r="J112" s="175">
        <v>0</v>
      </c>
      <c r="K112" s="176">
        <v>0</v>
      </c>
      <c r="L112" s="179">
        <v>0</v>
      </c>
      <c r="M112" s="180">
        <v>0</v>
      </c>
      <c r="N112" s="176"/>
      <c r="O112" s="177">
        <f t="shared" si="42"/>
        <v>35</v>
      </c>
      <c r="P112" s="178">
        <f t="shared" si="43"/>
        <v>11109.23</v>
      </c>
      <c r="Q112" s="329"/>
    </row>
    <row r="113" spans="1:17" ht="12.75">
      <c r="A113" s="75" t="s">
        <v>176</v>
      </c>
      <c r="B113" s="161">
        <f aca="true" t="shared" si="44" ref="B113:G113">SUM(B114:B124)</f>
        <v>185</v>
      </c>
      <c r="C113" s="161">
        <f t="shared" si="44"/>
        <v>11446.71</v>
      </c>
      <c r="D113" s="161">
        <f t="shared" si="44"/>
        <v>2</v>
      </c>
      <c r="E113" s="161">
        <f t="shared" si="44"/>
        <v>68.31</v>
      </c>
      <c r="F113" s="161">
        <f t="shared" si="44"/>
        <v>6</v>
      </c>
      <c r="G113" s="161">
        <f t="shared" si="44"/>
        <v>634.78</v>
      </c>
      <c r="H113" s="162">
        <f>B113+D113+F113</f>
        <v>193</v>
      </c>
      <c r="I113" s="163">
        <f>C113+E113+G113</f>
        <v>12149.8</v>
      </c>
      <c r="J113" s="161">
        <f>SUM(J114:J124)</f>
        <v>0</v>
      </c>
      <c r="K113" s="164">
        <f>SUM(K114:K124)</f>
        <v>0</v>
      </c>
      <c r="L113" s="162">
        <f>SUM(L114:L124)</f>
        <v>0</v>
      </c>
      <c r="M113" s="163">
        <f>SUM(M114:M124)</f>
        <v>0</v>
      </c>
      <c r="N113" s="163">
        <f>SUM(N114:N124)</f>
        <v>0</v>
      </c>
      <c r="O113" s="162">
        <f>H113+J113+L113</f>
        <v>193</v>
      </c>
      <c r="P113" s="163">
        <f>I113+K113+M113+N113</f>
        <v>12149.8</v>
      </c>
      <c r="Q113" s="329"/>
    </row>
    <row r="114" spans="1:17" ht="12.75">
      <c r="A114" s="71" t="s">
        <v>119</v>
      </c>
      <c r="B114" s="175">
        <v>4</v>
      </c>
      <c r="C114" s="175">
        <v>56.33</v>
      </c>
      <c r="D114" s="175">
        <v>0</v>
      </c>
      <c r="E114" s="175">
        <v>0</v>
      </c>
      <c r="F114" s="175">
        <v>0</v>
      </c>
      <c r="G114" s="176">
        <v>0</v>
      </c>
      <c r="H114" s="177">
        <f>B114+D114+F114</f>
        <v>4</v>
      </c>
      <c r="I114" s="178">
        <f>C114+E114+G114</f>
        <v>56.33</v>
      </c>
      <c r="J114" s="175">
        <v>0</v>
      </c>
      <c r="K114" s="176">
        <v>0</v>
      </c>
      <c r="L114" s="179">
        <v>0</v>
      </c>
      <c r="M114" s="180">
        <v>0</v>
      </c>
      <c r="N114" s="176"/>
      <c r="O114" s="177">
        <f>H114+J114+L114</f>
        <v>4</v>
      </c>
      <c r="P114" s="178">
        <f>I114+K114+M114</f>
        <v>56.33</v>
      </c>
      <c r="Q114" s="329"/>
    </row>
    <row r="115" spans="1:17" ht="12.75">
      <c r="A115" s="71" t="s">
        <v>120</v>
      </c>
      <c r="B115" s="175">
        <v>0</v>
      </c>
      <c r="C115" s="175">
        <v>0</v>
      </c>
      <c r="D115" s="175">
        <v>0</v>
      </c>
      <c r="E115" s="175">
        <v>0</v>
      </c>
      <c r="F115" s="175">
        <v>0</v>
      </c>
      <c r="G115" s="176">
        <v>0</v>
      </c>
      <c r="H115" s="177">
        <f aca="true" t="shared" si="45" ref="H115:H124">B115+D115+F115</f>
        <v>0</v>
      </c>
      <c r="I115" s="178">
        <f aca="true" t="shared" si="46" ref="I115:I124">C115+E115+G115</f>
        <v>0</v>
      </c>
      <c r="J115" s="175">
        <v>0</v>
      </c>
      <c r="K115" s="176">
        <v>0</v>
      </c>
      <c r="L115" s="179">
        <v>0</v>
      </c>
      <c r="M115" s="180">
        <v>0</v>
      </c>
      <c r="N115" s="176"/>
      <c r="O115" s="177">
        <f aca="true" t="shared" si="47" ref="O115:O124">H115+J115+L115</f>
        <v>0</v>
      </c>
      <c r="P115" s="178">
        <f aca="true" t="shared" si="48" ref="P115:P124">I115+K115+M115</f>
        <v>0</v>
      </c>
      <c r="Q115" s="329"/>
    </row>
    <row r="116" spans="1:17" ht="12.75">
      <c r="A116" s="71" t="s">
        <v>121</v>
      </c>
      <c r="B116" s="175">
        <v>0</v>
      </c>
      <c r="C116" s="175">
        <v>0</v>
      </c>
      <c r="D116" s="175">
        <v>0</v>
      </c>
      <c r="E116" s="175">
        <v>0</v>
      </c>
      <c r="F116" s="175">
        <v>0</v>
      </c>
      <c r="G116" s="176">
        <v>0</v>
      </c>
      <c r="H116" s="177">
        <f t="shared" si="45"/>
        <v>0</v>
      </c>
      <c r="I116" s="178">
        <f t="shared" si="46"/>
        <v>0</v>
      </c>
      <c r="J116" s="175">
        <v>0</v>
      </c>
      <c r="K116" s="176">
        <v>0</v>
      </c>
      <c r="L116" s="179">
        <v>0</v>
      </c>
      <c r="M116" s="180">
        <v>0</v>
      </c>
      <c r="N116" s="176"/>
      <c r="O116" s="177">
        <f t="shared" si="47"/>
        <v>0</v>
      </c>
      <c r="P116" s="178">
        <f t="shared" si="48"/>
        <v>0</v>
      </c>
      <c r="Q116" s="329"/>
    </row>
    <row r="117" spans="1:17" ht="12.75">
      <c r="A117" s="71" t="s">
        <v>122</v>
      </c>
      <c r="B117" s="175">
        <v>0</v>
      </c>
      <c r="C117" s="175">
        <v>0</v>
      </c>
      <c r="D117" s="175">
        <v>0</v>
      </c>
      <c r="E117" s="175">
        <v>0</v>
      </c>
      <c r="F117" s="175">
        <v>0</v>
      </c>
      <c r="G117" s="176">
        <v>0</v>
      </c>
      <c r="H117" s="177">
        <f t="shared" si="45"/>
        <v>0</v>
      </c>
      <c r="I117" s="178">
        <f t="shared" si="46"/>
        <v>0</v>
      </c>
      <c r="J117" s="175">
        <v>0</v>
      </c>
      <c r="K117" s="176">
        <v>0</v>
      </c>
      <c r="L117" s="179">
        <v>0</v>
      </c>
      <c r="M117" s="180">
        <v>0</v>
      </c>
      <c r="N117" s="176"/>
      <c r="O117" s="177">
        <f t="shared" si="47"/>
        <v>0</v>
      </c>
      <c r="P117" s="178">
        <f t="shared" si="48"/>
        <v>0</v>
      </c>
      <c r="Q117" s="329"/>
    </row>
    <row r="118" spans="1:17" ht="12.75">
      <c r="A118" s="71" t="s">
        <v>123</v>
      </c>
      <c r="B118" s="175">
        <v>154</v>
      </c>
      <c r="C118" s="175">
        <v>8486.83</v>
      </c>
      <c r="D118" s="175">
        <v>2</v>
      </c>
      <c r="E118" s="175">
        <v>68.31</v>
      </c>
      <c r="F118" s="175">
        <v>1</v>
      </c>
      <c r="G118" s="176">
        <v>15.28</v>
      </c>
      <c r="H118" s="177">
        <f t="shared" si="45"/>
        <v>157</v>
      </c>
      <c r="I118" s="178">
        <f t="shared" si="46"/>
        <v>8570.42</v>
      </c>
      <c r="J118" s="175">
        <v>0</v>
      </c>
      <c r="K118" s="176">
        <v>0</v>
      </c>
      <c r="L118" s="179">
        <v>0</v>
      </c>
      <c r="M118" s="180">
        <v>0</v>
      </c>
      <c r="N118" s="176"/>
      <c r="O118" s="177">
        <f t="shared" si="47"/>
        <v>157</v>
      </c>
      <c r="P118" s="178">
        <f t="shared" si="48"/>
        <v>8570.42</v>
      </c>
      <c r="Q118" s="329"/>
    </row>
    <row r="119" spans="1:17" ht="12.75">
      <c r="A119" s="71" t="s">
        <v>339</v>
      </c>
      <c r="B119" s="175">
        <v>0</v>
      </c>
      <c r="C119" s="175">
        <v>0</v>
      </c>
      <c r="D119" s="175">
        <v>0</v>
      </c>
      <c r="E119" s="175">
        <v>0</v>
      </c>
      <c r="F119" s="175">
        <v>0</v>
      </c>
      <c r="G119" s="176">
        <v>0</v>
      </c>
      <c r="H119" s="177">
        <f t="shared" si="45"/>
        <v>0</v>
      </c>
      <c r="I119" s="178">
        <f t="shared" si="46"/>
        <v>0</v>
      </c>
      <c r="J119" s="175">
        <v>0</v>
      </c>
      <c r="K119" s="176">
        <v>0</v>
      </c>
      <c r="L119" s="179">
        <v>0</v>
      </c>
      <c r="M119" s="180">
        <v>0</v>
      </c>
      <c r="N119" s="176">
        <v>0</v>
      </c>
      <c r="O119" s="177">
        <f t="shared" si="47"/>
        <v>0</v>
      </c>
      <c r="P119" s="178">
        <f t="shared" si="48"/>
        <v>0</v>
      </c>
      <c r="Q119" s="329"/>
    </row>
    <row r="120" spans="1:17" ht="12.75">
      <c r="A120" s="71" t="s">
        <v>326</v>
      </c>
      <c r="B120" s="175">
        <v>0</v>
      </c>
      <c r="C120" s="175">
        <v>0</v>
      </c>
      <c r="D120" s="175">
        <v>0</v>
      </c>
      <c r="E120" s="175">
        <v>0</v>
      </c>
      <c r="F120" s="175">
        <v>0</v>
      </c>
      <c r="G120" s="176">
        <v>0</v>
      </c>
      <c r="H120" s="177">
        <f t="shared" si="45"/>
        <v>0</v>
      </c>
      <c r="I120" s="178">
        <f t="shared" si="46"/>
        <v>0</v>
      </c>
      <c r="J120" s="175">
        <v>0</v>
      </c>
      <c r="K120" s="176">
        <v>0</v>
      </c>
      <c r="L120" s="179">
        <v>0</v>
      </c>
      <c r="M120" s="180">
        <v>0</v>
      </c>
      <c r="N120" s="176"/>
      <c r="O120" s="177">
        <f t="shared" si="47"/>
        <v>0</v>
      </c>
      <c r="P120" s="178">
        <f t="shared" si="48"/>
        <v>0</v>
      </c>
      <c r="Q120" s="329"/>
    </row>
    <row r="121" spans="1:17" ht="12.75">
      <c r="A121" s="71" t="s">
        <v>124</v>
      </c>
      <c r="B121" s="175">
        <v>13</v>
      </c>
      <c r="C121" s="175">
        <v>2237.83</v>
      </c>
      <c r="D121" s="175">
        <v>0</v>
      </c>
      <c r="E121" s="175">
        <v>0</v>
      </c>
      <c r="F121" s="175">
        <v>5</v>
      </c>
      <c r="G121" s="176">
        <v>619.5</v>
      </c>
      <c r="H121" s="177">
        <f t="shared" si="45"/>
        <v>18</v>
      </c>
      <c r="I121" s="178">
        <f t="shared" si="46"/>
        <v>2857.33</v>
      </c>
      <c r="J121" s="175">
        <v>0</v>
      </c>
      <c r="K121" s="176">
        <v>0</v>
      </c>
      <c r="L121" s="179">
        <v>0</v>
      </c>
      <c r="M121" s="180">
        <v>0</v>
      </c>
      <c r="N121" s="176"/>
      <c r="O121" s="177">
        <f t="shared" si="47"/>
        <v>18</v>
      </c>
      <c r="P121" s="178">
        <f t="shared" si="48"/>
        <v>2857.33</v>
      </c>
      <c r="Q121" s="329"/>
    </row>
    <row r="122" spans="1:17" ht="12.75">
      <c r="A122" s="71" t="s">
        <v>125</v>
      </c>
      <c r="B122" s="175">
        <v>0</v>
      </c>
      <c r="C122" s="175">
        <v>0</v>
      </c>
      <c r="D122" s="175">
        <v>0</v>
      </c>
      <c r="E122" s="175">
        <v>0</v>
      </c>
      <c r="F122" s="175">
        <v>0</v>
      </c>
      <c r="G122" s="176">
        <v>0</v>
      </c>
      <c r="H122" s="177">
        <f t="shared" si="45"/>
        <v>0</v>
      </c>
      <c r="I122" s="178">
        <f t="shared" si="46"/>
        <v>0</v>
      </c>
      <c r="J122" s="175">
        <v>0</v>
      </c>
      <c r="K122" s="176">
        <v>0</v>
      </c>
      <c r="L122" s="179">
        <v>0</v>
      </c>
      <c r="M122" s="180">
        <v>0</v>
      </c>
      <c r="N122" s="176"/>
      <c r="O122" s="177">
        <f t="shared" si="47"/>
        <v>0</v>
      </c>
      <c r="P122" s="178">
        <f t="shared" si="48"/>
        <v>0</v>
      </c>
      <c r="Q122" s="329"/>
    </row>
    <row r="123" spans="1:17" ht="12.75">
      <c r="A123" s="71" t="s">
        <v>126</v>
      </c>
      <c r="B123" s="175">
        <v>14</v>
      </c>
      <c r="C123" s="175">
        <v>665.72</v>
      </c>
      <c r="D123" s="175">
        <v>0</v>
      </c>
      <c r="E123" s="175">
        <v>0</v>
      </c>
      <c r="F123" s="175">
        <v>0</v>
      </c>
      <c r="G123" s="176">
        <v>0</v>
      </c>
      <c r="H123" s="177">
        <f t="shared" si="45"/>
        <v>14</v>
      </c>
      <c r="I123" s="178">
        <f t="shared" si="46"/>
        <v>665.72</v>
      </c>
      <c r="J123" s="175">
        <v>0</v>
      </c>
      <c r="K123" s="176">
        <v>0</v>
      </c>
      <c r="L123" s="179">
        <v>0</v>
      </c>
      <c r="M123" s="180">
        <v>0</v>
      </c>
      <c r="N123" s="176"/>
      <c r="O123" s="177">
        <f t="shared" si="47"/>
        <v>14</v>
      </c>
      <c r="P123" s="178">
        <f t="shared" si="48"/>
        <v>665.72</v>
      </c>
      <c r="Q123" s="329"/>
    </row>
    <row r="124" spans="1:17" ht="12.75">
      <c r="A124" s="71" t="s">
        <v>127</v>
      </c>
      <c r="B124" s="175">
        <v>0</v>
      </c>
      <c r="C124" s="175">
        <v>0</v>
      </c>
      <c r="D124" s="175">
        <v>0</v>
      </c>
      <c r="E124" s="175">
        <v>0</v>
      </c>
      <c r="F124" s="175">
        <v>0</v>
      </c>
      <c r="G124" s="176">
        <v>0</v>
      </c>
      <c r="H124" s="177">
        <f t="shared" si="45"/>
        <v>0</v>
      </c>
      <c r="I124" s="178">
        <f t="shared" si="46"/>
        <v>0</v>
      </c>
      <c r="J124" s="175">
        <v>0</v>
      </c>
      <c r="K124" s="176">
        <v>0</v>
      </c>
      <c r="L124" s="179">
        <v>0</v>
      </c>
      <c r="M124" s="180">
        <v>0</v>
      </c>
      <c r="N124" s="176"/>
      <c r="O124" s="177">
        <f t="shared" si="47"/>
        <v>0</v>
      </c>
      <c r="P124" s="178">
        <f t="shared" si="48"/>
        <v>0</v>
      </c>
      <c r="Q124" s="329"/>
    </row>
    <row r="125" spans="1:17" ht="12.75">
      <c r="A125" s="75" t="s">
        <v>177</v>
      </c>
      <c r="B125" s="161">
        <f aca="true" t="shared" si="49" ref="B125:G125">SUM(B126:B135)</f>
        <v>430</v>
      </c>
      <c r="C125" s="161">
        <f t="shared" si="49"/>
        <v>65906.79999999999</v>
      </c>
      <c r="D125" s="161">
        <f t="shared" si="49"/>
        <v>7</v>
      </c>
      <c r="E125" s="161">
        <f t="shared" si="49"/>
        <v>8113.599999999999</v>
      </c>
      <c r="F125" s="161">
        <f t="shared" si="49"/>
        <v>301</v>
      </c>
      <c r="G125" s="161">
        <f t="shared" si="49"/>
        <v>128767.52</v>
      </c>
      <c r="H125" s="162">
        <f>B125+D125+F125</f>
        <v>738</v>
      </c>
      <c r="I125" s="163">
        <f>C125+E125+G125</f>
        <v>202787.91999999998</v>
      </c>
      <c r="J125" s="161">
        <f>SUM(J126:J135)</f>
        <v>0</v>
      </c>
      <c r="K125" s="164">
        <f>SUM(K126:K135)</f>
        <v>0</v>
      </c>
      <c r="L125" s="162">
        <f>SUM(L126:L136)</f>
        <v>0</v>
      </c>
      <c r="M125" s="163">
        <f>SUM(M126:M136)</f>
        <v>0</v>
      </c>
      <c r="N125" s="163"/>
      <c r="O125" s="162">
        <f>H125+J125+L125</f>
        <v>738</v>
      </c>
      <c r="P125" s="163">
        <f>I125+K125+M125+N125</f>
        <v>202787.91999999998</v>
      </c>
      <c r="Q125" s="329"/>
    </row>
    <row r="126" spans="1:17" ht="12.75">
      <c r="A126" s="71" t="s">
        <v>119</v>
      </c>
      <c r="B126" s="175">
        <v>6</v>
      </c>
      <c r="C126" s="175">
        <v>421.25</v>
      </c>
      <c r="D126" s="175">
        <v>1</v>
      </c>
      <c r="E126" s="175">
        <v>45.3</v>
      </c>
      <c r="F126" s="175">
        <v>0</v>
      </c>
      <c r="G126" s="176">
        <v>0</v>
      </c>
      <c r="H126" s="177">
        <f>B126+D126+F126</f>
        <v>7</v>
      </c>
      <c r="I126" s="178">
        <f>C126+E126+G126</f>
        <v>466.55</v>
      </c>
      <c r="J126" s="175">
        <v>0</v>
      </c>
      <c r="K126" s="176">
        <v>0</v>
      </c>
      <c r="L126" s="179">
        <v>0</v>
      </c>
      <c r="M126" s="180">
        <v>0</v>
      </c>
      <c r="N126" s="176"/>
      <c r="O126" s="177">
        <f>H126+J126+L126</f>
        <v>7</v>
      </c>
      <c r="P126" s="178">
        <f>I126+K126+M126</f>
        <v>466.55</v>
      </c>
      <c r="Q126" s="329"/>
    </row>
    <row r="127" spans="1:17" ht="12.75">
      <c r="A127" s="71" t="s">
        <v>120</v>
      </c>
      <c r="B127" s="175">
        <v>0</v>
      </c>
      <c r="C127" s="175">
        <v>0</v>
      </c>
      <c r="D127" s="175">
        <v>0</v>
      </c>
      <c r="E127" s="175">
        <v>0</v>
      </c>
      <c r="F127" s="175">
        <v>0</v>
      </c>
      <c r="G127" s="176">
        <v>0</v>
      </c>
      <c r="H127" s="177">
        <f aca="true" t="shared" si="50" ref="H127:H135">B127+D127+F127</f>
        <v>0</v>
      </c>
      <c r="I127" s="178">
        <f aca="true" t="shared" si="51" ref="I127:I135">C127+E127+G127</f>
        <v>0</v>
      </c>
      <c r="J127" s="175">
        <v>0</v>
      </c>
      <c r="K127" s="176">
        <v>0</v>
      </c>
      <c r="L127" s="179">
        <v>0</v>
      </c>
      <c r="M127" s="180">
        <v>0</v>
      </c>
      <c r="N127" s="176"/>
      <c r="O127" s="177">
        <f aca="true" t="shared" si="52" ref="O127:O135">H127+J127+L127</f>
        <v>0</v>
      </c>
      <c r="P127" s="178">
        <f aca="true" t="shared" si="53" ref="P127:P135">I127+K127+M127</f>
        <v>0</v>
      </c>
      <c r="Q127" s="329"/>
    </row>
    <row r="128" spans="1:17" ht="12.75">
      <c r="A128" s="71" t="s">
        <v>121</v>
      </c>
      <c r="B128" s="175">
        <v>0</v>
      </c>
      <c r="C128" s="175">
        <v>0</v>
      </c>
      <c r="D128" s="175">
        <v>0</v>
      </c>
      <c r="E128" s="175">
        <v>0</v>
      </c>
      <c r="F128" s="175">
        <v>0</v>
      </c>
      <c r="G128" s="176">
        <v>0</v>
      </c>
      <c r="H128" s="177">
        <f t="shared" si="50"/>
        <v>0</v>
      </c>
      <c r="I128" s="178">
        <f t="shared" si="51"/>
        <v>0</v>
      </c>
      <c r="J128" s="175">
        <v>0</v>
      </c>
      <c r="K128" s="176">
        <v>0</v>
      </c>
      <c r="L128" s="179">
        <v>0</v>
      </c>
      <c r="M128" s="180">
        <v>0</v>
      </c>
      <c r="N128" s="176"/>
      <c r="O128" s="177">
        <f t="shared" si="52"/>
        <v>0</v>
      </c>
      <c r="P128" s="178">
        <f t="shared" si="53"/>
        <v>0</v>
      </c>
      <c r="Q128" s="329"/>
    </row>
    <row r="129" spans="1:17" ht="12.75">
      <c r="A129" s="71" t="s">
        <v>122</v>
      </c>
      <c r="B129" s="175">
        <v>0</v>
      </c>
      <c r="C129" s="175">
        <v>0</v>
      </c>
      <c r="D129" s="175">
        <v>0</v>
      </c>
      <c r="E129" s="175">
        <v>0</v>
      </c>
      <c r="F129" s="175">
        <v>0</v>
      </c>
      <c r="G129" s="176">
        <v>0</v>
      </c>
      <c r="H129" s="177">
        <f t="shared" si="50"/>
        <v>0</v>
      </c>
      <c r="I129" s="178">
        <f t="shared" si="51"/>
        <v>0</v>
      </c>
      <c r="J129" s="175">
        <v>0</v>
      </c>
      <c r="K129" s="176">
        <v>0</v>
      </c>
      <c r="L129" s="179">
        <v>0</v>
      </c>
      <c r="M129" s="180">
        <v>0</v>
      </c>
      <c r="N129" s="176"/>
      <c r="O129" s="177">
        <f t="shared" si="52"/>
        <v>0</v>
      </c>
      <c r="P129" s="178">
        <f t="shared" si="53"/>
        <v>0</v>
      </c>
      <c r="Q129" s="329"/>
    </row>
    <row r="130" spans="1:17" ht="12.75">
      <c r="A130" s="71" t="s">
        <v>123</v>
      </c>
      <c r="B130" s="175">
        <v>340</v>
      </c>
      <c r="C130" s="175">
        <v>49323.06</v>
      </c>
      <c r="D130" s="175">
        <v>6</v>
      </c>
      <c r="E130" s="175">
        <v>8068.299999999999</v>
      </c>
      <c r="F130" s="175">
        <v>91</v>
      </c>
      <c r="G130" s="176">
        <v>11778.740000000002</v>
      </c>
      <c r="H130" s="177">
        <f t="shared" si="50"/>
        <v>437</v>
      </c>
      <c r="I130" s="178">
        <f t="shared" si="51"/>
        <v>69170.1</v>
      </c>
      <c r="J130" s="175">
        <v>0</v>
      </c>
      <c r="K130" s="176">
        <v>0</v>
      </c>
      <c r="L130" s="179">
        <v>0</v>
      </c>
      <c r="M130" s="180">
        <v>0</v>
      </c>
      <c r="N130" s="176"/>
      <c r="O130" s="177">
        <f t="shared" si="52"/>
        <v>437</v>
      </c>
      <c r="P130" s="178">
        <f t="shared" si="53"/>
        <v>69170.1</v>
      </c>
      <c r="Q130" s="329"/>
    </row>
    <row r="131" spans="1:17" ht="12.75">
      <c r="A131" s="71" t="s">
        <v>326</v>
      </c>
      <c r="B131" s="175">
        <v>0</v>
      </c>
      <c r="C131" s="175">
        <v>0</v>
      </c>
      <c r="D131" s="175">
        <v>0</v>
      </c>
      <c r="E131" s="175">
        <v>0</v>
      </c>
      <c r="F131" s="175">
        <v>0</v>
      </c>
      <c r="G131" s="176">
        <v>0</v>
      </c>
      <c r="H131" s="177">
        <f t="shared" si="50"/>
        <v>0</v>
      </c>
      <c r="I131" s="178">
        <f t="shared" si="51"/>
        <v>0</v>
      </c>
      <c r="J131" s="175">
        <v>0</v>
      </c>
      <c r="K131" s="176">
        <v>0</v>
      </c>
      <c r="L131" s="179">
        <v>0</v>
      </c>
      <c r="M131" s="180">
        <v>0</v>
      </c>
      <c r="N131" s="176"/>
      <c r="O131" s="177">
        <f t="shared" si="52"/>
        <v>0</v>
      </c>
      <c r="P131" s="178">
        <f t="shared" si="53"/>
        <v>0</v>
      </c>
      <c r="Q131" s="329"/>
    </row>
    <row r="132" spans="1:17" ht="12.75">
      <c r="A132" s="71" t="s">
        <v>124</v>
      </c>
      <c r="B132" s="175">
        <v>55</v>
      </c>
      <c r="C132" s="175">
        <v>8780.28</v>
      </c>
      <c r="D132" s="175">
        <v>0</v>
      </c>
      <c r="E132" s="175">
        <v>0</v>
      </c>
      <c r="F132" s="175">
        <v>209</v>
      </c>
      <c r="G132" s="176">
        <v>116646.91</v>
      </c>
      <c r="H132" s="177">
        <f t="shared" si="50"/>
        <v>264</v>
      </c>
      <c r="I132" s="178">
        <f t="shared" si="51"/>
        <v>125427.19</v>
      </c>
      <c r="J132" s="175">
        <v>0</v>
      </c>
      <c r="K132" s="176">
        <v>0</v>
      </c>
      <c r="L132" s="179">
        <v>0</v>
      </c>
      <c r="M132" s="180">
        <v>0</v>
      </c>
      <c r="N132" s="176"/>
      <c r="O132" s="177">
        <f t="shared" si="52"/>
        <v>264</v>
      </c>
      <c r="P132" s="178">
        <f t="shared" si="53"/>
        <v>125427.19</v>
      </c>
      <c r="Q132" s="329"/>
    </row>
    <row r="133" spans="1:17" ht="12.75">
      <c r="A133" s="71" t="s">
        <v>125</v>
      </c>
      <c r="B133" s="175">
        <v>7</v>
      </c>
      <c r="C133" s="175">
        <v>314.95</v>
      </c>
      <c r="D133" s="175">
        <v>0</v>
      </c>
      <c r="E133" s="175">
        <v>0</v>
      </c>
      <c r="F133" s="175">
        <v>0</v>
      </c>
      <c r="G133" s="176">
        <v>0</v>
      </c>
      <c r="H133" s="177">
        <f t="shared" si="50"/>
        <v>7</v>
      </c>
      <c r="I133" s="178">
        <f t="shared" si="51"/>
        <v>314.95</v>
      </c>
      <c r="J133" s="175">
        <v>0</v>
      </c>
      <c r="K133" s="176">
        <v>0</v>
      </c>
      <c r="L133" s="179">
        <v>0</v>
      </c>
      <c r="M133" s="180">
        <v>0</v>
      </c>
      <c r="N133" s="176"/>
      <c r="O133" s="177">
        <f t="shared" si="52"/>
        <v>7</v>
      </c>
      <c r="P133" s="178">
        <f t="shared" si="53"/>
        <v>314.95</v>
      </c>
      <c r="Q133" s="329"/>
    </row>
    <row r="134" spans="1:17" ht="12.75">
      <c r="A134" s="71" t="s">
        <v>126</v>
      </c>
      <c r="B134" s="175">
        <v>17</v>
      </c>
      <c r="C134" s="175">
        <v>6543.64</v>
      </c>
      <c r="D134" s="175">
        <v>0</v>
      </c>
      <c r="E134" s="175">
        <v>0</v>
      </c>
      <c r="F134" s="175">
        <v>0</v>
      </c>
      <c r="G134" s="176">
        <v>0</v>
      </c>
      <c r="H134" s="177">
        <f t="shared" si="50"/>
        <v>17</v>
      </c>
      <c r="I134" s="178">
        <f t="shared" si="51"/>
        <v>6543.64</v>
      </c>
      <c r="J134" s="175">
        <v>0</v>
      </c>
      <c r="K134" s="176">
        <v>0</v>
      </c>
      <c r="L134" s="179">
        <v>0</v>
      </c>
      <c r="M134" s="180">
        <v>0</v>
      </c>
      <c r="N134" s="176"/>
      <c r="O134" s="177">
        <f t="shared" si="52"/>
        <v>17</v>
      </c>
      <c r="P134" s="178">
        <f t="shared" si="53"/>
        <v>6543.64</v>
      </c>
      <c r="Q134" s="329"/>
    </row>
    <row r="135" spans="1:17" ht="12.75">
      <c r="A135" s="71" t="s">
        <v>127</v>
      </c>
      <c r="B135" s="175">
        <v>5</v>
      </c>
      <c r="C135" s="175">
        <v>523.62</v>
      </c>
      <c r="D135" s="175">
        <v>0</v>
      </c>
      <c r="E135" s="175">
        <v>0</v>
      </c>
      <c r="F135" s="175">
        <v>1</v>
      </c>
      <c r="G135" s="176">
        <v>341.87</v>
      </c>
      <c r="H135" s="177">
        <f t="shared" si="50"/>
        <v>6</v>
      </c>
      <c r="I135" s="178">
        <f t="shared" si="51"/>
        <v>865.49</v>
      </c>
      <c r="J135" s="175">
        <v>0</v>
      </c>
      <c r="K135" s="176">
        <v>0</v>
      </c>
      <c r="L135" s="179">
        <v>0</v>
      </c>
      <c r="M135" s="180">
        <v>0</v>
      </c>
      <c r="N135" s="176"/>
      <c r="O135" s="177">
        <f t="shared" si="52"/>
        <v>6</v>
      </c>
      <c r="P135" s="178">
        <f t="shared" si="53"/>
        <v>865.49</v>
      </c>
      <c r="Q135" s="329"/>
    </row>
    <row r="136" spans="1:17" ht="12.75">
      <c r="A136" s="75" t="s">
        <v>178</v>
      </c>
      <c r="B136" s="161">
        <f aca="true" t="shared" si="54" ref="B136:G136">SUM(B137:B147)</f>
        <v>93</v>
      </c>
      <c r="C136" s="161">
        <f t="shared" si="54"/>
        <v>29850.47</v>
      </c>
      <c r="D136" s="161">
        <f t="shared" si="54"/>
        <v>9</v>
      </c>
      <c r="E136" s="161">
        <f t="shared" si="54"/>
        <v>26987.79</v>
      </c>
      <c r="F136" s="161">
        <f t="shared" si="54"/>
        <v>106</v>
      </c>
      <c r="G136" s="161">
        <f t="shared" si="54"/>
        <v>14142.38</v>
      </c>
      <c r="H136" s="162">
        <f>B136+D136+F136</f>
        <v>208</v>
      </c>
      <c r="I136" s="163">
        <f>C136+E136+G136</f>
        <v>70980.64</v>
      </c>
      <c r="J136" s="161">
        <f>SUM(J137:J147)</f>
        <v>0</v>
      </c>
      <c r="K136" s="164">
        <f>SUM(K137:K147)</f>
        <v>0</v>
      </c>
      <c r="L136" s="162">
        <f>SUM(L137:L147)</f>
        <v>0</v>
      </c>
      <c r="M136" s="163">
        <f>SUM(M137:M147)</f>
        <v>0</v>
      </c>
      <c r="N136" s="163">
        <f>SUM(N137:N147)</f>
        <v>0</v>
      </c>
      <c r="O136" s="162">
        <f>H136+J136+L136</f>
        <v>208</v>
      </c>
      <c r="P136" s="163">
        <f>I136+K136+M136+N136</f>
        <v>70980.64</v>
      </c>
      <c r="Q136" s="329"/>
    </row>
    <row r="137" spans="1:17" ht="12.75">
      <c r="A137" s="71" t="s">
        <v>119</v>
      </c>
      <c r="B137" s="175">
        <v>2</v>
      </c>
      <c r="C137" s="175">
        <v>70.47</v>
      </c>
      <c r="D137" s="175">
        <v>0</v>
      </c>
      <c r="E137" s="175">
        <v>0</v>
      </c>
      <c r="F137" s="175">
        <v>0</v>
      </c>
      <c r="G137" s="176">
        <v>0</v>
      </c>
      <c r="H137" s="177">
        <f>B137+D137+F137</f>
        <v>2</v>
      </c>
      <c r="I137" s="178">
        <f>C137+E137+G137</f>
        <v>70.47</v>
      </c>
      <c r="J137" s="175">
        <v>0</v>
      </c>
      <c r="K137" s="176">
        <v>0</v>
      </c>
      <c r="L137" s="179">
        <v>0</v>
      </c>
      <c r="M137" s="180">
        <v>0</v>
      </c>
      <c r="N137" s="176"/>
      <c r="O137" s="177">
        <f>H137+J137+L137</f>
        <v>2</v>
      </c>
      <c r="P137" s="178">
        <f>I137+K137+M137</f>
        <v>70.47</v>
      </c>
      <c r="Q137" s="329"/>
    </row>
    <row r="138" spans="1:17" ht="12.75">
      <c r="A138" s="71" t="s">
        <v>120</v>
      </c>
      <c r="B138" s="175">
        <v>0</v>
      </c>
      <c r="C138" s="175">
        <v>0</v>
      </c>
      <c r="D138" s="175">
        <v>0</v>
      </c>
      <c r="E138" s="175">
        <v>0</v>
      </c>
      <c r="F138" s="175">
        <v>0</v>
      </c>
      <c r="G138" s="176">
        <v>0</v>
      </c>
      <c r="H138" s="177">
        <f aca="true" t="shared" si="55" ref="H138:H147">B138+D138+F138</f>
        <v>0</v>
      </c>
      <c r="I138" s="178">
        <f aca="true" t="shared" si="56" ref="I138:I147">C138+E138+G138</f>
        <v>0</v>
      </c>
      <c r="J138" s="175">
        <v>0</v>
      </c>
      <c r="K138" s="176">
        <v>0</v>
      </c>
      <c r="L138" s="179">
        <v>0</v>
      </c>
      <c r="M138" s="180">
        <v>0</v>
      </c>
      <c r="N138" s="176"/>
      <c r="O138" s="177">
        <f aca="true" t="shared" si="57" ref="O138:O147">H138+J138+L138</f>
        <v>0</v>
      </c>
      <c r="P138" s="178">
        <f aca="true" t="shared" si="58" ref="P138:P147">I138+K138+M138</f>
        <v>0</v>
      </c>
      <c r="Q138" s="329"/>
    </row>
    <row r="139" spans="1:17" ht="12.75">
      <c r="A139" s="71" t="s">
        <v>121</v>
      </c>
      <c r="B139" s="175">
        <v>0</v>
      </c>
      <c r="C139" s="175">
        <v>0</v>
      </c>
      <c r="D139" s="175">
        <v>0</v>
      </c>
      <c r="E139" s="175">
        <v>0</v>
      </c>
      <c r="F139" s="175">
        <v>0</v>
      </c>
      <c r="G139" s="176">
        <v>0</v>
      </c>
      <c r="H139" s="177">
        <f t="shared" si="55"/>
        <v>0</v>
      </c>
      <c r="I139" s="178">
        <f t="shared" si="56"/>
        <v>0</v>
      </c>
      <c r="J139" s="175">
        <v>0</v>
      </c>
      <c r="K139" s="176">
        <v>0</v>
      </c>
      <c r="L139" s="179">
        <v>0</v>
      </c>
      <c r="M139" s="180">
        <v>0</v>
      </c>
      <c r="N139" s="176"/>
      <c r="O139" s="177">
        <f t="shared" si="57"/>
        <v>0</v>
      </c>
      <c r="P139" s="178">
        <f t="shared" si="58"/>
        <v>0</v>
      </c>
      <c r="Q139" s="329"/>
    </row>
    <row r="140" spans="1:17" ht="12.75">
      <c r="A140" s="71" t="s">
        <v>122</v>
      </c>
      <c r="B140" s="175">
        <v>0</v>
      </c>
      <c r="C140" s="175">
        <v>0</v>
      </c>
      <c r="D140" s="175">
        <v>0</v>
      </c>
      <c r="E140" s="175">
        <v>0</v>
      </c>
      <c r="F140" s="175">
        <v>0</v>
      </c>
      <c r="G140" s="176">
        <v>0</v>
      </c>
      <c r="H140" s="177">
        <f t="shared" si="55"/>
        <v>0</v>
      </c>
      <c r="I140" s="178">
        <f t="shared" si="56"/>
        <v>0</v>
      </c>
      <c r="J140" s="175">
        <v>0</v>
      </c>
      <c r="K140" s="176">
        <v>0</v>
      </c>
      <c r="L140" s="179">
        <v>0</v>
      </c>
      <c r="M140" s="180">
        <v>0</v>
      </c>
      <c r="N140" s="176"/>
      <c r="O140" s="177">
        <f t="shared" si="57"/>
        <v>0</v>
      </c>
      <c r="P140" s="178">
        <f t="shared" si="58"/>
        <v>0</v>
      </c>
      <c r="Q140" s="329"/>
    </row>
    <row r="141" spans="1:17" ht="12.75">
      <c r="A141" s="71" t="s">
        <v>123</v>
      </c>
      <c r="B141" s="175">
        <v>83</v>
      </c>
      <c r="C141" s="175">
        <v>26738.53</v>
      </c>
      <c r="D141" s="175">
        <v>9</v>
      </c>
      <c r="E141" s="175">
        <v>26987.79</v>
      </c>
      <c r="F141" s="175">
        <v>25</v>
      </c>
      <c r="G141" s="176">
        <v>5296.129999999999</v>
      </c>
      <c r="H141" s="177">
        <f t="shared" si="55"/>
        <v>117</v>
      </c>
      <c r="I141" s="178">
        <f t="shared" si="56"/>
        <v>59022.45</v>
      </c>
      <c r="J141" s="175">
        <v>0</v>
      </c>
      <c r="K141" s="176">
        <v>0</v>
      </c>
      <c r="L141" s="179">
        <v>0</v>
      </c>
      <c r="M141" s="180">
        <v>0</v>
      </c>
      <c r="N141" s="176"/>
      <c r="O141" s="177">
        <f t="shared" si="57"/>
        <v>117</v>
      </c>
      <c r="P141" s="178">
        <f t="shared" si="58"/>
        <v>59022.45</v>
      </c>
      <c r="Q141" s="329"/>
    </row>
    <row r="142" spans="1:17" ht="12.75">
      <c r="A142" s="71" t="s">
        <v>339</v>
      </c>
      <c r="B142" s="175">
        <v>0</v>
      </c>
      <c r="C142" s="175">
        <v>0</v>
      </c>
      <c r="D142" s="175">
        <v>0</v>
      </c>
      <c r="E142" s="175">
        <v>0</v>
      </c>
      <c r="F142" s="175">
        <v>0</v>
      </c>
      <c r="G142" s="176">
        <v>0</v>
      </c>
      <c r="H142" s="177">
        <f t="shared" si="55"/>
        <v>0</v>
      </c>
      <c r="I142" s="178">
        <f t="shared" si="56"/>
        <v>0</v>
      </c>
      <c r="J142" s="175">
        <v>0</v>
      </c>
      <c r="K142" s="176">
        <v>0</v>
      </c>
      <c r="L142" s="179">
        <v>0</v>
      </c>
      <c r="M142" s="180">
        <v>0</v>
      </c>
      <c r="N142" s="176">
        <v>0</v>
      </c>
      <c r="O142" s="177">
        <f t="shared" si="57"/>
        <v>0</v>
      </c>
      <c r="P142" s="178">
        <f t="shared" si="58"/>
        <v>0</v>
      </c>
      <c r="Q142" s="329"/>
    </row>
    <row r="143" spans="1:17" ht="12.75">
      <c r="A143" s="71" t="s">
        <v>326</v>
      </c>
      <c r="B143" s="175">
        <v>0</v>
      </c>
      <c r="C143" s="175">
        <v>0</v>
      </c>
      <c r="D143" s="175">
        <v>0</v>
      </c>
      <c r="E143" s="175">
        <v>0</v>
      </c>
      <c r="F143" s="175">
        <v>0</v>
      </c>
      <c r="G143" s="176">
        <v>0</v>
      </c>
      <c r="H143" s="177">
        <f t="shared" si="55"/>
        <v>0</v>
      </c>
      <c r="I143" s="178">
        <f t="shared" si="56"/>
        <v>0</v>
      </c>
      <c r="J143" s="175">
        <v>0</v>
      </c>
      <c r="K143" s="176">
        <v>0</v>
      </c>
      <c r="L143" s="179">
        <v>0</v>
      </c>
      <c r="M143" s="180">
        <v>0</v>
      </c>
      <c r="N143" s="176"/>
      <c r="O143" s="177">
        <f t="shared" si="57"/>
        <v>0</v>
      </c>
      <c r="P143" s="178">
        <f t="shared" si="58"/>
        <v>0</v>
      </c>
      <c r="Q143" s="329"/>
    </row>
    <row r="144" spans="1:17" ht="12.75">
      <c r="A144" s="71" t="s">
        <v>124</v>
      </c>
      <c r="B144" s="175">
        <v>3</v>
      </c>
      <c r="C144" s="175">
        <v>434.03999999999996</v>
      </c>
      <c r="D144" s="175">
        <v>0</v>
      </c>
      <c r="E144" s="175">
        <v>0</v>
      </c>
      <c r="F144" s="175">
        <v>81</v>
      </c>
      <c r="G144" s="176">
        <v>8846.25</v>
      </c>
      <c r="H144" s="177">
        <f t="shared" si="55"/>
        <v>84</v>
      </c>
      <c r="I144" s="178">
        <f t="shared" si="56"/>
        <v>9280.29</v>
      </c>
      <c r="J144" s="175">
        <v>0</v>
      </c>
      <c r="K144" s="176">
        <v>0</v>
      </c>
      <c r="L144" s="179">
        <v>0</v>
      </c>
      <c r="M144" s="180">
        <v>0</v>
      </c>
      <c r="N144" s="176"/>
      <c r="O144" s="177">
        <f t="shared" si="57"/>
        <v>84</v>
      </c>
      <c r="P144" s="178">
        <f t="shared" si="58"/>
        <v>9280.29</v>
      </c>
      <c r="Q144" s="329"/>
    </row>
    <row r="145" spans="1:17" ht="12.75">
      <c r="A145" s="71" t="s">
        <v>125</v>
      </c>
      <c r="B145" s="175">
        <v>0</v>
      </c>
      <c r="C145" s="175">
        <v>0</v>
      </c>
      <c r="D145" s="175">
        <v>0</v>
      </c>
      <c r="E145" s="175">
        <v>0</v>
      </c>
      <c r="F145" s="175">
        <v>0</v>
      </c>
      <c r="G145" s="176">
        <v>0</v>
      </c>
      <c r="H145" s="177">
        <f t="shared" si="55"/>
        <v>0</v>
      </c>
      <c r="I145" s="178">
        <f t="shared" si="56"/>
        <v>0</v>
      </c>
      <c r="J145" s="175">
        <v>0</v>
      </c>
      <c r="K145" s="176">
        <v>0</v>
      </c>
      <c r="L145" s="179">
        <v>0</v>
      </c>
      <c r="M145" s="180">
        <v>0</v>
      </c>
      <c r="N145" s="176"/>
      <c r="O145" s="177">
        <f t="shared" si="57"/>
        <v>0</v>
      </c>
      <c r="P145" s="178">
        <f t="shared" si="58"/>
        <v>0</v>
      </c>
      <c r="Q145" s="329"/>
    </row>
    <row r="146" spans="1:17" ht="12.75">
      <c r="A146" s="71" t="s">
        <v>126</v>
      </c>
      <c r="B146" s="175">
        <v>3</v>
      </c>
      <c r="C146" s="175">
        <v>2376.31</v>
      </c>
      <c r="D146" s="175">
        <v>0</v>
      </c>
      <c r="E146" s="175">
        <v>0</v>
      </c>
      <c r="F146" s="175">
        <v>0</v>
      </c>
      <c r="G146" s="176">
        <v>0</v>
      </c>
      <c r="H146" s="177">
        <f t="shared" si="55"/>
        <v>3</v>
      </c>
      <c r="I146" s="178">
        <f t="shared" si="56"/>
        <v>2376.31</v>
      </c>
      <c r="J146" s="175">
        <v>0</v>
      </c>
      <c r="K146" s="176">
        <v>0</v>
      </c>
      <c r="L146" s="179">
        <v>0</v>
      </c>
      <c r="M146" s="180">
        <v>0</v>
      </c>
      <c r="N146" s="176"/>
      <c r="O146" s="177">
        <f t="shared" si="57"/>
        <v>3</v>
      </c>
      <c r="P146" s="178">
        <f t="shared" si="58"/>
        <v>2376.31</v>
      </c>
      <c r="Q146" s="329"/>
    </row>
    <row r="147" spans="1:17" ht="12.75">
      <c r="A147" s="71" t="s">
        <v>127</v>
      </c>
      <c r="B147" s="175">
        <v>2</v>
      </c>
      <c r="C147" s="175">
        <v>231.12</v>
      </c>
      <c r="D147" s="175">
        <v>0</v>
      </c>
      <c r="E147" s="175">
        <v>0</v>
      </c>
      <c r="F147" s="175">
        <v>0</v>
      </c>
      <c r="G147" s="176">
        <v>0</v>
      </c>
      <c r="H147" s="177">
        <f t="shared" si="55"/>
        <v>2</v>
      </c>
      <c r="I147" s="178">
        <f t="shared" si="56"/>
        <v>231.12</v>
      </c>
      <c r="J147" s="175">
        <v>0</v>
      </c>
      <c r="K147" s="176">
        <v>0</v>
      </c>
      <c r="L147" s="179">
        <v>0</v>
      </c>
      <c r="M147" s="180">
        <v>0</v>
      </c>
      <c r="N147" s="176"/>
      <c r="O147" s="177">
        <f t="shared" si="57"/>
        <v>2</v>
      </c>
      <c r="P147" s="178">
        <f t="shared" si="58"/>
        <v>231.12</v>
      </c>
      <c r="Q147" s="329"/>
    </row>
    <row r="148" spans="1:17" ht="12.75">
      <c r="A148" s="75" t="s">
        <v>179</v>
      </c>
      <c r="B148" s="161">
        <f aca="true" t="shared" si="59" ref="B148:G148">SUM(B149:B158)</f>
        <v>215</v>
      </c>
      <c r="C148" s="161">
        <f t="shared" si="59"/>
        <v>29832.199999999993</v>
      </c>
      <c r="D148" s="161">
        <f t="shared" si="59"/>
        <v>1</v>
      </c>
      <c r="E148" s="161">
        <f t="shared" si="59"/>
        <v>31.05</v>
      </c>
      <c r="F148" s="161">
        <f t="shared" si="59"/>
        <v>113</v>
      </c>
      <c r="G148" s="161">
        <f t="shared" si="59"/>
        <v>27235.06</v>
      </c>
      <c r="H148" s="162">
        <f>B148+D148+F148</f>
        <v>329</v>
      </c>
      <c r="I148" s="163">
        <f>C148+E148+G148</f>
        <v>57098.31</v>
      </c>
      <c r="J148" s="161">
        <f>SUM(J149:J158)</f>
        <v>0</v>
      </c>
      <c r="K148" s="164">
        <f>SUM(K149:K158)</f>
        <v>0</v>
      </c>
      <c r="L148" s="162">
        <f>SUM(L149:L159)</f>
        <v>0</v>
      </c>
      <c r="M148" s="163">
        <f>SUM(M149:M159)</f>
        <v>0</v>
      </c>
      <c r="N148" s="163"/>
      <c r="O148" s="162">
        <f>H148+J148+L148</f>
        <v>329</v>
      </c>
      <c r="P148" s="163">
        <f>I148+K148+M148+N148</f>
        <v>57098.31</v>
      </c>
      <c r="Q148" s="329"/>
    </row>
    <row r="149" spans="1:17" ht="12.75">
      <c r="A149" s="71" t="s">
        <v>119</v>
      </c>
      <c r="B149" s="175">
        <v>2</v>
      </c>
      <c r="C149" s="175">
        <v>2045.51</v>
      </c>
      <c r="D149" s="175">
        <v>0</v>
      </c>
      <c r="E149" s="175">
        <v>0</v>
      </c>
      <c r="F149" s="175">
        <v>1</v>
      </c>
      <c r="G149" s="176">
        <v>640.54</v>
      </c>
      <c r="H149" s="177">
        <f>B149+D149+F149</f>
        <v>3</v>
      </c>
      <c r="I149" s="178">
        <f>C149+E149+G149</f>
        <v>2686.05</v>
      </c>
      <c r="J149" s="175">
        <v>0</v>
      </c>
      <c r="K149" s="176">
        <v>0</v>
      </c>
      <c r="L149" s="179">
        <v>0</v>
      </c>
      <c r="M149" s="180">
        <v>0</v>
      </c>
      <c r="N149" s="176"/>
      <c r="O149" s="177">
        <f>H149+J149+L149</f>
        <v>3</v>
      </c>
      <c r="P149" s="178">
        <f>I149+K149+M149</f>
        <v>2686.05</v>
      </c>
      <c r="Q149" s="329"/>
    </row>
    <row r="150" spans="1:17" ht="12.75">
      <c r="A150" s="71" t="s">
        <v>120</v>
      </c>
      <c r="B150" s="175">
        <v>0</v>
      </c>
      <c r="C150" s="175">
        <v>0</v>
      </c>
      <c r="D150" s="175">
        <v>0</v>
      </c>
      <c r="E150" s="175">
        <v>0</v>
      </c>
      <c r="F150" s="175">
        <v>0</v>
      </c>
      <c r="G150" s="176">
        <v>0</v>
      </c>
      <c r="H150" s="177">
        <f aca="true" t="shared" si="60" ref="H150:H158">B150+D150+F150</f>
        <v>0</v>
      </c>
      <c r="I150" s="178">
        <f aca="true" t="shared" si="61" ref="I150:I158">C150+E150+G150</f>
        <v>0</v>
      </c>
      <c r="J150" s="175">
        <v>0</v>
      </c>
      <c r="K150" s="176">
        <v>0</v>
      </c>
      <c r="L150" s="179">
        <v>0</v>
      </c>
      <c r="M150" s="180">
        <v>0</v>
      </c>
      <c r="N150" s="176"/>
      <c r="O150" s="177">
        <f aca="true" t="shared" si="62" ref="O150:O158">H150+J150+L150</f>
        <v>0</v>
      </c>
      <c r="P150" s="178">
        <f aca="true" t="shared" si="63" ref="P150:P158">I150+K150+M150</f>
        <v>0</v>
      </c>
      <c r="Q150" s="329"/>
    </row>
    <row r="151" spans="1:17" ht="12.75">
      <c r="A151" s="71" t="s">
        <v>121</v>
      </c>
      <c r="B151" s="175">
        <v>0</v>
      </c>
      <c r="C151" s="175">
        <v>0</v>
      </c>
      <c r="D151" s="175">
        <v>0</v>
      </c>
      <c r="E151" s="175">
        <v>0</v>
      </c>
      <c r="F151" s="175">
        <v>0</v>
      </c>
      <c r="G151" s="176">
        <v>0</v>
      </c>
      <c r="H151" s="177">
        <f t="shared" si="60"/>
        <v>0</v>
      </c>
      <c r="I151" s="178">
        <f t="shared" si="61"/>
        <v>0</v>
      </c>
      <c r="J151" s="175">
        <v>0</v>
      </c>
      <c r="K151" s="176">
        <v>0</v>
      </c>
      <c r="L151" s="179">
        <v>0</v>
      </c>
      <c r="M151" s="180">
        <v>0</v>
      </c>
      <c r="N151" s="176"/>
      <c r="O151" s="177">
        <f t="shared" si="62"/>
        <v>0</v>
      </c>
      <c r="P151" s="178">
        <f t="shared" si="63"/>
        <v>0</v>
      </c>
      <c r="Q151" s="329"/>
    </row>
    <row r="152" spans="1:17" ht="12.75">
      <c r="A152" s="71" t="s">
        <v>122</v>
      </c>
      <c r="B152" s="175">
        <v>0</v>
      </c>
      <c r="C152" s="175">
        <v>0</v>
      </c>
      <c r="D152" s="175">
        <v>0</v>
      </c>
      <c r="E152" s="175">
        <v>0</v>
      </c>
      <c r="F152" s="175">
        <v>0</v>
      </c>
      <c r="G152" s="176">
        <v>0</v>
      </c>
      <c r="H152" s="177">
        <f t="shared" si="60"/>
        <v>0</v>
      </c>
      <c r="I152" s="178">
        <f t="shared" si="61"/>
        <v>0</v>
      </c>
      <c r="J152" s="175">
        <v>0</v>
      </c>
      <c r="K152" s="176">
        <v>0</v>
      </c>
      <c r="L152" s="179">
        <v>0</v>
      </c>
      <c r="M152" s="180">
        <v>0</v>
      </c>
      <c r="N152" s="176"/>
      <c r="O152" s="177">
        <f t="shared" si="62"/>
        <v>0</v>
      </c>
      <c r="P152" s="178">
        <f t="shared" si="63"/>
        <v>0</v>
      </c>
      <c r="Q152" s="329"/>
    </row>
    <row r="153" spans="1:17" ht="12.75">
      <c r="A153" s="71" t="s">
        <v>123</v>
      </c>
      <c r="B153" s="175">
        <v>189</v>
      </c>
      <c r="C153" s="175">
        <v>19319.589999999997</v>
      </c>
      <c r="D153" s="175">
        <v>1</v>
      </c>
      <c r="E153" s="175">
        <v>31.05</v>
      </c>
      <c r="F153" s="175">
        <v>70</v>
      </c>
      <c r="G153" s="176">
        <v>10706.220000000001</v>
      </c>
      <c r="H153" s="177">
        <f t="shared" si="60"/>
        <v>260</v>
      </c>
      <c r="I153" s="178">
        <f t="shared" si="61"/>
        <v>30056.859999999997</v>
      </c>
      <c r="J153" s="175">
        <v>0</v>
      </c>
      <c r="K153" s="176">
        <v>0</v>
      </c>
      <c r="L153" s="179">
        <v>0</v>
      </c>
      <c r="M153" s="180">
        <v>0</v>
      </c>
      <c r="N153" s="176"/>
      <c r="O153" s="177">
        <f t="shared" si="62"/>
        <v>260</v>
      </c>
      <c r="P153" s="178">
        <f t="shared" si="63"/>
        <v>30056.859999999997</v>
      </c>
      <c r="Q153" s="329"/>
    </row>
    <row r="154" spans="1:17" ht="12.75">
      <c r="A154" s="71" t="s">
        <v>326</v>
      </c>
      <c r="B154" s="175">
        <v>0</v>
      </c>
      <c r="C154" s="175">
        <v>0</v>
      </c>
      <c r="D154" s="175">
        <v>0</v>
      </c>
      <c r="E154" s="175">
        <v>0</v>
      </c>
      <c r="F154" s="175">
        <v>0</v>
      </c>
      <c r="G154" s="176">
        <v>0</v>
      </c>
      <c r="H154" s="177">
        <f t="shared" si="60"/>
        <v>0</v>
      </c>
      <c r="I154" s="178">
        <f t="shared" si="61"/>
        <v>0</v>
      </c>
      <c r="J154" s="175">
        <v>0</v>
      </c>
      <c r="K154" s="176">
        <v>0</v>
      </c>
      <c r="L154" s="179">
        <v>0</v>
      </c>
      <c r="M154" s="180">
        <v>0</v>
      </c>
      <c r="N154" s="176"/>
      <c r="O154" s="177">
        <f t="shared" si="62"/>
        <v>0</v>
      </c>
      <c r="P154" s="178">
        <f t="shared" si="63"/>
        <v>0</v>
      </c>
      <c r="Q154" s="329"/>
    </row>
    <row r="155" spans="1:17" ht="12.75">
      <c r="A155" s="71" t="s">
        <v>124</v>
      </c>
      <c r="B155" s="175">
        <v>13</v>
      </c>
      <c r="C155" s="175">
        <v>840.98</v>
      </c>
      <c r="D155" s="175">
        <v>0</v>
      </c>
      <c r="E155" s="175">
        <v>0</v>
      </c>
      <c r="F155" s="175">
        <v>42</v>
      </c>
      <c r="G155" s="176">
        <v>15888.3</v>
      </c>
      <c r="H155" s="177">
        <f t="shared" si="60"/>
        <v>55</v>
      </c>
      <c r="I155" s="178">
        <f t="shared" si="61"/>
        <v>16729.28</v>
      </c>
      <c r="J155" s="175">
        <v>0</v>
      </c>
      <c r="K155" s="176">
        <v>0</v>
      </c>
      <c r="L155" s="179">
        <v>0</v>
      </c>
      <c r="M155" s="180">
        <v>0</v>
      </c>
      <c r="N155" s="176"/>
      <c r="O155" s="177">
        <f t="shared" si="62"/>
        <v>55</v>
      </c>
      <c r="P155" s="178">
        <f t="shared" si="63"/>
        <v>16729.28</v>
      </c>
      <c r="Q155" s="329"/>
    </row>
    <row r="156" spans="1:17" ht="12.75">
      <c r="A156" s="71" t="s">
        <v>125</v>
      </c>
      <c r="B156" s="175">
        <v>0</v>
      </c>
      <c r="C156" s="175">
        <v>0</v>
      </c>
      <c r="D156" s="175">
        <v>0</v>
      </c>
      <c r="E156" s="175">
        <v>0</v>
      </c>
      <c r="F156" s="175">
        <v>0</v>
      </c>
      <c r="G156" s="176">
        <v>0</v>
      </c>
      <c r="H156" s="177">
        <f t="shared" si="60"/>
        <v>0</v>
      </c>
      <c r="I156" s="178">
        <f t="shared" si="61"/>
        <v>0</v>
      </c>
      <c r="J156" s="175">
        <v>0</v>
      </c>
      <c r="K156" s="176">
        <v>0</v>
      </c>
      <c r="L156" s="179">
        <v>0</v>
      </c>
      <c r="M156" s="180">
        <v>0</v>
      </c>
      <c r="N156" s="176"/>
      <c r="O156" s="177">
        <f t="shared" si="62"/>
        <v>0</v>
      </c>
      <c r="P156" s="178">
        <f t="shared" si="63"/>
        <v>0</v>
      </c>
      <c r="Q156" s="329"/>
    </row>
    <row r="157" spans="1:17" ht="12.75">
      <c r="A157" s="71" t="s">
        <v>126</v>
      </c>
      <c r="B157" s="175">
        <v>8</v>
      </c>
      <c r="C157" s="175">
        <v>7401.57</v>
      </c>
      <c r="D157" s="175">
        <v>0</v>
      </c>
      <c r="E157" s="175">
        <v>0</v>
      </c>
      <c r="F157" s="175">
        <v>0</v>
      </c>
      <c r="G157" s="176">
        <v>0</v>
      </c>
      <c r="H157" s="177">
        <f t="shared" si="60"/>
        <v>8</v>
      </c>
      <c r="I157" s="178">
        <f t="shared" si="61"/>
        <v>7401.57</v>
      </c>
      <c r="J157" s="175">
        <v>0</v>
      </c>
      <c r="K157" s="176">
        <v>0</v>
      </c>
      <c r="L157" s="179">
        <v>0</v>
      </c>
      <c r="M157" s="180">
        <v>0</v>
      </c>
      <c r="N157" s="176"/>
      <c r="O157" s="177">
        <f t="shared" si="62"/>
        <v>8</v>
      </c>
      <c r="P157" s="178">
        <f t="shared" si="63"/>
        <v>7401.57</v>
      </c>
      <c r="Q157" s="329"/>
    </row>
    <row r="158" spans="1:17" ht="12.75">
      <c r="A158" s="71" t="s">
        <v>127</v>
      </c>
      <c r="B158" s="175">
        <v>3</v>
      </c>
      <c r="C158" s="175">
        <v>224.55</v>
      </c>
      <c r="D158" s="175">
        <v>0</v>
      </c>
      <c r="E158" s="175">
        <v>0</v>
      </c>
      <c r="F158" s="175">
        <v>0</v>
      </c>
      <c r="G158" s="176">
        <v>0</v>
      </c>
      <c r="H158" s="177">
        <f t="shared" si="60"/>
        <v>3</v>
      </c>
      <c r="I158" s="178">
        <f t="shared" si="61"/>
        <v>224.55</v>
      </c>
      <c r="J158" s="175">
        <v>0</v>
      </c>
      <c r="K158" s="176">
        <v>0</v>
      </c>
      <c r="L158" s="179">
        <v>0</v>
      </c>
      <c r="M158" s="180">
        <v>0</v>
      </c>
      <c r="N158" s="176"/>
      <c r="O158" s="177">
        <f t="shared" si="62"/>
        <v>3</v>
      </c>
      <c r="P158" s="178">
        <f t="shared" si="63"/>
        <v>224.55</v>
      </c>
      <c r="Q158" s="329"/>
    </row>
    <row r="159" spans="1:17" ht="12.75">
      <c r="A159" s="75" t="s">
        <v>180</v>
      </c>
      <c r="B159" s="161">
        <f aca="true" t="shared" si="64" ref="B159:G159">SUM(B160:B170)</f>
        <v>309</v>
      </c>
      <c r="C159" s="161">
        <f t="shared" si="64"/>
        <v>86010.23</v>
      </c>
      <c r="D159" s="161">
        <f t="shared" si="64"/>
        <v>10</v>
      </c>
      <c r="E159" s="161">
        <f t="shared" si="64"/>
        <v>25600.87</v>
      </c>
      <c r="F159" s="161">
        <f t="shared" si="64"/>
        <v>298</v>
      </c>
      <c r="G159" s="161">
        <f t="shared" si="64"/>
        <v>73689.14</v>
      </c>
      <c r="H159" s="162">
        <f>B159+D159+F159</f>
        <v>617</v>
      </c>
      <c r="I159" s="163">
        <f>C159+E159+G159</f>
        <v>185300.24</v>
      </c>
      <c r="J159" s="161">
        <f>SUM(J160:J170)</f>
        <v>0</v>
      </c>
      <c r="K159" s="164">
        <f>SUM(K160:K170)</f>
        <v>0</v>
      </c>
      <c r="L159" s="162">
        <f>SUM(L160:L170)</f>
        <v>0</v>
      </c>
      <c r="M159" s="163">
        <f>SUM(M160:M170)</f>
        <v>0</v>
      </c>
      <c r="N159" s="163">
        <f>SUM(N160:N170)</f>
        <v>0</v>
      </c>
      <c r="O159" s="162">
        <f>H159+J159+L159</f>
        <v>617</v>
      </c>
      <c r="P159" s="163">
        <f>I159+K159+M159+N159</f>
        <v>185300.24</v>
      </c>
      <c r="Q159" s="329"/>
    </row>
    <row r="160" spans="1:17" ht="12.75">
      <c r="A160" s="71" t="s">
        <v>119</v>
      </c>
      <c r="B160" s="175">
        <v>10</v>
      </c>
      <c r="C160" s="175">
        <v>4319.11</v>
      </c>
      <c r="D160" s="175">
        <v>0</v>
      </c>
      <c r="E160" s="175">
        <v>0</v>
      </c>
      <c r="F160" s="175">
        <v>1</v>
      </c>
      <c r="G160" s="176">
        <v>230.79</v>
      </c>
      <c r="H160" s="177">
        <f>B160+D160+F160</f>
        <v>11</v>
      </c>
      <c r="I160" s="178">
        <f>C160+E160+G160</f>
        <v>4549.9</v>
      </c>
      <c r="J160" s="175">
        <v>0</v>
      </c>
      <c r="K160" s="176">
        <v>0</v>
      </c>
      <c r="L160" s="179">
        <v>0</v>
      </c>
      <c r="M160" s="180">
        <v>0</v>
      </c>
      <c r="N160" s="176"/>
      <c r="O160" s="177">
        <f>H160+J160+L160</f>
        <v>11</v>
      </c>
      <c r="P160" s="178">
        <f>I160+K160+M160</f>
        <v>4549.9</v>
      </c>
      <c r="Q160" s="329"/>
    </row>
    <row r="161" spans="1:17" ht="12.75">
      <c r="A161" s="71" t="s">
        <v>120</v>
      </c>
      <c r="B161" s="175">
        <v>1</v>
      </c>
      <c r="C161" s="175">
        <v>3122.65</v>
      </c>
      <c r="D161" s="175">
        <v>0</v>
      </c>
      <c r="E161" s="175">
        <v>0</v>
      </c>
      <c r="F161" s="175">
        <v>2</v>
      </c>
      <c r="G161" s="176">
        <v>54.33</v>
      </c>
      <c r="H161" s="177">
        <f aca="true" t="shared" si="65" ref="H161:H170">B161+D161+F161</f>
        <v>3</v>
      </c>
      <c r="I161" s="178">
        <f aca="true" t="shared" si="66" ref="I161:I170">C161+E161+G161</f>
        <v>3176.98</v>
      </c>
      <c r="J161" s="175">
        <v>0</v>
      </c>
      <c r="K161" s="176">
        <v>0</v>
      </c>
      <c r="L161" s="179">
        <v>0</v>
      </c>
      <c r="M161" s="180">
        <v>0</v>
      </c>
      <c r="N161" s="176"/>
      <c r="O161" s="177">
        <f aca="true" t="shared" si="67" ref="O161:O170">H161+J161+L161</f>
        <v>3</v>
      </c>
      <c r="P161" s="178">
        <f aca="true" t="shared" si="68" ref="P161:P170">I161+K161+M161</f>
        <v>3176.98</v>
      </c>
      <c r="Q161" s="329"/>
    </row>
    <row r="162" spans="1:17" ht="12.75">
      <c r="A162" s="71" t="s">
        <v>121</v>
      </c>
      <c r="B162" s="175">
        <v>0</v>
      </c>
      <c r="C162" s="175">
        <v>0</v>
      </c>
      <c r="D162" s="175">
        <v>0</v>
      </c>
      <c r="E162" s="175">
        <v>0</v>
      </c>
      <c r="F162" s="175">
        <v>0</v>
      </c>
      <c r="G162" s="176">
        <v>0</v>
      </c>
      <c r="H162" s="177">
        <f t="shared" si="65"/>
        <v>0</v>
      </c>
      <c r="I162" s="178">
        <f t="shared" si="66"/>
        <v>0</v>
      </c>
      <c r="J162" s="175">
        <v>0</v>
      </c>
      <c r="K162" s="176">
        <v>0</v>
      </c>
      <c r="L162" s="179">
        <v>0</v>
      </c>
      <c r="M162" s="180">
        <v>0</v>
      </c>
      <c r="N162" s="176"/>
      <c r="O162" s="177">
        <f t="shared" si="67"/>
        <v>0</v>
      </c>
      <c r="P162" s="178">
        <f t="shared" si="68"/>
        <v>0</v>
      </c>
      <c r="Q162" s="329"/>
    </row>
    <row r="163" spans="1:17" ht="12.75">
      <c r="A163" s="71" t="s">
        <v>122</v>
      </c>
      <c r="B163" s="175">
        <v>0</v>
      </c>
      <c r="C163" s="175">
        <v>0</v>
      </c>
      <c r="D163" s="175">
        <v>0</v>
      </c>
      <c r="E163" s="175">
        <v>0</v>
      </c>
      <c r="F163" s="175">
        <v>0</v>
      </c>
      <c r="G163" s="176">
        <v>0</v>
      </c>
      <c r="H163" s="177">
        <f t="shared" si="65"/>
        <v>0</v>
      </c>
      <c r="I163" s="178">
        <f t="shared" si="66"/>
        <v>0</v>
      </c>
      <c r="J163" s="175">
        <v>0</v>
      </c>
      <c r="K163" s="176">
        <v>0</v>
      </c>
      <c r="L163" s="179">
        <v>0</v>
      </c>
      <c r="M163" s="180">
        <v>0</v>
      </c>
      <c r="N163" s="176"/>
      <c r="O163" s="177">
        <f t="shared" si="67"/>
        <v>0</v>
      </c>
      <c r="P163" s="178">
        <f t="shared" si="68"/>
        <v>0</v>
      </c>
      <c r="Q163" s="329"/>
    </row>
    <row r="164" spans="1:17" ht="12.75">
      <c r="A164" s="71" t="s">
        <v>123</v>
      </c>
      <c r="B164" s="175">
        <v>261</v>
      </c>
      <c r="C164" s="175">
        <v>62136.14</v>
      </c>
      <c r="D164" s="175">
        <v>10</v>
      </c>
      <c r="E164" s="175">
        <v>25600.87</v>
      </c>
      <c r="F164" s="175">
        <v>92</v>
      </c>
      <c r="G164" s="176">
        <v>7304.91</v>
      </c>
      <c r="H164" s="177">
        <f t="shared" si="65"/>
        <v>363</v>
      </c>
      <c r="I164" s="178">
        <f t="shared" si="66"/>
        <v>95041.92</v>
      </c>
      <c r="J164" s="175">
        <v>0</v>
      </c>
      <c r="K164" s="176">
        <v>0</v>
      </c>
      <c r="L164" s="179">
        <v>0</v>
      </c>
      <c r="M164" s="180">
        <v>0</v>
      </c>
      <c r="N164" s="176"/>
      <c r="O164" s="177">
        <f t="shared" si="67"/>
        <v>363</v>
      </c>
      <c r="P164" s="178">
        <f t="shared" si="68"/>
        <v>95041.92</v>
      </c>
      <c r="Q164" s="329"/>
    </row>
    <row r="165" spans="1:17" ht="12.75">
      <c r="A165" s="71" t="s">
        <v>339</v>
      </c>
      <c r="B165" s="175">
        <v>0</v>
      </c>
      <c r="C165" s="175">
        <v>0</v>
      </c>
      <c r="D165" s="175">
        <v>0</v>
      </c>
      <c r="E165" s="175">
        <v>0</v>
      </c>
      <c r="F165" s="175">
        <v>0</v>
      </c>
      <c r="G165" s="176">
        <v>0</v>
      </c>
      <c r="H165" s="177">
        <f t="shared" si="65"/>
        <v>0</v>
      </c>
      <c r="I165" s="178">
        <f t="shared" si="66"/>
        <v>0</v>
      </c>
      <c r="J165" s="175">
        <v>0</v>
      </c>
      <c r="K165" s="176">
        <v>0</v>
      </c>
      <c r="L165" s="179">
        <v>0</v>
      </c>
      <c r="M165" s="180">
        <v>0</v>
      </c>
      <c r="N165" s="176">
        <v>0</v>
      </c>
      <c r="O165" s="177">
        <f t="shared" si="67"/>
        <v>0</v>
      </c>
      <c r="P165" s="178">
        <f t="shared" si="68"/>
        <v>0</v>
      </c>
      <c r="Q165" s="329"/>
    </row>
    <row r="166" spans="1:17" ht="12.75">
      <c r="A166" s="71" t="s">
        <v>326</v>
      </c>
      <c r="B166" s="175">
        <v>2</v>
      </c>
      <c r="C166" s="175">
        <v>1133.33</v>
      </c>
      <c r="D166" s="175">
        <v>0</v>
      </c>
      <c r="E166" s="175">
        <v>0</v>
      </c>
      <c r="F166" s="175">
        <v>0</v>
      </c>
      <c r="G166" s="176">
        <v>0</v>
      </c>
      <c r="H166" s="177">
        <f t="shared" si="65"/>
        <v>2</v>
      </c>
      <c r="I166" s="178">
        <f t="shared" si="66"/>
        <v>1133.33</v>
      </c>
      <c r="J166" s="175">
        <v>0</v>
      </c>
      <c r="K166" s="176">
        <v>0</v>
      </c>
      <c r="L166" s="179">
        <v>0</v>
      </c>
      <c r="M166" s="180">
        <v>0</v>
      </c>
      <c r="N166" s="176"/>
      <c r="O166" s="177">
        <f t="shared" si="67"/>
        <v>2</v>
      </c>
      <c r="P166" s="178">
        <f t="shared" si="68"/>
        <v>1133.33</v>
      </c>
      <c r="Q166" s="329"/>
    </row>
    <row r="167" spans="1:17" ht="12.75">
      <c r="A167" s="71" t="s">
        <v>124</v>
      </c>
      <c r="B167" s="175">
        <v>21</v>
      </c>
      <c r="C167" s="175">
        <v>9681.92</v>
      </c>
      <c r="D167" s="175">
        <v>0</v>
      </c>
      <c r="E167" s="175">
        <v>0</v>
      </c>
      <c r="F167" s="175">
        <v>203</v>
      </c>
      <c r="G167" s="176">
        <v>66099.11</v>
      </c>
      <c r="H167" s="177">
        <f t="shared" si="65"/>
        <v>224</v>
      </c>
      <c r="I167" s="178">
        <f t="shared" si="66"/>
        <v>75781.03</v>
      </c>
      <c r="J167" s="175">
        <v>0</v>
      </c>
      <c r="K167" s="176">
        <v>0</v>
      </c>
      <c r="L167" s="179">
        <v>0</v>
      </c>
      <c r="M167" s="180">
        <v>0</v>
      </c>
      <c r="N167" s="176"/>
      <c r="O167" s="177">
        <f t="shared" si="67"/>
        <v>224</v>
      </c>
      <c r="P167" s="178">
        <f t="shared" si="68"/>
        <v>75781.03</v>
      </c>
      <c r="Q167" s="329"/>
    </row>
    <row r="168" spans="1:17" ht="12.75">
      <c r="A168" s="71" t="s">
        <v>125</v>
      </c>
      <c r="B168" s="175">
        <v>0</v>
      </c>
      <c r="C168" s="175">
        <v>0</v>
      </c>
      <c r="D168" s="175">
        <v>0</v>
      </c>
      <c r="E168" s="175">
        <v>0</v>
      </c>
      <c r="F168" s="175">
        <v>0</v>
      </c>
      <c r="G168" s="176">
        <v>0</v>
      </c>
      <c r="H168" s="177">
        <f t="shared" si="65"/>
        <v>0</v>
      </c>
      <c r="I168" s="178">
        <f t="shared" si="66"/>
        <v>0</v>
      </c>
      <c r="J168" s="175">
        <v>0</v>
      </c>
      <c r="K168" s="176">
        <v>0</v>
      </c>
      <c r="L168" s="179">
        <v>0</v>
      </c>
      <c r="M168" s="180">
        <v>0</v>
      </c>
      <c r="N168" s="176"/>
      <c r="O168" s="177">
        <f t="shared" si="67"/>
        <v>0</v>
      </c>
      <c r="P168" s="178">
        <f t="shared" si="68"/>
        <v>0</v>
      </c>
      <c r="Q168" s="329"/>
    </row>
    <row r="169" spans="1:17" ht="12.75">
      <c r="A169" s="71" t="s">
        <v>126</v>
      </c>
      <c r="B169" s="175">
        <v>12</v>
      </c>
      <c r="C169" s="175">
        <v>5304.740000000001</v>
      </c>
      <c r="D169" s="175">
        <v>0</v>
      </c>
      <c r="E169" s="175">
        <v>0</v>
      </c>
      <c r="F169" s="175">
        <v>0</v>
      </c>
      <c r="G169" s="176">
        <v>0</v>
      </c>
      <c r="H169" s="177">
        <f t="shared" si="65"/>
        <v>12</v>
      </c>
      <c r="I169" s="178">
        <f t="shared" si="66"/>
        <v>5304.740000000001</v>
      </c>
      <c r="J169" s="175">
        <v>0</v>
      </c>
      <c r="K169" s="176">
        <v>0</v>
      </c>
      <c r="L169" s="179">
        <v>0</v>
      </c>
      <c r="M169" s="180">
        <v>0</v>
      </c>
      <c r="N169" s="176"/>
      <c r="O169" s="177">
        <f t="shared" si="67"/>
        <v>12</v>
      </c>
      <c r="P169" s="178">
        <f t="shared" si="68"/>
        <v>5304.740000000001</v>
      </c>
      <c r="Q169" s="329"/>
    </row>
    <row r="170" spans="1:17" ht="12.75">
      <c r="A170" s="71" t="s">
        <v>127</v>
      </c>
      <c r="B170" s="175">
        <v>2</v>
      </c>
      <c r="C170" s="175">
        <v>312.34000000000003</v>
      </c>
      <c r="D170" s="175">
        <v>0</v>
      </c>
      <c r="E170" s="175">
        <v>0</v>
      </c>
      <c r="F170" s="175">
        <v>0</v>
      </c>
      <c r="G170" s="176">
        <v>0</v>
      </c>
      <c r="H170" s="177">
        <f t="shared" si="65"/>
        <v>2</v>
      </c>
      <c r="I170" s="178">
        <f t="shared" si="66"/>
        <v>312.34000000000003</v>
      </c>
      <c r="J170" s="175">
        <v>0</v>
      </c>
      <c r="K170" s="176">
        <v>0</v>
      </c>
      <c r="L170" s="179">
        <v>0</v>
      </c>
      <c r="M170" s="180">
        <v>0</v>
      </c>
      <c r="N170" s="176"/>
      <c r="O170" s="177">
        <f t="shared" si="67"/>
        <v>2</v>
      </c>
      <c r="P170" s="178">
        <f t="shared" si="68"/>
        <v>312.34000000000003</v>
      </c>
      <c r="Q170" s="329"/>
    </row>
    <row r="171" spans="1:17" ht="12.75">
      <c r="A171" s="75" t="s">
        <v>327</v>
      </c>
      <c r="B171" s="161">
        <f aca="true" t="shared" si="69" ref="B171:G171">SUM(B172:B181)</f>
        <v>0</v>
      </c>
      <c r="C171" s="161">
        <f t="shared" si="69"/>
        <v>0</v>
      </c>
      <c r="D171" s="161">
        <f t="shared" si="69"/>
        <v>0</v>
      </c>
      <c r="E171" s="161">
        <f t="shared" si="69"/>
        <v>0</v>
      </c>
      <c r="F171" s="161">
        <f t="shared" si="69"/>
        <v>0</v>
      </c>
      <c r="G171" s="161">
        <f t="shared" si="69"/>
        <v>0</v>
      </c>
      <c r="H171" s="162">
        <f>B171+D171+F171</f>
        <v>0</v>
      </c>
      <c r="I171" s="163">
        <f>C171+E171+G171</f>
        <v>0</v>
      </c>
      <c r="J171" s="161">
        <f>SUM(J172:J181)</f>
        <v>445</v>
      </c>
      <c r="K171" s="164">
        <f>SUM(K172:K181)</f>
        <v>324133.6</v>
      </c>
      <c r="L171" s="162">
        <f>SUM(L172:L181)</f>
        <v>0</v>
      </c>
      <c r="M171" s="163">
        <f>SUM(M172:M181)</f>
        <v>0</v>
      </c>
      <c r="N171" s="163">
        <f>SUM(N172:N182)</f>
        <v>0</v>
      </c>
      <c r="O171" s="162">
        <f>H171+J171+L171</f>
        <v>445</v>
      </c>
      <c r="P171" s="163">
        <f>I171+K171+M171+N171</f>
        <v>324133.6</v>
      </c>
      <c r="Q171" s="329"/>
    </row>
    <row r="172" spans="1:17" ht="12.75">
      <c r="A172" s="71" t="s">
        <v>119</v>
      </c>
      <c r="B172" s="175"/>
      <c r="C172" s="175"/>
      <c r="D172" s="175"/>
      <c r="E172" s="175"/>
      <c r="F172" s="175"/>
      <c r="G172" s="176"/>
      <c r="H172" s="177">
        <f>B172+D172+F172</f>
        <v>0</v>
      </c>
      <c r="I172" s="178">
        <f>C172+E172+G172</f>
        <v>0</v>
      </c>
      <c r="J172" s="175">
        <v>0</v>
      </c>
      <c r="K172" s="176">
        <v>0</v>
      </c>
      <c r="L172" s="179">
        <v>0</v>
      </c>
      <c r="M172" s="180">
        <v>0</v>
      </c>
      <c r="N172" s="176"/>
      <c r="O172" s="177">
        <f>H172+J172+L172</f>
        <v>0</v>
      </c>
      <c r="P172" s="178">
        <f>I172+K172+M172</f>
        <v>0</v>
      </c>
      <c r="Q172" s="329"/>
    </row>
    <row r="173" spans="1:17" ht="12.75">
      <c r="A173" s="71" t="s">
        <v>120</v>
      </c>
      <c r="B173" s="175"/>
      <c r="C173" s="175"/>
      <c r="D173" s="175"/>
      <c r="E173" s="175"/>
      <c r="F173" s="175"/>
      <c r="G173" s="176"/>
      <c r="H173" s="177">
        <f>B173+D173+F173</f>
        <v>0</v>
      </c>
      <c r="I173" s="178">
        <f aca="true" t="shared" si="70" ref="I173:I182">C173+E173+G173</f>
        <v>0</v>
      </c>
      <c r="J173" s="175">
        <v>0</v>
      </c>
      <c r="K173" s="176">
        <v>0</v>
      </c>
      <c r="L173" s="179">
        <v>0</v>
      </c>
      <c r="M173" s="180">
        <v>0</v>
      </c>
      <c r="N173" s="176"/>
      <c r="O173" s="177">
        <f aca="true" t="shared" si="71" ref="O173:O182">H173+J173+L173</f>
        <v>0</v>
      </c>
      <c r="P173" s="178">
        <f aca="true" t="shared" si="72" ref="P173:P182">I173+K173+M173</f>
        <v>0</v>
      </c>
      <c r="Q173" s="329"/>
    </row>
    <row r="174" spans="1:17" ht="12.75">
      <c r="A174" s="71" t="s">
        <v>121</v>
      </c>
      <c r="B174" s="175"/>
      <c r="C174" s="175"/>
      <c r="D174" s="175"/>
      <c r="E174" s="175"/>
      <c r="F174" s="175"/>
      <c r="G174" s="176"/>
      <c r="H174" s="177">
        <f>B174+D174+F174</f>
        <v>0</v>
      </c>
      <c r="I174" s="178">
        <f t="shared" si="70"/>
        <v>0</v>
      </c>
      <c r="J174" s="175">
        <v>0</v>
      </c>
      <c r="K174" s="176">
        <v>0</v>
      </c>
      <c r="L174" s="179">
        <v>0</v>
      </c>
      <c r="M174" s="180">
        <v>0</v>
      </c>
      <c r="N174" s="176"/>
      <c r="O174" s="177">
        <f t="shared" si="71"/>
        <v>0</v>
      </c>
      <c r="P174" s="178">
        <f t="shared" si="72"/>
        <v>0</v>
      </c>
      <c r="Q174" s="329"/>
    </row>
    <row r="175" spans="1:17" ht="12.75">
      <c r="A175" s="71" t="s">
        <v>122</v>
      </c>
      <c r="B175" s="175"/>
      <c r="C175" s="175"/>
      <c r="D175" s="175"/>
      <c r="E175" s="175"/>
      <c r="F175" s="175"/>
      <c r="G175" s="176"/>
      <c r="H175" s="177">
        <f>B175+D175+F175</f>
        <v>0</v>
      </c>
      <c r="I175" s="178">
        <f t="shared" si="70"/>
        <v>0</v>
      </c>
      <c r="J175" s="175">
        <v>0</v>
      </c>
      <c r="K175" s="176">
        <v>0</v>
      </c>
      <c r="L175" s="179">
        <v>0</v>
      </c>
      <c r="M175" s="180">
        <v>0</v>
      </c>
      <c r="N175" s="176"/>
      <c r="O175" s="177">
        <f t="shared" si="71"/>
        <v>0</v>
      </c>
      <c r="P175" s="178">
        <f t="shared" si="72"/>
        <v>0</v>
      </c>
      <c r="Q175" s="329"/>
    </row>
    <row r="176" spans="1:17" ht="12.75">
      <c r="A176" s="71" t="s">
        <v>123</v>
      </c>
      <c r="B176" s="175"/>
      <c r="C176" s="175"/>
      <c r="D176" s="175"/>
      <c r="E176" s="175"/>
      <c r="F176" s="175"/>
      <c r="G176" s="176"/>
      <c r="H176" s="177">
        <f>B176+D176+F176</f>
        <v>0</v>
      </c>
      <c r="I176" s="178">
        <f t="shared" si="70"/>
        <v>0</v>
      </c>
      <c r="J176" s="175">
        <v>0</v>
      </c>
      <c r="K176" s="176">
        <v>0</v>
      </c>
      <c r="L176" s="179">
        <v>0</v>
      </c>
      <c r="M176" s="180">
        <v>0</v>
      </c>
      <c r="N176" s="176"/>
      <c r="O176" s="177">
        <f t="shared" si="71"/>
        <v>0</v>
      </c>
      <c r="P176" s="178">
        <f t="shared" si="72"/>
        <v>0</v>
      </c>
      <c r="Q176" s="329"/>
    </row>
    <row r="177" spans="1:17" ht="12.75">
      <c r="A177" s="71" t="s">
        <v>339</v>
      </c>
      <c r="B177" s="175">
        <v>0</v>
      </c>
      <c r="C177" s="175">
        <v>0</v>
      </c>
      <c r="D177" s="175">
        <v>0</v>
      </c>
      <c r="E177" s="175">
        <v>0</v>
      </c>
      <c r="F177" s="175">
        <v>0</v>
      </c>
      <c r="G177" s="176">
        <v>0</v>
      </c>
      <c r="H177" s="177">
        <f aca="true" t="shared" si="73" ref="H177:H182">B177+D177+F177</f>
        <v>0</v>
      </c>
      <c r="I177" s="178">
        <f t="shared" si="70"/>
        <v>0</v>
      </c>
      <c r="J177" s="175">
        <v>445</v>
      </c>
      <c r="K177" s="176">
        <v>324133.6</v>
      </c>
      <c r="L177" s="179">
        <v>0</v>
      </c>
      <c r="M177" s="180">
        <v>0</v>
      </c>
      <c r="N177" s="176">
        <v>0</v>
      </c>
      <c r="O177" s="177">
        <f t="shared" si="71"/>
        <v>445</v>
      </c>
      <c r="P177" s="178">
        <f t="shared" si="72"/>
        <v>324133.6</v>
      </c>
      <c r="Q177" s="329"/>
    </row>
    <row r="178" spans="1:17" ht="12.75">
      <c r="A178" s="71" t="s">
        <v>326</v>
      </c>
      <c r="B178" s="175"/>
      <c r="C178" s="175"/>
      <c r="D178" s="175"/>
      <c r="E178" s="175"/>
      <c r="F178" s="175"/>
      <c r="G178" s="176"/>
      <c r="H178" s="177">
        <f t="shared" si="73"/>
        <v>0</v>
      </c>
      <c r="I178" s="178">
        <f t="shared" si="70"/>
        <v>0</v>
      </c>
      <c r="J178" s="175">
        <v>0</v>
      </c>
      <c r="K178" s="176">
        <v>0</v>
      </c>
      <c r="L178" s="179">
        <v>0</v>
      </c>
      <c r="M178" s="180">
        <v>0</v>
      </c>
      <c r="N178" s="176"/>
      <c r="O178" s="177">
        <f t="shared" si="71"/>
        <v>0</v>
      </c>
      <c r="P178" s="178">
        <f t="shared" si="72"/>
        <v>0</v>
      </c>
      <c r="Q178" s="329"/>
    </row>
    <row r="179" spans="1:17" ht="12.75">
      <c r="A179" s="71" t="s">
        <v>124</v>
      </c>
      <c r="B179" s="175"/>
      <c r="C179" s="175"/>
      <c r="D179" s="175"/>
      <c r="E179" s="175"/>
      <c r="F179" s="175"/>
      <c r="G179" s="176"/>
      <c r="H179" s="177">
        <f t="shared" si="73"/>
        <v>0</v>
      </c>
      <c r="I179" s="178">
        <f t="shared" si="70"/>
        <v>0</v>
      </c>
      <c r="J179" s="175">
        <v>0</v>
      </c>
      <c r="K179" s="176">
        <v>0</v>
      </c>
      <c r="L179" s="179">
        <v>0</v>
      </c>
      <c r="M179" s="180">
        <v>0</v>
      </c>
      <c r="N179" s="176"/>
      <c r="O179" s="177">
        <f t="shared" si="71"/>
        <v>0</v>
      </c>
      <c r="P179" s="178">
        <f t="shared" si="72"/>
        <v>0</v>
      </c>
      <c r="Q179" s="329"/>
    </row>
    <row r="180" spans="1:17" ht="12.75">
      <c r="A180" s="71" t="s">
        <v>125</v>
      </c>
      <c r="B180" s="175"/>
      <c r="C180" s="175"/>
      <c r="D180" s="175"/>
      <c r="E180" s="175"/>
      <c r="F180" s="175"/>
      <c r="G180" s="176"/>
      <c r="H180" s="177">
        <f t="shared" si="73"/>
        <v>0</v>
      </c>
      <c r="I180" s="178">
        <f t="shared" si="70"/>
        <v>0</v>
      </c>
      <c r="J180" s="175">
        <v>0</v>
      </c>
      <c r="K180" s="176">
        <v>0</v>
      </c>
      <c r="L180" s="179">
        <v>0</v>
      </c>
      <c r="M180" s="180">
        <v>0</v>
      </c>
      <c r="N180" s="176"/>
      <c r="O180" s="177">
        <f t="shared" si="71"/>
        <v>0</v>
      </c>
      <c r="P180" s="178">
        <f t="shared" si="72"/>
        <v>0</v>
      </c>
      <c r="Q180" s="329"/>
    </row>
    <row r="181" spans="1:17" ht="12.75">
      <c r="A181" s="71" t="s">
        <v>126</v>
      </c>
      <c r="B181" s="175"/>
      <c r="C181" s="175"/>
      <c r="D181" s="175"/>
      <c r="E181" s="175"/>
      <c r="F181" s="175"/>
      <c r="G181" s="176"/>
      <c r="H181" s="177">
        <f t="shared" si="73"/>
        <v>0</v>
      </c>
      <c r="I181" s="178">
        <f t="shared" si="70"/>
        <v>0</v>
      </c>
      <c r="J181" s="175">
        <v>0</v>
      </c>
      <c r="K181" s="176">
        <v>0</v>
      </c>
      <c r="L181" s="179">
        <v>0</v>
      </c>
      <c r="M181" s="180">
        <v>0</v>
      </c>
      <c r="N181" s="176"/>
      <c r="O181" s="177">
        <f t="shared" si="71"/>
        <v>0</v>
      </c>
      <c r="P181" s="178">
        <f t="shared" si="72"/>
        <v>0</v>
      </c>
      <c r="Q181" s="329"/>
    </row>
    <row r="182" spans="1:17" ht="12.75">
      <c r="A182" s="71" t="s">
        <v>127</v>
      </c>
      <c r="B182" s="175"/>
      <c r="C182" s="175"/>
      <c r="D182" s="175"/>
      <c r="E182" s="175"/>
      <c r="F182" s="175"/>
      <c r="G182" s="176"/>
      <c r="H182" s="177">
        <f t="shared" si="73"/>
        <v>0</v>
      </c>
      <c r="I182" s="178">
        <f t="shared" si="70"/>
        <v>0</v>
      </c>
      <c r="J182" s="175">
        <v>0</v>
      </c>
      <c r="K182" s="176">
        <v>0</v>
      </c>
      <c r="L182" s="179">
        <v>0</v>
      </c>
      <c r="M182" s="180">
        <v>0</v>
      </c>
      <c r="N182" s="176"/>
      <c r="O182" s="177">
        <f t="shared" si="71"/>
        <v>0</v>
      </c>
      <c r="P182" s="178">
        <f t="shared" si="72"/>
        <v>0</v>
      </c>
      <c r="Q182" s="329"/>
    </row>
    <row r="183" spans="1:17" ht="12.75">
      <c r="A183" s="75" t="s">
        <v>181</v>
      </c>
      <c r="B183" s="161">
        <f aca="true" t="shared" si="74" ref="B183:G183">SUM(B184:B193)</f>
        <v>5273</v>
      </c>
      <c r="C183" s="161">
        <f t="shared" si="74"/>
        <v>1452130.8399999999</v>
      </c>
      <c r="D183" s="161">
        <f t="shared" si="74"/>
        <v>36</v>
      </c>
      <c r="E183" s="161">
        <f t="shared" si="74"/>
        <v>14588.739999999998</v>
      </c>
      <c r="F183" s="161">
        <f t="shared" si="74"/>
        <v>1223</v>
      </c>
      <c r="G183" s="161">
        <f t="shared" si="74"/>
        <v>396003.98</v>
      </c>
      <c r="H183" s="162">
        <f>B183+D183+F183</f>
        <v>6532</v>
      </c>
      <c r="I183" s="163">
        <f>C183+E183+G183</f>
        <v>1862723.5599999998</v>
      </c>
      <c r="J183" s="161">
        <f>SUM(J184:J193)</f>
        <v>0</v>
      </c>
      <c r="K183" s="164">
        <f>SUM(K184:K193)</f>
        <v>0</v>
      </c>
      <c r="L183" s="162">
        <f>SUM(L184:L194)</f>
        <v>0</v>
      </c>
      <c r="M183" s="163">
        <f>SUM(M184:M194)</f>
        <v>0</v>
      </c>
      <c r="N183" s="163"/>
      <c r="O183" s="162">
        <f>H183+J183+L183</f>
        <v>6532</v>
      </c>
      <c r="P183" s="163">
        <f>I183+K183+M183+N183</f>
        <v>1862723.5599999998</v>
      </c>
      <c r="Q183" s="329"/>
    </row>
    <row r="184" spans="1:17" ht="12.75">
      <c r="A184" s="71" t="s">
        <v>119</v>
      </c>
      <c r="B184" s="175">
        <v>82</v>
      </c>
      <c r="C184" s="175">
        <v>42590.10999999999</v>
      </c>
      <c r="D184" s="175">
        <v>1</v>
      </c>
      <c r="E184" s="175">
        <v>32.2</v>
      </c>
      <c r="F184" s="175">
        <v>1</v>
      </c>
      <c r="G184" s="176">
        <v>21.36</v>
      </c>
      <c r="H184" s="177">
        <f>B184+D184+F184</f>
        <v>84</v>
      </c>
      <c r="I184" s="178">
        <f>C184+E184+G184</f>
        <v>42643.66999999999</v>
      </c>
      <c r="J184" s="175">
        <v>0</v>
      </c>
      <c r="K184" s="176">
        <v>0</v>
      </c>
      <c r="L184" s="179">
        <v>0</v>
      </c>
      <c r="M184" s="180">
        <v>0</v>
      </c>
      <c r="N184" s="176"/>
      <c r="O184" s="177">
        <f>H184+J184+L184</f>
        <v>84</v>
      </c>
      <c r="P184" s="178">
        <f>I184+K184+M184</f>
        <v>42643.66999999999</v>
      </c>
      <c r="Q184" s="329"/>
    </row>
    <row r="185" spans="1:17" ht="12.75">
      <c r="A185" s="71" t="s">
        <v>120</v>
      </c>
      <c r="B185" s="175">
        <v>1</v>
      </c>
      <c r="C185" s="175">
        <v>21.19</v>
      </c>
      <c r="D185" s="175">
        <v>0</v>
      </c>
      <c r="E185" s="175">
        <v>0</v>
      </c>
      <c r="F185" s="175">
        <v>0</v>
      </c>
      <c r="G185" s="176">
        <v>0</v>
      </c>
      <c r="H185" s="177">
        <f aca="true" t="shared" si="75" ref="H185:H193">B185+D185+F185</f>
        <v>1</v>
      </c>
      <c r="I185" s="178">
        <f aca="true" t="shared" si="76" ref="I185:I193">C185+E185+G185</f>
        <v>21.19</v>
      </c>
      <c r="J185" s="175">
        <v>0</v>
      </c>
      <c r="K185" s="176">
        <v>0</v>
      </c>
      <c r="L185" s="179">
        <v>0</v>
      </c>
      <c r="M185" s="180">
        <v>0</v>
      </c>
      <c r="N185" s="176"/>
      <c r="O185" s="177">
        <f aca="true" t="shared" si="77" ref="O185:O193">H185+J185+L185</f>
        <v>1</v>
      </c>
      <c r="P185" s="178">
        <f aca="true" t="shared" si="78" ref="P185:P193">I185+K185+M185</f>
        <v>21.19</v>
      </c>
      <c r="Q185" s="329"/>
    </row>
    <row r="186" spans="1:17" ht="12.75">
      <c r="A186" s="71" t="s">
        <v>121</v>
      </c>
      <c r="B186" s="175">
        <v>0</v>
      </c>
      <c r="C186" s="175">
        <v>0</v>
      </c>
      <c r="D186" s="175">
        <v>0</v>
      </c>
      <c r="E186" s="175">
        <v>0</v>
      </c>
      <c r="F186" s="175">
        <v>0</v>
      </c>
      <c r="G186" s="176">
        <v>0</v>
      </c>
      <c r="H186" s="177">
        <f t="shared" si="75"/>
        <v>0</v>
      </c>
      <c r="I186" s="178">
        <f t="shared" si="76"/>
        <v>0</v>
      </c>
      <c r="J186" s="175">
        <v>0</v>
      </c>
      <c r="K186" s="176">
        <v>0</v>
      </c>
      <c r="L186" s="179">
        <v>0</v>
      </c>
      <c r="M186" s="180">
        <v>0</v>
      </c>
      <c r="N186" s="176"/>
      <c r="O186" s="177">
        <f t="shared" si="77"/>
        <v>0</v>
      </c>
      <c r="P186" s="178">
        <f t="shared" si="78"/>
        <v>0</v>
      </c>
      <c r="Q186" s="329"/>
    </row>
    <row r="187" spans="1:17" ht="12.75">
      <c r="A187" s="71" t="s">
        <v>122</v>
      </c>
      <c r="B187" s="175">
        <v>0</v>
      </c>
      <c r="C187" s="175">
        <v>0</v>
      </c>
      <c r="D187" s="175">
        <v>0</v>
      </c>
      <c r="E187" s="175">
        <v>0</v>
      </c>
      <c r="F187" s="175">
        <v>0</v>
      </c>
      <c r="G187" s="176">
        <v>0</v>
      </c>
      <c r="H187" s="177">
        <f t="shared" si="75"/>
        <v>0</v>
      </c>
      <c r="I187" s="178">
        <f t="shared" si="76"/>
        <v>0</v>
      </c>
      <c r="J187" s="175">
        <v>0</v>
      </c>
      <c r="K187" s="176">
        <v>0</v>
      </c>
      <c r="L187" s="179">
        <v>0</v>
      </c>
      <c r="M187" s="180">
        <v>0</v>
      </c>
      <c r="N187" s="176"/>
      <c r="O187" s="177">
        <f t="shared" si="77"/>
        <v>0</v>
      </c>
      <c r="P187" s="178">
        <f t="shared" si="78"/>
        <v>0</v>
      </c>
      <c r="Q187" s="329"/>
    </row>
    <row r="188" spans="1:17" ht="12.75">
      <c r="A188" s="71" t="s">
        <v>123</v>
      </c>
      <c r="B188" s="175">
        <v>4009</v>
      </c>
      <c r="C188" s="175">
        <v>878188.35</v>
      </c>
      <c r="D188" s="175">
        <v>32</v>
      </c>
      <c r="E188" s="175">
        <v>11249.759999999998</v>
      </c>
      <c r="F188" s="175">
        <v>480</v>
      </c>
      <c r="G188" s="176">
        <v>53760.71</v>
      </c>
      <c r="H188" s="177">
        <f t="shared" si="75"/>
        <v>4521</v>
      </c>
      <c r="I188" s="178">
        <f t="shared" si="76"/>
        <v>943198.82</v>
      </c>
      <c r="J188" s="175">
        <v>0</v>
      </c>
      <c r="K188" s="176">
        <v>0</v>
      </c>
      <c r="L188" s="179">
        <v>0</v>
      </c>
      <c r="M188" s="180">
        <v>0</v>
      </c>
      <c r="N188" s="176"/>
      <c r="O188" s="177">
        <f t="shared" si="77"/>
        <v>4521</v>
      </c>
      <c r="P188" s="178">
        <f t="shared" si="78"/>
        <v>943198.82</v>
      </c>
      <c r="Q188" s="329"/>
    </row>
    <row r="189" spans="1:17" ht="12.75">
      <c r="A189" s="71" t="s">
        <v>326</v>
      </c>
      <c r="B189" s="175">
        <v>5</v>
      </c>
      <c r="C189" s="175">
        <v>580.06</v>
      </c>
      <c r="D189" s="175">
        <v>0</v>
      </c>
      <c r="E189" s="175">
        <v>0</v>
      </c>
      <c r="F189" s="175">
        <v>0</v>
      </c>
      <c r="G189" s="176">
        <v>0</v>
      </c>
      <c r="H189" s="177">
        <f t="shared" si="75"/>
        <v>5</v>
      </c>
      <c r="I189" s="178">
        <f t="shared" si="76"/>
        <v>580.06</v>
      </c>
      <c r="J189" s="175">
        <v>0</v>
      </c>
      <c r="K189" s="176">
        <v>0</v>
      </c>
      <c r="L189" s="179">
        <v>0</v>
      </c>
      <c r="M189" s="180">
        <v>0</v>
      </c>
      <c r="N189" s="176"/>
      <c r="O189" s="177">
        <f t="shared" si="77"/>
        <v>5</v>
      </c>
      <c r="P189" s="178">
        <f t="shared" si="78"/>
        <v>580.06</v>
      </c>
      <c r="Q189" s="329"/>
    </row>
    <row r="190" spans="1:17" ht="12.75">
      <c r="A190" s="71" t="s">
        <v>124</v>
      </c>
      <c r="B190" s="175">
        <v>588</v>
      </c>
      <c r="C190" s="175">
        <v>217237.52</v>
      </c>
      <c r="D190" s="175">
        <v>0</v>
      </c>
      <c r="E190" s="175">
        <v>0</v>
      </c>
      <c r="F190" s="175">
        <v>742</v>
      </c>
      <c r="G190" s="176">
        <v>342221.91</v>
      </c>
      <c r="H190" s="177">
        <f t="shared" si="75"/>
        <v>1330</v>
      </c>
      <c r="I190" s="178">
        <f t="shared" si="76"/>
        <v>559459.4299999999</v>
      </c>
      <c r="J190" s="175">
        <v>0</v>
      </c>
      <c r="K190" s="176">
        <v>0</v>
      </c>
      <c r="L190" s="179">
        <v>0</v>
      </c>
      <c r="M190" s="180">
        <v>0</v>
      </c>
      <c r="N190" s="176"/>
      <c r="O190" s="177">
        <f t="shared" si="77"/>
        <v>1330</v>
      </c>
      <c r="P190" s="178">
        <f t="shared" si="78"/>
        <v>559459.4299999999</v>
      </c>
      <c r="Q190" s="329"/>
    </row>
    <row r="191" spans="1:17" ht="12.75">
      <c r="A191" s="71" t="s">
        <v>125</v>
      </c>
      <c r="B191" s="175">
        <v>11</v>
      </c>
      <c r="C191" s="175">
        <v>2289.89</v>
      </c>
      <c r="D191" s="175">
        <v>1</v>
      </c>
      <c r="E191" s="175">
        <v>315.3</v>
      </c>
      <c r="F191" s="175">
        <v>0</v>
      </c>
      <c r="G191" s="176">
        <v>0</v>
      </c>
      <c r="H191" s="177">
        <f t="shared" si="75"/>
        <v>12</v>
      </c>
      <c r="I191" s="178">
        <f t="shared" si="76"/>
        <v>2605.19</v>
      </c>
      <c r="J191" s="175">
        <v>0</v>
      </c>
      <c r="K191" s="176">
        <v>0</v>
      </c>
      <c r="L191" s="179">
        <v>0</v>
      </c>
      <c r="M191" s="180">
        <v>0</v>
      </c>
      <c r="N191" s="176"/>
      <c r="O191" s="177">
        <f t="shared" si="77"/>
        <v>12</v>
      </c>
      <c r="P191" s="178">
        <f t="shared" si="78"/>
        <v>2605.19</v>
      </c>
      <c r="Q191" s="329"/>
    </row>
    <row r="192" spans="1:17" ht="12.75">
      <c r="A192" s="71" t="s">
        <v>126</v>
      </c>
      <c r="B192" s="175">
        <v>549</v>
      </c>
      <c r="C192" s="175">
        <v>299229.43</v>
      </c>
      <c r="D192" s="175">
        <v>2</v>
      </c>
      <c r="E192" s="175">
        <v>2991.48</v>
      </c>
      <c r="F192" s="175">
        <v>0</v>
      </c>
      <c r="G192" s="176">
        <v>0</v>
      </c>
      <c r="H192" s="177">
        <f t="shared" si="75"/>
        <v>551</v>
      </c>
      <c r="I192" s="178">
        <f t="shared" si="76"/>
        <v>302220.91</v>
      </c>
      <c r="J192" s="175">
        <v>0</v>
      </c>
      <c r="K192" s="176">
        <v>0</v>
      </c>
      <c r="L192" s="179">
        <v>0</v>
      </c>
      <c r="M192" s="180">
        <v>0</v>
      </c>
      <c r="N192" s="176"/>
      <c r="O192" s="177">
        <f t="shared" si="77"/>
        <v>551</v>
      </c>
      <c r="P192" s="178">
        <f t="shared" si="78"/>
        <v>302220.91</v>
      </c>
      <c r="Q192" s="329"/>
    </row>
    <row r="193" spans="1:17" ht="12.75">
      <c r="A193" s="71" t="s">
        <v>127</v>
      </c>
      <c r="B193" s="175">
        <v>28</v>
      </c>
      <c r="C193" s="175">
        <v>11994.29</v>
      </c>
      <c r="D193" s="175">
        <v>0</v>
      </c>
      <c r="E193" s="175">
        <v>0</v>
      </c>
      <c r="F193" s="175">
        <v>0</v>
      </c>
      <c r="G193" s="176">
        <v>0</v>
      </c>
      <c r="H193" s="177">
        <f t="shared" si="75"/>
        <v>28</v>
      </c>
      <c r="I193" s="178">
        <f t="shared" si="76"/>
        <v>11994.29</v>
      </c>
      <c r="J193" s="175">
        <v>0</v>
      </c>
      <c r="K193" s="176">
        <v>0</v>
      </c>
      <c r="L193" s="179">
        <v>0</v>
      </c>
      <c r="M193" s="180">
        <v>0</v>
      </c>
      <c r="N193" s="176"/>
      <c r="O193" s="177">
        <f t="shared" si="77"/>
        <v>28</v>
      </c>
      <c r="P193" s="178">
        <f t="shared" si="78"/>
        <v>11994.29</v>
      </c>
      <c r="Q193" s="329"/>
    </row>
    <row r="194" spans="1:17" ht="12.75">
      <c r="A194" s="75" t="s">
        <v>182</v>
      </c>
      <c r="B194" s="161">
        <f aca="true" t="shared" si="79" ref="B194:G194">SUM(B195:B205)</f>
        <v>85</v>
      </c>
      <c r="C194" s="161">
        <f t="shared" si="79"/>
        <v>15585.740000000002</v>
      </c>
      <c r="D194" s="161">
        <f t="shared" si="79"/>
        <v>0</v>
      </c>
      <c r="E194" s="161">
        <f t="shared" si="79"/>
        <v>0</v>
      </c>
      <c r="F194" s="161">
        <f t="shared" si="79"/>
        <v>139</v>
      </c>
      <c r="G194" s="161">
        <f t="shared" si="79"/>
        <v>24632.070000000003</v>
      </c>
      <c r="H194" s="162">
        <f>B194+D194+F194</f>
        <v>224</v>
      </c>
      <c r="I194" s="163">
        <f>C194+E194+G194</f>
        <v>40217.810000000005</v>
      </c>
      <c r="J194" s="161">
        <f>SUM(J195:J205)</f>
        <v>0</v>
      </c>
      <c r="K194" s="164">
        <f>SUM(K195:K205)</f>
        <v>0</v>
      </c>
      <c r="L194" s="162">
        <f>SUM(L195:L205)</f>
        <v>0</v>
      </c>
      <c r="M194" s="163">
        <f>SUM(M195:M205)</f>
        <v>0</v>
      </c>
      <c r="N194" s="163">
        <f>SUM(N195:N205)</f>
        <v>0</v>
      </c>
      <c r="O194" s="162">
        <f>H194+J194+L194</f>
        <v>224</v>
      </c>
      <c r="P194" s="163">
        <f>I194+K194+M194+N194</f>
        <v>40217.810000000005</v>
      </c>
      <c r="Q194" s="329"/>
    </row>
    <row r="195" spans="1:17" ht="12.75">
      <c r="A195" s="71" t="s">
        <v>119</v>
      </c>
      <c r="B195" s="175">
        <v>2</v>
      </c>
      <c r="C195" s="175">
        <v>98.01</v>
      </c>
      <c r="D195" s="175">
        <v>0</v>
      </c>
      <c r="E195" s="175">
        <v>0</v>
      </c>
      <c r="F195" s="175">
        <v>0</v>
      </c>
      <c r="G195" s="176">
        <v>0</v>
      </c>
      <c r="H195" s="177">
        <f>B195+D195+F195</f>
        <v>2</v>
      </c>
      <c r="I195" s="178">
        <f>C195+E195+G195</f>
        <v>98.01</v>
      </c>
      <c r="J195" s="175">
        <v>0</v>
      </c>
      <c r="K195" s="176">
        <v>0</v>
      </c>
      <c r="L195" s="179">
        <v>0</v>
      </c>
      <c r="M195" s="180">
        <v>0</v>
      </c>
      <c r="N195" s="176"/>
      <c r="O195" s="177">
        <f>H195+J195+L195</f>
        <v>2</v>
      </c>
      <c r="P195" s="178">
        <f>I195+K195+M195</f>
        <v>98.01</v>
      </c>
      <c r="Q195" s="329"/>
    </row>
    <row r="196" spans="1:17" ht="12.75">
      <c r="A196" s="71" t="s">
        <v>120</v>
      </c>
      <c r="B196" s="175">
        <v>0</v>
      </c>
      <c r="C196" s="175">
        <v>0</v>
      </c>
      <c r="D196" s="175">
        <v>0</v>
      </c>
      <c r="E196" s="175">
        <v>0</v>
      </c>
      <c r="F196" s="175">
        <v>0</v>
      </c>
      <c r="G196" s="176">
        <v>0</v>
      </c>
      <c r="H196" s="177">
        <f aca="true" t="shared" si="80" ref="H196:H205">B196+D196+F196</f>
        <v>0</v>
      </c>
      <c r="I196" s="178">
        <f aca="true" t="shared" si="81" ref="I196:I205">C196+E196+G196</f>
        <v>0</v>
      </c>
      <c r="J196" s="175">
        <v>0</v>
      </c>
      <c r="K196" s="176">
        <v>0</v>
      </c>
      <c r="L196" s="179">
        <v>0</v>
      </c>
      <c r="M196" s="180">
        <v>0</v>
      </c>
      <c r="N196" s="176"/>
      <c r="O196" s="177">
        <f aca="true" t="shared" si="82" ref="O196:O205">H196+J196+L196</f>
        <v>0</v>
      </c>
      <c r="P196" s="178">
        <f aca="true" t="shared" si="83" ref="P196:P205">I196+K196+M196</f>
        <v>0</v>
      </c>
      <c r="Q196" s="329"/>
    </row>
    <row r="197" spans="1:17" ht="12.75">
      <c r="A197" s="71" t="s">
        <v>121</v>
      </c>
      <c r="B197" s="175">
        <v>0</v>
      </c>
      <c r="C197" s="175">
        <v>0</v>
      </c>
      <c r="D197" s="175">
        <v>0</v>
      </c>
      <c r="E197" s="175">
        <v>0</v>
      </c>
      <c r="F197" s="175">
        <v>0</v>
      </c>
      <c r="G197" s="176">
        <v>0</v>
      </c>
      <c r="H197" s="177">
        <f t="shared" si="80"/>
        <v>0</v>
      </c>
      <c r="I197" s="178">
        <f t="shared" si="81"/>
        <v>0</v>
      </c>
      <c r="J197" s="175">
        <v>0</v>
      </c>
      <c r="K197" s="176">
        <v>0</v>
      </c>
      <c r="L197" s="179">
        <v>0</v>
      </c>
      <c r="M197" s="180">
        <v>0</v>
      </c>
      <c r="N197" s="176"/>
      <c r="O197" s="177">
        <f t="shared" si="82"/>
        <v>0</v>
      </c>
      <c r="P197" s="178">
        <f t="shared" si="83"/>
        <v>0</v>
      </c>
      <c r="Q197" s="329"/>
    </row>
    <row r="198" spans="1:17" ht="12.75">
      <c r="A198" s="71" t="s">
        <v>122</v>
      </c>
      <c r="B198" s="175">
        <v>0</v>
      </c>
      <c r="C198" s="175">
        <v>0</v>
      </c>
      <c r="D198" s="175">
        <v>0</v>
      </c>
      <c r="E198" s="175">
        <v>0</v>
      </c>
      <c r="F198" s="175">
        <v>0</v>
      </c>
      <c r="G198" s="176">
        <v>0</v>
      </c>
      <c r="H198" s="177">
        <f t="shared" si="80"/>
        <v>0</v>
      </c>
      <c r="I198" s="178">
        <f t="shared" si="81"/>
        <v>0</v>
      </c>
      <c r="J198" s="175">
        <v>0</v>
      </c>
      <c r="K198" s="176">
        <v>0</v>
      </c>
      <c r="L198" s="179">
        <v>0</v>
      </c>
      <c r="M198" s="180">
        <v>0</v>
      </c>
      <c r="N198" s="176"/>
      <c r="O198" s="177">
        <f t="shared" si="82"/>
        <v>0</v>
      </c>
      <c r="P198" s="178">
        <f t="shared" si="83"/>
        <v>0</v>
      </c>
      <c r="Q198" s="329"/>
    </row>
    <row r="199" spans="1:17" ht="12.75">
      <c r="A199" s="71" t="s">
        <v>123</v>
      </c>
      <c r="B199" s="175">
        <v>68</v>
      </c>
      <c r="C199" s="175">
        <v>12789.95</v>
      </c>
      <c r="D199" s="175">
        <v>0</v>
      </c>
      <c r="E199" s="175">
        <v>0</v>
      </c>
      <c r="F199" s="175">
        <v>10</v>
      </c>
      <c r="G199" s="176">
        <v>1012.77</v>
      </c>
      <c r="H199" s="177">
        <f t="shared" si="80"/>
        <v>78</v>
      </c>
      <c r="I199" s="178">
        <f t="shared" si="81"/>
        <v>13802.720000000001</v>
      </c>
      <c r="J199" s="175">
        <v>0</v>
      </c>
      <c r="K199" s="176">
        <v>0</v>
      </c>
      <c r="L199" s="179">
        <v>0</v>
      </c>
      <c r="M199" s="180">
        <v>0</v>
      </c>
      <c r="N199" s="176"/>
      <c r="O199" s="177">
        <f t="shared" si="82"/>
        <v>78</v>
      </c>
      <c r="P199" s="178">
        <f t="shared" si="83"/>
        <v>13802.720000000001</v>
      </c>
      <c r="Q199" s="329"/>
    </row>
    <row r="200" spans="1:17" ht="12.75">
      <c r="A200" s="71" t="s">
        <v>339</v>
      </c>
      <c r="B200" s="175">
        <v>0</v>
      </c>
      <c r="C200" s="175">
        <v>0</v>
      </c>
      <c r="D200" s="175">
        <v>0</v>
      </c>
      <c r="E200" s="175">
        <v>0</v>
      </c>
      <c r="F200" s="175">
        <v>0</v>
      </c>
      <c r="G200" s="176">
        <v>0</v>
      </c>
      <c r="H200" s="177">
        <f t="shared" si="80"/>
        <v>0</v>
      </c>
      <c r="I200" s="178">
        <f t="shared" si="81"/>
        <v>0</v>
      </c>
      <c r="J200" s="175">
        <v>0</v>
      </c>
      <c r="K200" s="176">
        <v>0</v>
      </c>
      <c r="L200" s="179">
        <v>0</v>
      </c>
      <c r="M200" s="180">
        <v>0</v>
      </c>
      <c r="N200" s="176">
        <v>0</v>
      </c>
      <c r="O200" s="177">
        <f t="shared" si="82"/>
        <v>0</v>
      </c>
      <c r="P200" s="178">
        <f t="shared" si="83"/>
        <v>0</v>
      </c>
      <c r="Q200" s="329"/>
    </row>
    <row r="201" spans="1:17" ht="12.75">
      <c r="A201" s="71" t="s">
        <v>326</v>
      </c>
      <c r="B201" s="175">
        <v>1</v>
      </c>
      <c r="C201" s="175">
        <v>441.07</v>
      </c>
      <c r="D201" s="175">
        <v>0</v>
      </c>
      <c r="E201" s="175">
        <v>0</v>
      </c>
      <c r="F201" s="175">
        <v>0</v>
      </c>
      <c r="G201" s="176">
        <v>0</v>
      </c>
      <c r="H201" s="177">
        <f t="shared" si="80"/>
        <v>1</v>
      </c>
      <c r="I201" s="178">
        <f t="shared" si="81"/>
        <v>441.07</v>
      </c>
      <c r="J201" s="175">
        <v>0</v>
      </c>
      <c r="K201" s="176">
        <v>0</v>
      </c>
      <c r="L201" s="179">
        <v>0</v>
      </c>
      <c r="M201" s="180">
        <v>0</v>
      </c>
      <c r="N201" s="176"/>
      <c r="O201" s="177">
        <f t="shared" si="82"/>
        <v>1</v>
      </c>
      <c r="P201" s="178">
        <f t="shared" si="83"/>
        <v>441.07</v>
      </c>
      <c r="Q201" s="329"/>
    </row>
    <row r="202" spans="1:17" ht="12.75">
      <c r="A202" s="71" t="s">
        <v>124</v>
      </c>
      <c r="B202" s="175">
        <v>3</v>
      </c>
      <c r="C202" s="175">
        <v>120.92999999999999</v>
      </c>
      <c r="D202" s="175">
        <v>0</v>
      </c>
      <c r="E202" s="175">
        <v>0</v>
      </c>
      <c r="F202" s="175">
        <v>129</v>
      </c>
      <c r="G202" s="176">
        <v>23619.300000000003</v>
      </c>
      <c r="H202" s="177">
        <f t="shared" si="80"/>
        <v>132</v>
      </c>
      <c r="I202" s="178">
        <f t="shared" si="81"/>
        <v>23740.230000000003</v>
      </c>
      <c r="J202" s="175">
        <v>0</v>
      </c>
      <c r="K202" s="176">
        <v>0</v>
      </c>
      <c r="L202" s="179">
        <v>0</v>
      </c>
      <c r="M202" s="180">
        <v>0</v>
      </c>
      <c r="N202" s="176"/>
      <c r="O202" s="177">
        <f t="shared" si="82"/>
        <v>132</v>
      </c>
      <c r="P202" s="178">
        <f t="shared" si="83"/>
        <v>23740.230000000003</v>
      </c>
      <c r="Q202" s="329"/>
    </row>
    <row r="203" spans="1:17" ht="12.75">
      <c r="A203" s="71" t="s">
        <v>125</v>
      </c>
      <c r="B203" s="175">
        <v>0</v>
      </c>
      <c r="C203" s="175">
        <v>0</v>
      </c>
      <c r="D203" s="175">
        <v>0</v>
      </c>
      <c r="E203" s="175">
        <v>0</v>
      </c>
      <c r="F203" s="175">
        <v>0</v>
      </c>
      <c r="G203" s="176">
        <v>0</v>
      </c>
      <c r="H203" s="177">
        <f t="shared" si="80"/>
        <v>0</v>
      </c>
      <c r="I203" s="178">
        <f t="shared" si="81"/>
        <v>0</v>
      </c>
      <c r="J203" s="175">
        <v>0</v>
      </c>
      <c r="K203" s="176">
        <v>0</v>
      </c>
      <c r="L203" s="179">
        <v>0</v>
      </c>
      <c r="M203" s="180">
        <v>0</v>
      </c>
      <c r="N203" s="176"/>
      <c r="O203" s="177">
        <f t="shared" si="82"/>
        <v>0</v>
      </c>
      <c r="P203" s="178">
        <f t="shared" si="83"/>
        <v>0</v>
      </c>
      <c r="Q203" s="329"/>
    </row>
    <row r="204" spans="1:17" ht="12.75">
      <c r="A204" s="71" t="s">
        <v>126</v>
      </c>
      <c r="B204" s="175">
        <v>10</v>
      </c>
      <c r="C204" s="175">
        <v>2067.17</v>
      </c>
      <c r="D204" s="175">
        <v>0</v>
      </c>
      <c r="E204" s="175">
        <v>0</v>
      </c>
      <c r="F204" s="175">
        <v>0</v>
      </c>
      <c r="G204" s="176">
        <v>0</v>
      </c>
      <c r="H204" s="177">
        <f t="shared" si="80"/>
        <v>10</v>
      </c>
      <c r="I204" s="178">
        <f t="shared" si="81"/>
        <v>2067.17</v>
      </c>
      <c r="J204" s="175">
        <v>0</v>
      </c>
      <c r="K204" s="176">
        <v>0</v>
      </c>
      <c r="L204" s="179">
        <v>0</v>
      </c>
      <c r="M204" s="180">
        <v>0</v>
      </c>
      <c r="N204" s="176"/>
      <c r="O204" s="177">
        <f t="shared" si="82"/>
        <v>10</v>
      </c>
      <c r="P204" s="178">
        <f t="shared" si="83"/>
        <v>2067.17</v>
      </c>
      <c r="Q204" s="329"/>
    </row>
    <row r="205" spans="1:17" ht="12.75">
      <c r="A205" s="71" t="s">
        <v>127</v>
      </c>
      <c r="B205" s="175">
        <v>1</v>
      </c>
      <c r="C205" s="175">
        <v>68.61</v>
      </c>
      <c r="D205" s="175">
        <v>0</v>
      </c>
      <c r="E205" s="175">
        <v>0</v>
      </c>
      <c r="F205" s="175">
        <v>0</v>
      </c>
      <c r="G205" s="176">
        <v>0</v>
      </c>
      <c r="H205" s="177">
        <f t="shared" si="80"/>
        <v>1</v>
      </c>
      <c r="I205" s="178">
        <f t="shared" si="81"/>
        <v>68.61</v>
      </c>
      <c r="J205" s="175">
        <v>0</v>
      </c>
      <c r="K205" s="176">
        <v>0</v>
      </c>
      <c r="L205" s="179">
        <v>0</v>
      </c>
      <c r="M205" s="180">
        <v>0</v>
      </c>
      <c r="N205" s="176"/>
      <c r="O205" s="177">
        <f t="shared" si="82"/>
        <v>1</v>
      </c>
      <c r="P205" s="178">
        <f t="shared" si="83"/>
        <v>68.61</v>
      </c>
      <c r="Q205" s="329"/>
    </row>
    <row r="206" spans="1:17" ht="12.75">
      <c r="A206" s="75" t="s">
        <v>183</v>
      </c>
      <c r="B206" s="161">
        <f aca="true" t="shared" si="84" ref="B206:G206">SUM(B207:B216)</f>
        <v>17</v>
      </c>
      <c r="C206" s="161">
        <f t="shared" si="84"/>
        <v>1572.26</v>
      </c>
      <c r="D206" s="161">
        <f t="shared" si="84"/>
        <v>3</v>
      </c>
      <c r="E206" s="161">
        <f t="shared" si="84"/>
        <v>212.93</v>
      </c>
      <c r="F206" s="161">
        <f t="shared" si="84"/>
        <v>0</v>
      </c>
      <c r="G206" s="161">
        <f t="shared" si="84"/>
        <v>0</v>
      </c>
      <c r="H206" s="162">
        <f>B206+D206+F206</f>
        <v>20</v>
      </c>
      <c r="I206" s="163">
        <f>C206+E206+G206</f>
        <v>1785.19</v>
      </c>
      <c r="J206" s="161">
        <f>SUM(J207:J216)</f>
        <v>0</v>
      </c>
      <c r="K206" s="164">
        <f>SUM(K207:K216)</f>
        <v>0</v>
      </c>
      <c r="L206" s="162">
        <f>SUM(L207:L217)</f>
        <v>0</v>
      </c>
      <c r="M206" s="163">
        <f>SUM(M207:M217)</f>
        <v>0</v>
      </c>
      <c r="N206" s="163"/>
      <c r="O206" s="162">
        <f>H206+J206+L206</f>
        <v>20</v>
      </c>
      <c r="P206" s="163">
        <f>I206+K206+M206+N206</f>
        <v>1785.19</v>
      </c>
      <c r="Q206" s="329"/>
    </row>
    <row r="207" spans="1:17" ht="12.75">
      <c r="A207" s="71" t="s">
        <v>119</v>
      </c>
      <c r="B207" s="175">
        <v>0</v>
      </c>
      <c r="C207" s="175">
        <v>0</v>
      </c>
      <c r="D207" s="175">
        <v>0</v>
      </c>
      <c r="E207" s="175">
        <v>0</v>
      </c>
      <c r="F207" s="175">
        <v>0</v>
      </c>
      <c r="G207" s="176">
        <v>0</v>
      </c>
      <c r="H207" s="177">
        <f>B207+D207+F207</f>
        <v>0</v>
      </c>
      <c r="I207" s="178">
        <f>C207+E207+G207</f>
        <v>0</v>
      </c>
      <c r="J207" s="175">
        <v>0</v>
      </c>
      <c r="K207" s="176">
        <v>0</v>
      </c>
      <c r="L207" s="179">
        <v>0</v>
      </c>
      <c r="M207" s="180">
        <v>0</v>
      </c>
      <c r="N207" s="176"/>
      <c r="O207" s="177">
        <f>H207+J207+L207</f>
        <v>0</v>
      </c>
      <c r="P207" s="178">
        <f>I207+K207+M207</f>
        <v>0</v>
      </c>
      <c r="Q207" s="329"/>
    </row>
    <row r="208" spans="1:17" ht="12.75">
      <c r="A208" s="71" t="s">
        <v>120</v>
      </c>
      <c r="B208" s="175">
        <v>0</v>
      </c>
      <c r="C208" s="175">
        <v>0</v>
      </c>
      <c r="D208" s="175">
        <v>0</v>
      </c>
      <c r="E208" s="175">
        <v>0</v>
      </c>
      <c r="F208" s="175">
        <v>0</v>
      </c>
      <c r="G208" s="176">
        <v>0</v>
      </c>
      <c r="H208" s="177">
        <f aca="true" t="shared" si="85" ref="H208:H216">B208+D208+F208</f>
        <v>0</v>
      </c>
      <c r="I208" s="178">
        <f aca="true" t="shared" si="86" ref="I208:I216">C208+E208+G208</f>
        <v>0</v>
      </c>
      <c r="J208" s="175">
        <v>0</v>
      </c>
      <c r="K208" s="176">
        <v>0</v>
      </c>
      <c r="L208" s="179">
        <v>0</v>
      </c>
      <c r="M208" s="180">
        <v>0</v>
      </c>
      <c r="N208" s="176"/>
      <c r="O208" s="177">
        <f aca="true" t="shared" si="87" ref="O208:O216">H208+J208+L208</f>
        <v>0</v>
      </c>
      <c r="P208" s="178">
        <f aca="true" t="shared" si="88" ref="P208:P216">I208+K208+M208</f>
        <v>0</v>
      </c>
      <c r="Q208" s="329"/>
    </row>
    <row r="209" spans="1:17" ht="12.75">
      <c r="A209" s="71" t="s">
        <v>121</v>
      </c>
      <c r="B209" s="175">
        <v>0</v>
      </c>
      <c r="C209" s="175">
        <v>0</v>
      </c>
      <c r="D209" s="175">
        <v>0</v>
      </c>
      <c r="E209" s="175">
        <v>0</v>
      </c>
      <c r="F209" s="175">
        <v>0</v>
      </c>
      <c r="G209" s="176">
        <v>0</v>
      </c>
      <c r="H209" s="177">
        <f t="shared" si="85"/>
        <v>0</v>
      </c>
      <c r="I209" s="178">
        <f t="shared" si="86"/>
        <v>0</v>
      </c>
      <c r="J209" s="175">
        <v>0</v>
      </c>
      <c r="K209" s="176">
        <v>0</v>
      </c>
      <c r="L209" s="179">
        <v>0</v>
      </c>
      <c r="M209" s="180">
        <v>0</v>
      </c>
      <c r="N209" s="176"/>
      <c r="O209" s="177">
        <f t="shared" si="87"/>
        <v>0</v>
      </c>
      <c r="P209" s="178">
        <f t="shared" si="88"/>
        <v>0</v>
      </c>
      <c r="Q209" s="329"/>
    </row>
    <row r="210" spans="1:17" ht="12.75">
      <c r="A210" s="71" t="s">
        <v>122</v>
      </c>
      <c r="B210" s="175">
        <v>0</v>
      </c>
      <c r="C210" s="175">
        <v>0</v>
      </c>
      <c r="D210" s="175">
        <v>0</v>
      </c>
      <c r="E210" s="175">
        <v>0</v>
      </c>
      <c r="F210" s="175">
        <v>0</v>
      </c>
      <c r="G210" s="176">
        <v>0</v>
      </c>
      <c r="H210" s="177">
        <f t="shared" si="85"/>
        <v>0</v>
      </c>
      <c r="I210" s="178">
        <f t="shared" si="86"/>
        <v>0</v>
      </c>
      <c r="J210" s="175">
        <v>0</v>
      </c>
      <c r="K210" s="176">
        <v>0</v>
      </c>
      <c r="L210" s="179">
        <v>0</v>
      </c>
      <c r="M210" s="180">
        <v>0</v>
      </c>
      <c r="N210" s="176"/>
      <c r="O210" s="177">
        <f t="shared" si="87"/>
        <v>0</v>
      </c>
      <c r="P210" s="178">
        <f t="shared" si="88"/>
        <v>0</v>
      </c>
      <c r="Q210" s="329"/>
    </row>
    <row r="211" spans="1:17" ht="12.75">
      <c r="A211" s="71" t="s">
        <v>123</v>
      </c>
      <c r="B211" s="175">
        <v>16</v>
      </c>
      <c r="C211" s="175">
        <v>1551.74</v>
      </c>
      <c r="D211" s="175">
        <v>3</v>
      </c>
      <c r="E211" s="175">
        <v>212.93</v>
      </c>
      <c r="F211" s="175">
        <v>0</v>
      </c>
      <c r="G211" s="176">
        <v>0</v>
      </c>
      <c r="H211" s="177">
        <f t="shared" si="85"/>
        <v>19</v>
      </c>
      <c r="I211" s="178">
        <f t="shared" si="86"/>
        <v>1764.67</v>
      </c>
      <c r="J211" s="175">
        <v>0</v>
      </c>
      <c r="K211" s="176">
        <v>0</v>
      </c>
      <c r="L211" s="179">
        <v>0</v>
      </c>
      <c r="M211" s="180">
        <v>0</v>
      </c>
      <c r="N211" s="176"/>
      <c r="O211" s="177">
        <f t="shared" si="87"/>
        <v>19</v>
      </c>
      <c r="P211" s="178">
        <f t="shared" si="88"/>
        <v>1764.67</v>
      </c>
      <c r="Q211" s="329"/>
    </row>
    <row r="212" spans="1:17" ht="12.75">
      <c r="A212" s="71" t="s">
        <v>326</v>
      </c>
      <c r="B212" s="175">
        <v>0</v>
      </c>
      <c r="C212" s="175">
        <v>0</v>
      </c>
      <c r="D212" s="175">
        <v>0</v>
      </c>
      <c r="E212" s="175">
        <v>0</v>
      </c>
      <c r="F212" s="175">
        <v>0</v>
      </c>
      <c r="G212" s="176">
        <v>0</v>
      </c>
      <c r="H212" s="177">
        <f t="shared" si="85"/>
        <v>0</v>
      </c>
      <c r="I212" s="178">
        <f t="shared" si="86"/>
        <v>0</v>
      </c>
      <c r="J212" s="175">
        <v>0</v>
      </c>
      <c r="K212" s="176">
        <v>0</v>
      </c>
      <c r="L212" s="179">
        <v>0</v>
      </c>
      <c r="M212" s="180">
        <v>0</v>
      </c>
      <c r="N212" s="176"/>
      <c r="O212" s="177">
        <f t="shared" si="87"/>
        <v>0</v>
      </c>
      <c r="P212" s="178">
        <f t="shared" si="88"/>
        <v>0</v>
      </c>
      <c r="Q212" s="329"/>
    </row>
    <row r="213" spans="1:17" ht="12.75">
      <c r="A213" s="71" t="s">
        <v>124</v>
      </c>
      <c r="B213" s="175">
        <v>0</v>
      </c>
      <c r="C213" s="175">
        <v>0</v>
      </c>
      <c r="D213" s="175">
        <v>0</v>
      </c>
      <c r="E213" s="175">
        <v>0</v>
      </c>
      <c r="F213" s="175">
        <v>0</v>
      </c>
      <c r="G213" s="176">
        <v>0</v>
      </c>
      <c r="H213" s="177">
        <f t="shared" si="85"/>
        <v>0</v>
      </c>
      <c r="I213" s="178">
        <f t="shared" si="86"/>
        <v>0</v>
      </c>
      <c r="J213" s="175">
        <v>0</v>
      </c>
      <c r="K213" s="176">
        <v>0</v>
      </c>
      <c r="L213" s="179">
        <v>0</v>
      </c>
      <c r="M213" s="180">
        <v>0</v>
      </c>
      <c r="N213" s="176"/>
      <c r="O213" s="177">
        <f t="shared" si="87"/>
        <v>0</v>
      </c>
      <c r="P213" s="178">
        <f t="shared" si="88"/>
        <v>0</v>
      </c>
      <c r="Q213" s="329"/>
    </row>
    <row r="214" spans="1:17" ht="12.75">
      <c r="A214" s="71" t="s">
        <v>125</v>
      </c>
      <c r="B214" s="175">
        <v>1</v>
      </c>
      <c r="C214" s="175">
        <v>20.52</v>
      </c>
      <c r="D214" s="175">
        <v>0</v>
      </c>
      <c r="E214" s="175">
        <v>0</v>
      </c>
      <c r="F214" s="175">
        <v>0</v>
      </c>
      <c r="G214" s="176">
        <v>0</v>
      </c>
      <c r="H214" s="177">
        <f t="shared" si="85"/>
        <v>1</v>
      </c>
      <c r="I214" s="178">
        <f t="shared" si="86"/>
        <v>20.52</v>
      </c>
      <c r="J214" s="175">
        <v>0</v>
      </c>
      <c r="K214" s="176">
        <v>0</v>
      </c>
      <c r="L214" s="179">
        <v>0</v>
      </c>
      <c r="M214" s="180">
        <v>0</v>
      </c>
      <c r="N214" s="176"/>
      <c r="O214" s="177">
        <f t="shared" si="87"/>
        <v>1</v>
      </c>
      <c r="P214" s="178">
        <f t="shared" si="88"/>
        <v>20.52</v>
      </c>
      <c r="Q214" s="329"/>
    </row>
    <row r="215" spans="1:17" ht="12.75">
      <c r="A215" s="71" t="s">
        <v>126</v>
      </c>
      <c r="B215" s="175">
        <v>0</v>
      </c>
      <c r="C215" s="175">
        <v>0</v>
      </c>
      <c r="D215" s="175">
        <v>0</v>
      </c>
      <c r="E215" s="175">
        <v>0</v>
      </c>
      <c r="F215" s="175">
        <v>0</v>
      </c>
      <c r="G215" s="176">
        <v>0</v>
      </c>
      <c r="H215" s="177">
        <f t="shared" si="85"/>
        <v>0</v>
      </c>
      <c r="I215" s="178">
        <f t="shared" si="86"/>
        <v>0</v>
      </c>
      <c r="J215" s="175">
        <v>0</v>
      </c>
      <c r="K215" s="176">
        <v>0</v>
      </c>
      <c r="L215" s="179">
        <v>0</v>
      </c>
      <c r="M215" s="180">
        <v>0</v>
      </c>
      <c r="N215" s="176"/>
      <c r="O215" s="177">
        <f t="shared" si="87"/>
        <v>0</v>
      </c>
      <c r="P215" s="178">
        <f t="shared" si="88"/>
        <v>0</v>
      </c>
      <c r="Q215" s="329"/>
    </row>
    <row r="216" spans="1:17" ht="12.75">
      <c r="A216" s="71" t="s">
        <v>127</v>
      </c>
      <c r="B216" s="175">
        <v>0</v>
      </c>
      <c r="C216" s="175">
        <v>0</v>
      </c>
      <c r="D216" s="175">
        <v>0</v>
      </c>
      <c r="E216" s="175">
        <v>0</v>
      </c>
      <c r="F216" s="175">
        <v>0</v>
      </c>
      <c r="G216" s="176">
        <v>0</v>
      </c>
      <c r="H216" s="177">
        <f t="shared" si="85"/>
        <v>0</v>
      </c>
      <c r="I216" s="178">
        <f t="shared" si="86"/>
        <v>0</v>
      </c>
      <c r="J216" s="175">
        <v>0</v>
      </c>
      <c r="K216" s="176">
        <v>0</v>
      </c>
      <c r="L216" s="179">
        <v>0</v>
      </c>
      <c r="M216" s="180">
        <v>0</v>
      </c>
      <c r="N216" s="176"/>
      <c r="O216" s="177">
        <f t="shared" si="87"/>
        <v>0</v>
      </c>
      <c r="P216" s="178">
        <f t="shared" si="88"/>
        <v>0</v>
      </c>
      <c r="Q216" s="329"/>
    </row>
    <row r="217" spans="1:17" ht="12.75">
      <c r="A217" s="75" t="s">
        <v>184</v>
      </c>
      <c r="B217" s="161">
        <f aca="true" t="shared" si="89" ref="B217:G217">SUM(B218:B227)</f>
        <v>641</v>
      </c>
      <c r="C217" s="161">
        <f t="shared" si="89"/>
        <v>176477.52000000002</v>
      </c>
      <c r="D217" s="161">
        <f t="shared" si="89"/>
        <v>11</v>
      </c>
      <c r="E217" s="161">
        <f t="shared" si="89"/>
        <v>17683.93</v>
      </c>
      <c r="F217" s="161">
        <f t="shared" si="89"/>
        <v>202</v>
      </c>
      <c r="G217" s="161">
        <f t="shared" si="89"/>
        <v>42830.53</v>
      </c>
      <c r="H217" s="162">
        <f>B217+D217+F217</f>
        <v>854</v>
      </c>
      <c r="I217" s="163">
        <f>C217+E217+G217</f>
        <v>236991.98</v>
      </c>
      <c r="J217" s="161">
        <f>SUM(J218:J227)</f>
        <v>0</v>
      </c>
      <c r="K217" s="164">
        <f>SUM(K218:K227)</f>
        <v>0</v>
      </c>
      <c r="L217" s="162">
        <f>SUM(L218:L228)</f>
        <v>0</v>
      </c>
      <c r="M217" s="163">
        <f>SUM(M218:M228)</f>
        <v>0</v>
      </c>
      <c r="N217" s="163"/>
      <c r="O217" s="162">
        <f>H217+J217+L217</f>
        <v>854</v>
      </c>
      <c r="P217" s="163">
        <f>I217+K217+M217+N217</f>
        <v>236991.98</v>
      </c>
      <c r="Q217" s="329"/>
    </row>
    <row r="218" spans="1:17" ht="12.75">
      <c r="A218" s="71" t="s">
        <v>119</v>
      </c>
      <c r="B218" s="175">
        <v>8</v>
      </c>
      <c r="C218" s="175">
        <v>2911.7499999999995</v>
      </c>
      <c r="D218" s="175">
        <v>0</v>
      </c>
      <c r="E218" s="175">
        <v>0</v>
      </c>
      <c r="F218" s="175">
        <v>1</v>
      </c>
      <c r="G218" s="176">
        <v>15.48</v>
      </c>
      <c r="H218" s="177">
        <f>B218+D218+F218</f>
        <v>9</v>
      </c>
      <c r="I218" s="178">
        <f>C218+E218+G218</f>
        <v>2927.2299999999996</v>
      </c>
      <c r="J218" s="175">
        <v>0</v>
      </c>
      <c r="K218" s="176">
        <v>0</v>
      </c>
      <c r="L218" s="179">
        <v>0</v>
      </c>
      <c r="M218" s="180">
        <v>0</v>
      </c>
      <c r="N218" s="176"/>
      <c r="O218" s="177">
        <f>H218+J218+L218</f>
        <v>9</v>
      </c>
      <c r="P218" s="178">
        <f>I218+K218+M218</f>
        <v>2927.2299999999996</v>
      </c>
      <c r="Q218" s="329"/>
    </row>
    <row r="219" spans="1:17" ht="12.75">
      <c r="A219" s="71" t="s">
        <v>120</v>
      </c>
      <c r="B219" s="175">
        <v>1</v>
      </c>
      <c r="C219" s="175">
        <v>89.48</v>
      </c>
      <c r="D219" s="175">
        <v>0</v>
      </c>
      <c r="E219" s="175">
        <v>0</v>
      </c>
      <c r="F219" s="175">
        <v>0</v>
      </c>
      <c r="G219" s="176">
        <v>0</v>
      </c>
      <c r="H219" s="177">
        <f aca="true" t="shared" si="90" ref="H219:H227">B219+D219+F219</f>
        <v>1</v>
      </c>
      <c r="I219" s="178">
        <f aca="true" t="shared" si="91" ref="I219:I227">C219+E219+G219</f>
        <v>89.48</v>
      </c>
      <c r="J219" s="175">
        <v>0</v>
      </c>
      <c r="K219" s="176">
        <v>0</v>
      </c>
      <c r="L219" s="179">
        <v>0</v>
      </c>
      <c r="M219" s="180">
        <v>0</v>
      </c>
      <c r="N219" s="176"/>
      <c r="O219" s="177">
        <f aca="true" t="shared" si="92" ref="O219:O227">H219+J219+L219</f>
        <v>1</v>
      </c>
      <c r="P219" s="178">
        <f aca="true" t="shared" si="93" ref="P219:P227">I219+K219+M219</f>
        <v>89.48</v>
      </c>
      <c r="Q219" s="329"/>
    </row>
    <row r="220" spans="1:17" ht="12.75">
      <c r="A220" s="71" t="s">
        <v>121</v>
      </c>
      <c r="B220" s="175">
        <v>0</v>
      </c>
      <c r="C220" s="175">
        <v>0</v>
      </c>
      <c r="D220" s="175">
        <v>0</v>
      </c>
      <c r="E220" s="175">
        <v>0</v>
      </c>
      <c r="F220" s="175">
        <v>0</v>
      </c>
      <c r="G220" s="176">
        <v>0</v>
      </c>
      <c r="H220" s="177">
        <f t="shared" si="90"/>
        <v>0</v>
      </c>
      <c r="I220" s="178">
        <f t="shared" si="91"/>
        <v>0</v>
      </c>
      <c r="J220" s="175">
        <v>0</v>
      </c>
      <c r="K220" s="176">
        <v>0</v>
      </c>
      <c r="L220" s="179">
        <v>0</v>
      </c>
      <c r="M220" s="180">
        <v>0</v>
      </c>
      <c r="N220" s="176"/>
      <c r="O220" s="177">
        <f t="shared" si="92"/>
        <v>0</v>
      </c>
      <c r="P220" s="178">
        <f t="shared" si="93"/>
        <v>0</v>
      </c>
      <c r="Q220" s="329"/>
    </row>
    <row r="221" spans="1:17" ht="12.75">
      <c r="A221" s="71" t="s">
        <v>122</v>
      </c>
      <c r="B221" s="175">
        <v>0</v>
      </c>
      <c r="C221" s="175">
        <v>0</v>
      </c>
      <c r="D221" s="175">
        <v>0</v>
      </c>
      <c r="E221" s="175">
        <v>0</v>
      </c>
      <c r="F221" s="175">
        <v>0</v>
      </c>
      <c r="G221" s="176">
        <v>0</v>
      </c>
      <c r="H221" s="177">
        <f t="shared" si="90"/>
        <v>0</v>
      </c>
      <c r="I221" s="178">
        <f t="shared" si="91"/>
        <v>0</v>
      </c>
      <c r="J221" s="175">
        <v>0</v>
      </c>
      <c r="K221" s="176">
        <v>0</v>
      </c>
      <c r="L221" s="179">
        <v>0</v>
      </c>
      <c r="M221" s="180">
        <v>0</v>
      </c>
      <c r="N221" s="176"/>
      <c r="O221" s="177">
        <f t="shared" si="92"/>
        <v>0</v>
      </c>
      <c r="P221" s="178">
        <f t="shared" si="93"/>
        <v>0</v>
      </c>
      <c r="Q221" s="329"/>
    </row>
    <row r="222" spans="1:17" ht="12.75">
      <c r="A222" s="71" t="s">
        <v>123</v>
      </c>
      <c r="B222" s="175">
        <v>463</v>
      </c>
      <c r="C222" s="175">
        <v>127289.1</v>
      </c>
      <c r="D222" s="175">
        <v>10</v>
      </c>
      <c r="E222" s="175">
        <v>17678.8</v>
      </c>
      <c r="F222" s="175">
        <v>66</v>
      </c>
      <c r="G222" s="176">
        <v>5214.5</v>
      </c>
      <c r="H222" s="177">
        <f t="shared" si="90"/>
        <v>539</v>
      </c>
      <c r="I222" s="178">
        <f t="shared" si="91"/>
        <v>150182.4</v>
      </c>
      <c r="J222" s="175">
        <v>0</v>
      </c>
      <c r="K222" s="176">
        <v>0</v>
      </c>
      <c r="L222" s="179">
        <v>0</v>
      </c>
      <c r="M222" s="180">
        <v>0</v>
      </c>
      <c r="N222" s="176"/>
      <c r="O222" s="177">
        <f t="shared" si="92"/>
        <v>539</v>
      </c>
      <c r="P222" s="178">
        <f t="shared" si="93"/>
        <v>150182.4</v>
      </c>
      <c r="Q222" s="329"/>
    </row>
    <row r="223" spans="1:17" ht="12.75">
      <c r="A223" s="71" t="s">
        <v>326</v>
      </c>
      <c r="B223" s="175">
        <v>0</v>
      </c>
      <c r="C223" s="175">
        <v>0</v>
      </c>
      <c r="D223" s="175">
        <v>0</v>
      </c>
      <c r="E223" s="175">
        <v>0</v>
      </c>
      <c r="F223" s="175">
        <v>0</v>
      </c>
      <c r="G223" s="176">
        <v>0</v>
      </c>
      <c r="H223" s="177">
        <f t="shared" si="90"/>
        <v>0</v>
      </c>
      <c r="I223" s="178">
        <f t="shared" si="91"/>
        <v>0</v>
      </c>
      <c r="J223" s="175">
        <v>0</v>
      </c>
      <c r="K223" s="176">
        <v>0</v>
      </c>
      <c r="L223" s="179">
        <v>0</v>
      </c>
      <c r="M223" s="180">
        <v>0</v>
      </c>
      <c r="N223" s="176"/>
      <c r="O223" s="177">
        <f t="shared" si="92"/>
        <v>0</v>
      </c>
      <c r="P223" s="178">
        <f t="shared" si="93"/>
        <v>0</v>
      </c>
      <c r="Q223" s="329"/>
    </row>
    <row r="224" spans="1:17" ht="12.75">
      <c r="A224" s="71" t="s">
        <v>124</v>
      </c>
      <c r="B224" s="175">
        <v>93</v>
      </c>
      <c r="C224" s="175">
        <v>38356.14</v>
      </c>
      <c r="D224" s="175">
        <v>0</v>
      </c>
      <c r="E224" s="175">
        <v>0</v>
      </c>
      <c r="F224" s="175">
        <v>134</v>
      </c>
      <c r="G224" s="176">
        <v>37498.799999999996</v>
      </c>
      <c r="H224" s="177">
        <f t="shared" si="90"/>
        <v>227</v>
      </c>
      <c r="I224" s="178">
        <f t="shared" si="91"/>
        <v>75854.94</v>
      </c>
      <c r="J224" s="175">
        <v>0</v>
      </c>
      <c r="K224" s="176">
        <v>0</v>
      </c>
      <c r="L224" s="179">
        <v>0</v>
      </c>
      <c r="M224" s="180">
        <v>0</v>
      </c>
      <c r="N224" s="176"/>
      <c r="O224" s="177">
        <f t="shared" si="92"/>
        <v>227</v>
      </c>
      <c r="P224" s="178">
        <f t="shared" si="93"/>
        <v>75854.94</v>
      </c>
      <c r="Q224" s="329"/>
    </row>
    <row r="225" spans="1:17" ht="12.75">
      <c r="A225" s="71" t="s">
        <v>125</v>
      </c>
      <c r="B225" s="175">
        <v>16</v>
      </c>
      <c r="C225" s="175">
        <v>667.98</v>
      </c>
      <c r="D225" s="175">
        <v>0</v>
      </c>
      <c r="E225" s="175">
        <v>0</v>
      </c>
      <c r="F225" s="175">
        <v>1</v>
      </c>
      <c r="G225" s="176">
        <v>101.75</v>
      </c>
      <c r="H225" s="177">
        <f t="shared" si="90"/>
        <v>17</v>
      </c>
      <c r="I225" s="178">
        <f t="shared" si="91"/>
        <v>769.73</v>
      </c>
      <c r="J225" s="175">
        <v>0</v>
      </c>
      <c r="K225" s="176">
        <v>0</v>
      </c>
      <c r="L225" s="179">
        <v>0</v>
      </c>
      <c r="M225" s="180">
        <v>0</v>
      </c>
      <c r="N225" s="176"/>
      <c r="O225" s="177">
        <f t="shared" si="92"/>
        <v>17</v>
      </c>
      <c r="P225" s="178">
        <f t="shared" si="93"/>
        <v>769.73</v>
      </c>
      <c r="Q225" s="329"/>
    </row>
    <row r="226" spans="1:17" ht="12.75">
      <c r="A226" s="71" t="s">
        <v>126</v>
      </c>
      <c r="B226" s="175">
        <v>54</v>
      </c>
      <c r="C226" s="175">
        <v>5509.66</v>
      </c>
      <c r="D226" s="175">
        <v>1</v>
      </c>
      <c r="E226" s="175">
        <v>5.13</v>
      </c>
      <c r="F226" s="175">
        <v>0</v>
      </c>
      <c r="G226" s="176">
        <v>0</v>
      </c>
      <c r="H226" s="177">
        <f t="shared" si="90"/>
        <v>55</v>
      </c>
      <c r="I226" s="178">
        <f t="shared" si="91"/>
        <v>5514.79</v>
      </c>
      <c r="J226" s="175">
        <v>0</v>
      </c>
      <c r="K226" s="176">
        <v>0</v>
      </c>
      <c r="L226" s="179">
        <v>0</v>
      </c>
      <c r="M226" s="180">
        <v>0</v>
      </c>
      <c r="N226" s="176"/>
      <c r="O226" s="177">
        <f t="shared" si="92"/>
        <v>55</v>
      </c>
      <c r="P226" s="178">
        <f t="shared" si="93"/>
        <v>5514.79</v>
      </c>
      <c r="Q226" s="329"/>
    </row>
    <row r="227" spans="1:17" ht="12.75">
      <c r="A227" s="71" t="s">
        <v>127</v>
      </c>
      <c r="B227" s="175">
        <v>6</v>
      </c>
      <c r="C227" s="175">
        <v>1653.41</v>
      </c>
      <c r="D227" s="175">
        <v>0</v>
      </c>
      <c r="E227" s="175">
        <v>0</v>
      </c>
      <c r="F227" s="175">
        <v>0</v>
      </c>
      <c r="G227" s="176">
        <v>0</v>
      </c>
      <c r="H227" s="177">
        <f t="shared" si="90"/>
        <v>6</v>
      </c>
      <c r="I227" s="178">
        <f t="shared" si="91"/>
        <v>1653.41</v>
      </c>
      <c r="J227" s="175">
        <v>0</v>
      </c>
      <c r="K227" s="176">
        <v>0</v>
      </c>
      <c r="L227" s="179">
        <v>0</v>
      </c>
      <c r="M227" s="180">
        <v>0</v>
      </c>
      <c r="N227" s="176"/>
      <c r="O227" s="177">
        <f t="shared" si="92"/>
        <v>6</v>
      </c>
      <c r="P227" s="178">
        <f t="shared" si="93"/>
        <v>1653.41</v>
      </c>
      <c r="Q227" s="329"/>
    </row>
    <row r="228" spans="1:17" ht="12.75">
      <c r="A228" s="75" t="s">
        <v>185</v>
      </c>
      <c r="B228" s="161">
        <f aca="true" t="shared" si="94" ref="B228:G228">SUM(B229:B239)</f>
        <v>2920</v>
      </c>
      <c r="C228" s="161">
        <f t="shared" si="94"/>
        <v>522578.82999999996</v>
      </c>
      <c r="D228" s="161">
        <f t="shared" si="94"/>
        <v>36</v>
      </c>
      <c r="E228" s="161">
        <f t="shared" si="94"/>
        <v>65459.990000000005</v>
      </c>
      <c r="F228" s="161">
        <f t="shared" si="94"/>
        <v>100</v>
      </c>
      <c r="G228" s="161">
        <f t="shared" si="94"/>
        <v>33407.15</v>
      </c>
      <c r="H228" s="162">
        <f>B228+D228+F228</f>
        <v>3056</v>
      </c>
      <c r="I228" s="163">
        <f>C228+E228+G228</f>
        <v>621445.97</v>
      </c>
      <c r="J228" s="161">
        <f>SUM(J229:J239)</f>
        <v>0</v>
      </c>
      <c r="K228" s="164">
        <f>SUM(K229:K239)</f>
        <v>0</v>
      </c>
      <c r="L228" s="162">
        <f>SUM(L229:L239)</f>
        <v>0</v>
      </c>
      <c r="M228" s="163">
        <f>SUM(M229:M239)</f>
        <v>0</v>
      </c>
      <c r="N228" s="163">
        <f>SUM(N229:N239)</f>
        <v>0</v>
      </c>
      <c r="O228" s="162">
        <f>H228+J228+L228</f>
        <v>3056</v>
      </c>
      <c r="P228" s="163">
        <f>I228+K228+M228+N228</f>
        <v>621445.97</v>
      </c>
      <c r="Q228" s="329"/>
    </row>
    <row r="229" spans="1:17" ht="12.75">
      <c r="A229" s="71" t="s">
        <v>119</v>
      </c>
      <c r="B229" s="175">
        <v>10</v>
      </c>
      <c r="C229" s="175">
        <v>1039.59</v>
      </c>
      <c r="D229" s="175">
        <v>0</v>
      </c>
      <c r="E229" s="175">
        <v>0</v>
      </c>
      <c r="F229" s="175">
        <v>0</v>
      </c>
      <c r="G229" s="176">
        <v>0</v>
      </c>
      <c r="H229" s="177">
        <f>B229+D229+F229</f>
        <v>10</v>
      </c>
      <c r="I229" s="178">
        <f>C229+E229+G229</f>
        <v>1039.59</v>
      </c>
      <c r="J229" s="175">
        <v>0</v>
      </c>
      <c r="K229" s="176">
        <v>0</v>
      </c>
      <c r="L229" s="179">
        <v>0</v>
      </c>
      <c r="M229" s="180">
        <v>0</v>
      </c>
      <c r="N229" s="176"/>
      <c r="O229" s="177">
        <f>H229+J229+L229</f>
        <v>10</v>
      </c>
      <c r="P229" s="178">
        <f>I229+K229+M229</f>
        <v>1039.59</v>
      </c>
      <c r="Q229" s="329"/>
    </row>
    <row r="230" spans="1:17" ht="12.75">
      <c r="A230" s="71" t="s">
        <v>120</v>
      </c>
      <c r="B230" s="175">
        <v>1</v>
      </c>
      <c r="C230" s="175">
        <v>34.58</v>
      </c>
      <c r="D230" s="175">
        <v>0</v>
      </c>
      <c r="E230" s="175">
        <v>0</v>
      </c>
      <c r="F230" s="175">
        <v>11</v>
      </c>
      <c r="G230" s="176">
        <v>2533.01</v>
      </c>
      <c r="H230" s="177">
        <f aca="true" t="shared" si="95" ref="H230:H239">B230+D230+F230</f>
        <v>12</v>
      </c>
      <c r="I230" s="178">
        <f aca="true" t="shared" si="96" ref="I230:I239">C230+E230+G230</f>
        <v>2567.59</v>
      </c>
      <c r="J230" s="175">
        <v>0</v>
      </c>
      <c r="K230" s="176">
        <v>0</v>
      </c>
      <c r="L230" s="179">
        <v>0</v>
      </c>
      <c r="M230" s="180">
        <v>0</v>
      </c>
      <c r="N230" s="176"/>
      <c r="O230" s="177">
        <f aca="true" t="shared" si="97" ref="O230:O239">H230+J230+L230</f>
        <v>12</v>
      </c>
      <c r="P230" s="178">
        <f aca="true" t="shared" si="98" ref="P230:P239">I230+K230+M230</f>
        <v>2567.59</v>
      </c>
      <c r="Q230" s="329"/>
    </row>
    <row r="231" spans="1:17" ht="12.75">
      <c r="A231" s="71" t="s">
        <v>121</v>
      </c>
      <c r="B231" s="175">
        <v>0</v>
      </c>
      <c r="C231" s="175">
        <v>0</v>
      </c>
      <c r="D231" s="175">
        <v>0</v>
      </c>
      <c r="E231" s="175">
        <v>0</v>
      </c>
      <c r="F231" s="175">
        <v>0</v>
      </c>
      <c r="G231" s="176">
        <v>0</v>
      </c>
      <c r="H231" s="177">
        <f t="shared" si="95"/>
        <v>0</v>
      </c>
      <c r="I231" s="178">
        <f t="shared" si="96"/>
        <v>0</v>
      </c>
      <c r="J231" s="175">
        <v>0</v>
      </c>
      <c r="K231" s="176">
        <v>0</v>
      </c>
      <c r="L231" s="179">
        <v>0</v>
      </c>
      <c r="M231" s="180">
        <v>0</v>
      </c>
      <c r="N231" s="176"/>
      <c r="O231" s="177">
        <f t="shared" si="97"/>
        <v>0</v>
      </c>
      <c r="P231" s="178">
        <f t="shared" si="98"/>
        <v>0</v>
      </c>
      <c r="Q231" s="329"/>
    </row>
    <row r="232" spans="1:17" ht="12.75">
      <c r="A232" s="71" t="s">
        <v>122</v>
      </c>
      <c r="B232" s="175">
        <v>0</v>
      </c>
      <c r="C232" s="175">
        <v>0</v>
      </c>
      <c r="D232" s="175">
        <v>0</v>
      </c>
      <c r="E232" s="175">
        <v>0</v>
      </c>
      <c r="F232" s="175">
        <v>0</v>
      </c>
      <c r="G232" s="176">
        <v>0</v>
      </c>
      <c r="H232" s="177">
        <f t="shared" si="95"/>
        <v>0</v>
      </c>
      <c r="I232" s="178">
        <f t="shared" si="96"/>
        <v>0</v>
      </c>
      <c r="J232" s="175">
        <v>0</v>
      </c>
      <c r="K232" s="176">
        <v>0</v>
      </c>
      <c r="L232" s="179">
        <v>0</v>
      </c>
      <c r="M232" s="180">
        <v>0</v>
      </c>
      <c r="N232" s="176"/>
      <c r="O232" s="177">
        <f t="shared" si="97"/>
        <v>0</v>
      </c>
      <c r="P232" s="178">
        <f t="shared" si="98"/>
        <v>0</v>
      </c>
      <c r="Q232" s="329"/>
    </row>
    <row r="233" spans="1:17" ht="12.75">
      <c r="A233" s="71" t="s">
        <v>123</v>
      </c>
      <c r="B233" s="175">
        <v>2374</v>
      </c>
      <c r="C233" s="175">
        <v>368158.75</v>
      </c>
      <c r="D233" s="175">
        <v>30</v>
      </c>
      <c r="E233" s="175">
        <v>38358.08</v>
      </c>
      <c r="F233" s="175">
        <v>32</v>
      </c>
      <c r="G233" s="176">
        <v>3047.93</v>
      </c>
      <c r="H233" s="177">
        <f t="shared" si="95"/>
        <v>2436</v>
      </c>
      <c r="I233" s="178">
        <f t="shared" si="96"/>
        <v>409564.76</v>
      </c>
      <c r="J233" s="175">
        <v>0</v>
      </c>
      <c r="K233" s="176">
        <v>0</v>
      </c>
      <c r="L233" s="179">
        <v>0</v>
      </c>
      <c r="M233" s="180">
        <v>0</v>
      </c>
      <c r="N233" s="176"/>
      <c r="O233" s="177">
        <f t="shared" si="97"/>
        <v>2436</v>
      </c>
      <c r="P233" s="178">
        <f t="shared" si="98"/>
        <v>409564.76</v>
      </c>
      <c r="Q233" s="329"/>
    </row>
    <row r="234" spans="1:17" ht="12.75">
      <c r="A234" s="71" t="s">
        <v>339</v>
      </c>
      <c r="B234" s="175">
        <v>0</v>
      </c>
      <c r="C234" s="175">
        <v>0</v>
      </c>
      <c r="D234" s="175">
        <v>0</v>
      </c>
      <c r="E234" s="175">
        <v>0</v>
      </c>
      <c r="F234" s="175">
        <v>0</v>
      </c>
      <c r="G234" s="176">
        <v>0</v>
      </c>
      <c r="H234" s="177">
        <f t="shared" si="95"/>
        <v>0</v>
      </c>
      <c r="I234" s="178">
        <f t="shared" si="96"/>
        <v>0</v>
      </c>
      <c r="J234" s="175">
        <v>0</v>
      </c>
      <c r="K234" s="176">
        <v>0</v>
      </c>
      <c r="L234" s="179">
        <v>0</v>
      </c>
      <c r="M234" s="180">
        <v>0</v>
      </c>
      <c r="N234" s="176">
        <v>0</v>
      </c>
      <c r="O234" s="177">
        <f t="shared" si="97"/>
        <v>0</v>
      </c>
      <c r="P234" s="178">
        <f t="shared" si="98"/>
        <v>0</v>
      </c>
      <c r="Q234" s="329"/>
    </row>
    <row r="235" spans="1:17" ht="12.75">
      <c r="A235" s="71" t="s">
        <v>326</v>
      </c>
      <c r="B235" s="175">
        <v>0</v>
      </c>
      <c r="C235" s="175">
        <v>0</v>
      </c>
      <c r="D235" s="175">
        <v>0</v>
      </c>
      <c r="E235" s="175">
        <v>0</v>
      </c>
      <c r="F235" s="175">
        <v>0</v>
      </c>
      <c r="G235" s="176">
        <v>0</v>
      </c>
      <c r="H235" s="177">
        <f t="shared" si="95"/>
        <v>0</v>
      </c>
      <c r="I235" s="178">
        <f t="shared" si="96"/>
        <v>0</v>
      </c>
      <c r="J235" s="175">
        <v>0</v>
      </c>
      <c r="K235" s="176">
        <v>0</v>
      </c>
      <c r="L235" s="179">
        <v>0</v>
      </c>
      <c r="M235" s="180">
        <v>0</v>
      </c>
      <c r="N235" s="176"/>
      <c r="O235" s="177">
        <f t="shared" si="97"/>
        <v>0</v>
      </c>
      <c r="P235" s="178">
        <f t="shared" si="98"/>
        <v>0</v>
      </c>
      <c r="Q235" s="329"/>
    </row>
    <row r="236" spans="1:17" ht="12.75">
      <c r="A236" s="71" t="s">
        <v>124</v>
      </c>
      <c r="B236" s="175">
        <v>115</v>
      </c>
      <c r="C236" s="175">
        <v>32246.370000000003</v>
      </c>
      <c r="D236" s="175">
        <v>0</v>
      </c>
      <c r="E236" s="175">
        <v>0</v>
      </c>
      <c r="F236" s="175">
        <v>57</v>
      </c>
      <c r="G236" s="176">
        <v>27826.21</v>
      </c>
      <c r="H236" s="177">
        <f t="shared" si="95"/>
        <v>172</v>
      </c>
      <c r="I236" s="178">
        <f t="shared" si="96"/>
        <v>60072.58</v>
      </c>
      <c r="J236" s="175">
        <v>0</v>
      </c>
      <c r="K236" s="176">
        <v>0</v>
      </c>
      <c r="L236" s="179">
        <v>0</v>
      </c>
      <c r="M236" s="180">
        <v>0</v>
      </c>
      <c r="N236" s="176"/>
      <c r="O236" s="177">
        <f t="shared" si="97"/>
        <v>172</v>
      </c>
      <c r="P236" s="178">
        <f t="shared" si="98"/>
        <v>60072.58</v>
      </c>
      <c r="Q236" s="329"/>
    </row>
    <row r="237" spans="1:17" ht="12.75">
      <c r="A237" s="71" t="s">
        <v>125</v>
      </c>
      <c r="B237" s="175">
        <v>15</v>
      </c>
      <c r="C237" s="175">
        <v>12339.980000000001</v>
      </c>
      <c r="D237" s="175">
        <v>0</v>
      </c>
      <c r="E237" s="175">
        <v>0</v>
      </c>
      <c r="F237" s="175">
        <v>0</v>
      </c>
      <c r="G237" s="176">
        <v>0</v>
      </c>
      <c r="H237" s="177">
        <f t="shared" si="95"/>
        <v>15</v>
      </c>
      <c r="I237" s="178">
        <f t="shared" si="96"/>
        <v>12339.980000000001</v>
      </c>
      <c r="J237" s="175">
        <v>0</v>
      </c>
      <c r="K237" s="176">
        <v>0</v>
      </c>
      <c r="L237" s="179">
        <v>0</v>
      </c>
      <c r="M237" s="180">
        <v>0</v>
      </c>
      <c r="N237" s="176"/>
      <c r="O237" s="177">
        <f t="shared" si="97"/>
        <v>15</v>
      </c>
      <c r="P237" s="178">
        <f t="shared" si="98"/>
        <v>12339.980000000001</v>
      </c>
      <c r="Q237" s="329"/>
    </row>
    <row r="238" spans="1:17" ht="12.75">
      <c r="A238" s="71" t="s">
        <v>126</v>
      </c>
      <c r="B238" s="175">
        <v>402</v>
      </c>
      <c r="C238" s="175">
        <v>108003.91</v>
      </c>
      <c r="D238" s="175">
        <v>6</v>
      </c>
      <c r="E238" s="175">
        <v>27101.91</v>
      </c>
      <c r="F238" s="175">
        <v>0</v>
      </c>
      <c r="G238" s="176">
        <v>0</v>
      </c>
      <c r="H238" s="177">
        <f t="shared" si="95"/>
        <v>408</v>
      </c>
      <c r="I238" s="178">
        <f t="shared" si="96"/>
        <v>135105.82</v>
      </c>
      <c r="J238" s="175">
        <v>0</v>
      </c>
      <c r="K238" s="176">
        <v>0</v>
      </c>
      <c r="L238" s="179">
        <v>0</v>
      </c>
      <c r="M238" s="180">
        <v>0</v>
      </c>
      <c r="N238" s="176"/>
      <c r="O238" s="177">
        <f t="shared" si="97"/>
        <v>408</v>
      </c>
      <c r="P238" s="178">
        <f t="shared" si="98"/>
        <v>135105.82</v>
      </c>
      <c r="Q238" s="329"/>
    </row>
    <row r="239" spans="1:17" ht="12.75">
      <c r="A239" s="71" t="s">
        <v>127</v>
      </c>
      <c r="B239" s="175">
        <v>3</v>
      </c>
      <c r="C239" s="175">
        <v>755.65</v>
      </c>
      <c r="D239" s="175">
        <v>0</v>
      </c>
      <c r="E239" s="175">
        <v>0</v>
      </c>
      <c r="F239" s="175">
        <v>0</v>
      </c>
      <c r="G239" s="176">
        <v>0</v>
      </c>
      <c r="H239" s="177">
        <f t="shared" si="95"/>
        <v>3</v>
      </c>
      <c r="I239" s="178">
        <f t="shared" si="96"/>
        <v>755.65</v>
      </c>
      <c r="J239" s="175">
        <v>0</v>
      </c>
      <c r="K239" s="176">
        <v>0</v>
      </c>
      <c r="L239" s="179">
        <v>0</v>
      </c>
      <c r="M239" s="180">
        <v>0</v>
      </c>
      <c r="N239" s="176"/>
      <c r="O239" s="177">
        <f t="shared" si="97"/>
        <v>3</v>
      </c>
      <c r="P239" s="178">
        <f t="shared" si="98"/>
        <v>755.65</v>
      </c>
      <c r="Q239" s="329"/>
    </row>
    <row r="240" spans="1:17" ht="12.75">
      <c r="A240" s="75" t="s">
        <v>186</v>
      </c>
      <c r="B240" s="161">
        <f aca="true" t="shared" si="99" ref="B240:G240">SUM(B241:B250)</f>
        <v>830</v>
      </c>
      <c r="C240" s="161">
        <f t="shared" si="99"/>
        <v>134424.28999999998</v>
      </c>
      <c r="D240" s="161">
        <f t="shared" si="99"/>
        <v>4</v>
      </c>
      <c r="E240" s="161">
        <f t="shared" si="99"/>
        <v>429.34</v>
      </c>
      <c r="F240" s="161">
        <f t="shared" si="99"/>
        <v>279</v>
      </c>
      <c r="G240" s="161">
        <f t="shared" si="99"/>
        <v>54434.4</v>
      </c>
      <c r="H240" s="162">
        <f>B240+D240+F240</f>
        <v>1113</v>
      </c>
      <c r="I240" s="163">
        <f>C240+E240+G240</f>
        <v>189288.02999999997</v>
      </c>
      <c r="J240" s="161">
        <f>SUM(J241:J250)</f>
        <v>0</v>
      </c>
      <c r="K240" s="164">
        <f>SUM(K241:K250)</f>
        <v>0</v>
      </c>
      <c r="L240" s="162">
        <f>SUM(L241:L251)</f>
        <v>0</v>
      </c>
      <c r="M240" s="163">
        <f>SUM(M241:M251)</f>
        <v>0</v>
      </c>
      <c r="N240" s="163"/>
      <c r="O240" s="162">
        <f>H240+J240+L240</f>
        <v>1113</v>
      </c>
      <c r="P240" s="163">
        <f>I240+K240+M240+N240</f>
        <v>189288.02999999997</v>
      </c>
      <c r="Q240" s="329"/>
    </row>
    <row r="241" spans="1:17" ht="12.75">
      <c r="A241" s="71" t="s">
        <v>119</v>
      </c>
      <c r="B241" s="175">
        <v>15</v>
      </c>
      <c r="C241" s="175">
        <v>24603.359999999993</v>
      </c>
      <c r="D241" s="175">
        <v>0</v>
      </c>
      <c r="E241" s="175">
        <v>0</v>
      </c>
      <c r="F241" s="175">
        <v>1</v>
      </c>
      <c r="G241" s="176">
        <v>20.64</v>
      </c>
      <c r="H241" s="177">
        <f>B241+D241+F241</f>
        <v>16</v>
      </c>
      <c r="I241" s="178">
        <f>C241+E241+G241</f>
        <v>24623.999999999993</v>
      </c>
      <c r="J241" s="175">
        <v>0</v>
      </c>
      <c r="K241" s="176">
        <v>0</v>
      </c>
      <c r="L241" s="179">
        <v>0</v>
      </c>
      <c r="M241" s="180">
        <v>0</v>
      </c>
      <c r="N241" s="176"/>
      <c r="O241" s="177">
        <f>H241+J241+L241</f>
        <v>16</v>
      </c>
      <c r="P241" s="178">
        <f>I241+K241+M241</f>
        <v>24623.999999999993</v>
      </c>
      <c r="Q241" s="329"/>
    </row>
    <row r="242" spans="1:17" ht="12.75">
      <c r="A242" s="71" t="s">
        <v>120</v>
      </c>
      <c r="B242" s="175">
        <v>0</v>
      </c>
      <c r="C242" s="175">
        <v>0</v>
      </c>
      <c r="D242" s="175">
        <v>0</v>
      </c>
      <c r="E242" s="175">
        <v>0</v>
      </c>
      <c r="F242" s="175">
        <v>1</v>
      </c>
      <c r="G242" s="176">
        <v>70.69</v>
      </c>
      <c r="H242" s="177">
        <f aca="true" t="shared" si="100" ref="H242:H250">B242+D242+F242</f>
        <v>1</v>
      </c>
      <c r="I242" s="178">
        <f aca="true" t="shared" si="101" ref="I242:I250">C242+E242+G242</f>
        <v>70.69</v>
      </c>
      <c r="J242" s="175">
        <v>0</v>
      </c>
      <c r="K242" s="176">
        <v>0</v>
      </c>
      <c r="L242" s="179">
        <v>0</v>
      </c>
      <c r="M242" s="180">
        <v>0</v>
      </c>
      <c r="N242" s="176"/>
      <c r="O242" s="177">
        <f aca="true" t="shared" si="102" ref="O242:O250">H242+J242+L242</f>
        <v>1</v>
      </c>
      <c r="P242" s="178">
        <f aca="true" t="shared" si="103" ref="P242:P250">I242+K242+M242</f>
        <v>70.69</v>
      </c>
      <c r="Q242" s="329"/>
    </row>
    <row r="243" spans="1:17" ht="12.75">
      <c r="A243" s="71" t="s">
        <v>121</v>
      </c>
      <c r="B243" s="175">
        <v>0</v>
      </c>
      <c r="C243" s="175">
        <v>0</v>
      </c>
      <c r="D243" s="175">
        <v>0</v>
      </c>
      <c r="E243" s="175">
        <v>0</v>
      </c>
      <c r="F243" s="175">
        <v>0</v>
      </c>
      <c r="G243" s="176">
        <v>0</v>
      </c>
      <c r="H243" s="177">
        <f t="shared" si="100"/>
        <v>0</v>
      </c>
      <c r="I243" s="178">
        <f t="shared" si="101"/>
        <v>0</v>
      </c>
      <c r="J243" s="175">
        <v>0</v>
      </c>
      <c r="K243" s="176">
        <v>0</v>
      </c>
      <c r="L243" s="179">
        <v>0</v>
      </c>
      <c r="M243" s="180">
        <v>0</v>
      </c>
      <c r="N243" s="176"/>
      <c r="O243" s="177">
        <f t="shared" si="102"/>
        <v>0</v>
      </c>
      <c r="P243" s="178">
        <f t="shared" si="103"/>
        <v>0</v>
      </c>
      <c r="Q243" s="329"/>
    </row>
    <row r="244" spans="1:17" ht="12.75">
      <c r="A244" s="71" t="s">
        <v>122</v>
      </c>
      <c r="B244" s="175">
        <v>0</v>
      </c>
      <c r="C244" s="175">
        <v>0</v>
      </c>
      <c r="D244" s="175">
        <v>0</v>
      </c>
      <c r="E244" s="175">
        <v>0</v>
      </c>
      <c r="F244" s="175">
        <v>0</v>
      </c>
      <c r="G244" s="176">
        <v>0</v>
      </c>
      <c r="H244" s="177">
        <f t="shared" si="100"/>
        <v>0</v>
      </c>
      <c r="I244" s="178">
        <f t="shared" si="101"/>
        <v>0</v>
      </c>
      <c r="J244" s="175">
        <v>0</v>
      </c>
      <c r="K244" s="176">
        <v>0</v>
      </c>
      <c r="L244" s="179">
        <v>0</v>
      </c>
      <c r="M244" s="180">
        <v>0</v>
      </c>
      <c r="N244" s="176"/>
      <c r="O244" s="177">
        <f t="shared" si="102"/>
        <v>0</v>
      </c>
      <c r="P244" s="178">
        <f t="shared" si="103"/>
        <v>0</v>
      </c>
      <c r="Q244" s="329"/>
    </row>
    <row r="245" spans="1:17" ht="12.75">
      <c r="A245" s="71" t="s">
        <v>123</v>
      </c>
      <c r="B245" s="175">
        <v>699</v>
      </c>
      <c r="C245" s="175">
        <v>90367.75</v>
      </c>
      <c r="D245" s="175">
        <v>4</v>
      </c>
      <c r="E245" s="175">
        <v>429.34</v>
      </c>
      <c r="F245" s="175">
        <v>186</v>
      </c>
      <c r="G245" s="176">
        <v>15213.310000000001</v>
      </c>
      <c r="H245" s="177">
        <f t="shared" si="100"/>
        <v>889</v>
      </c>
      <c r="I245" s="178">
        <f t="shared" si="101"/>
        <v>106010.4</v>
      </c>
      <c r="J245" s="175">
        <v>0</v>
      </c>
      <c r="K245" s="176">
        <v>0</v>
      </c>
      <c r="L245" s="179">
        <v>0</v>
      </c>
      <c r="M245" s="180">
        <v>0</v>
      </c>
      <c r="N245" s="176"/>
      <c r="O245" s="177">
        <f t="shared" si="102"/>
        <v>889</v>
      </c>
      <c r="P245" s="178">
        <f t="shared" si="103"/>
        <v>106010.4</v>
      </c>
      <c r="Q245" s="329"/>
    </row>
    <row r="246" spans="1:17" ht="12.75">
      <c r="A246" s="71" t="s">
        <v>326</v>
      </c>
      <c r="B246" s="175">
        <v>2</v>
      </c>
      <c r="C246" s="175">
        <v>439.13</v>
      </c>
      <c r="D246" s="175">
        <v>0</v>
      </c>
      <c r="E246" s="175">
        <v>0</v>
      </c>
      <c r="F246" s="175">
        <v>0</v>
      </c>
      <c r="G246" s="176">
        <v>0</v>
      </c>
      <c r="H246" s="177">
        <f t="shared" si="100"/>
        <v>2</v>
      </c>
      <c r="I246" s="178">
        <f t="shared" si="101"/>
        <v>439.13</v>
      </c>
      <c r="J246" s="175">
        <v>0</v>
      </c>
      <c r="K246" s="176">
        <v>0</v>
      </c>
      <c r="L246" s="179">
        <v>0</v>
      </c>
      <c r="M246" s="180">
        <v>0</v>
      </c>
      <c r="N246" s="176"/>
      <c r="O246" s="177">
        <f t="shared" si="102"/>
        <v>2</v>
      </c>
      <c r="P246" s="178">
        <f t="shared" si="103"/>
        <v>439.13</v>
      </c>
      <c r="Q246" s="329"/>
    </row>
    <row r="247" spans="1:17" ht="12.75">
      <c r="A247" s="71" t="s">
        <v>124</v>
      </c>
      <c r="B247" s="175">
        <v>73</v>
      </c>
      <c r="C247" s="175">
        <v>15627.95</v>
      </c>
      <c r="D247" s="175">
        <v>0</v>
      </c>
      <c r="E247" s="175">
        <v>0</v>
      </c>
      <c r="F247" s="175">
        <v>91</v>
      </c>
      <c r="G247" s="176">
        <v>39129.76</v>
      </c>
      <c r="H247" s="177">
        <f t="shared" si="100"/>
        <v>164</v>
      </c>
      <c r="I247" s="178">
        <f t="shared" si="101"/>
        <v>54757.71000000001</v>
      </c>
      <c r="J247" s="175">
        <v>0</v>
      </c>
      <c r="K247" s="176">
        <v>0</v>
      </c>
      <c r="L247" s="179">
        <v>0</v>
      </c>
      <c r="M247" s="180">
        <v>0</v>
      </c>
      <c r="N247" s="176"/>
      <c r="O247" s="177">
        <f t="shared" si="102"/>
        <v>164</v>
      </c>
      <c r="P247" s="178">
        <f t="shared" si="103"/>
        <v>54757.71000000001</v>
      </c>
      <c r="Q247" s="329"/>
    </row>
    <row r="248" spans="1:17" ht="12.75">
      <c r="A248" s="71" t="s">
        <v>125</v>
      </c>
      <c r="B248" s="175">
        <v>0</v>
      </c>
      <c r="C248" s="175">
        <v>0</v>
      </c>
      <c r="D248" s="175">
        <v>0</v>
      </c>
      <c r="E248" s="175">
        <v>0</v>
      </c>
      <c r="F248" s="175">
        <v>0</v>
      </c>
      <c r="G248" s="176">
        <v>0</v>
      </c>
      <c r="H248" s="177">
        <f t="shared" si="100"/>
        <v>0</v>
      </c>
      <c r="I248" s="178">
        <f t="shared" si="101"/>
        <v>0</v>
      </c>
      <c r="J248" s="175">
        <v>0</v>
      </c>
      <c r="K248" s="176">
        <v>0</v>
      </c>
      <c r="L248" s="179">
        <v>0</v>
      </c>
      <c r="M248" s="180">
        <v>0</v>
      </c>
      <c r="N248" s="176"/>
      <c r="O248" s="177">
        <f t="shared" si="102"/>
        <v>0</v>
      </c>
      <c r="P248" s="178">
        <f t="shared" si="103"/>
        <v>0</v>
      </c>
      <c r="Q248" s="329"/>
    </row>
    <row r="249" spans="1:17" ht="12.75">
      <c r="A249" s="71" t="s">
        <v>126</v>
      </c>
      <c r="B249" s="175">
        <v>38</v>
      </c>
      <c r="C249" s="175">
        <v>2044.63</v>
      </c>
      <c r="D249" s="175">
        <v>0</v>
      </c>
      <c r="E249" s="175">
        <v>0</v>
      </c>
      <c r="F249" s="175">
        <v>0</v>
      </c>
      <c r="G249" s="176">
        <v>0</v>
      </c>
      <c r="H249" s="177">
        <f t="shared" si="100"/>
        <v>38</v>
      </c>
      <c r="I249" s="178">
        <f t="shared" si="101"/>
        <v>2044.63</v>
      </c>
      <c r="J249" s="175">
        <v>0</v>
      </c>
      <c r="K249" s="176">
        <v>0</v>
      </c>
      <c r="L249" s="179">
        <v>0</v>
      </c>
      <c r="M249" s="180">
        <v>0</v>
      </c>
      <c r="N249" s="176"/>
      <c r="O249" s="177">
        <f t="shared" si="102"/>
        <v>38</v>
      </c>
      <c r="P249" s="178">
        <f t="shared" si="103"/>
        <v>2044.63</v>
      </c>
      <c r="Q249" s="329"/>
    </row>
    <row r="250" spans="1:17" ht="12.75">
      <c r="A250" s="71" t="s">
        <v>127</v>
      </c>
      <c r="B250" s="175">
        <v>3</v>
      </c>
      <c r="C250" s="175">
        <v>1341.47</v>
      </c>
      <c r="D250" s="175">
        <v>0</v>
      </c>
      <c r="E250" s="175">
        <v>0</v>
      </c>
      <c r="F250" s="175">
        <v>0</v>
      </c>
      <c r="G250" s="176">
        <v>0</v>
      </c>
      <c r="H250" s="177">
        <f t="shared" si="100"/>
        <v>3</v>
      </c>
      <c r="I250" s="178">
        <f t="shared" si="101"/>
        <v>1341.47</v>
      </c>
      <c r="J250" s="175">
        <v>0</v>
      </c>
      <c r="K250" s="176">
        <v>0</v>
      </c>
      <c r="L250" s="179">
        <v>0</v>
      </c>
      <c r="M250" s="180">
        <v>0</v>
      </c>
      <c r="N250" s="176"/>
      <c r="O250" s="177">
        <f t="shared" si="102"/>
        <v>3</v>
      </c>
      <c r="P250" s="178">
        <f t="shared" si="103"/>
        <v>1341.47</v>
      </c>
      <c r="Q250" s="329"/>
    </row>
    <row r="251" spans="1:17" ht="12.75">
      <c r="A251" s="75" t="s">
        <v>187</v>
      </c>
      <c r="B251" s="161">
        <f aca="true" t="shared" si="104" ref="B251:G251">SUM(B252:B262)</f>
        <v>10</v>
      </c>
      <c r="C251" s="161">
        <f t="shared" si="104"/>
        <v>614.13</v>
      </c>
      <c r="D251" s="161">
        <f t="shared" si="104"/>
        <v>0</v>
      </c>
      <c r="E251" s="161">
        <f t="shared" si="104"/>
        <v>0</v>
      </c>
      <c r="F251" s="161">
        <f t="shared" si="104"/>
        <v>1</v>
      </c>
      <c r="G251" s="161">
        <f t="shared" si="104"/>
        <v>16.1</v>
      </c>
      <c r="H251" s="162">
        <f>B251+D251+F251</f>
        <v>11</v>
      </c>
      <c r="I251" s="163">
        <f>C251+E251+G251</f>
        <v>630.23</v>
      </c>
      <c r="J251" s="161">
        <f>SUM(J252:J262)</f>
        <v>0</v>
      </c>
      <c r="K251" s="164">
        <f>SUM(K252:K262)</f>
        <v>0</v>
      </c>
      <c r="L251" s="162">
        <f>SUM(L252:L262)</f>
        <v>0</v>
      </c>
      <c r="M251" s="163">
        <f>SUM(M252:M262)</f>
        <v>0</v>
      </c>
      <c r="N251" s="163">
        <f>SUM(N252:N262)</f>
        <v>0</v>
      </c>
      <c r="O251" s="162">
        <f>H251+J251+L251</f>
        <v>11</v>
      </c>
      <c r="P251" s="163">
        <f>I251+K251+M251+N251</f>
        <v>630.23</v>
      </c>
      <c r="Q251" s="329"/>
    </row>
    <row r="252" spans="1:17" ht="12.75">
      <c r="A252" s="71" t="s">
        <v>119</v>
      </c>
      <c r="B252" s="175">
        <v>0</v>
      </c>
      <c r="C252" s="175">
        <v>0</v>
      </c>
      <c r="D252" s="175">
        <v>0</v>
      </c>
      <c r="E252" s="175">
        <v>0</v>
      </c>
      <c r="F252" s="175">
        <v>0</v>
      </c>
      <c r="G252" s="176">
        <v>0</v>
      </c>
      <c r="H252" s="177">
        <f>B252+D252+F252</f>
        <v>0</v>
      </c>
      <c r="I252" s="178">
        <f>C252+E252+G252</f>
        <v>0</v>
      </c>
      <c r="J252" s="175">
        <v>0</v>
      </c>
      <c r="K252" s="176">
        <v>0</v>
      </c>
      <c r="L252" s="179">
        <v>0</v>
      </c>
      <c r="M252" s="180">
        <v>0</v>
      </c>
      <c r="N252" s="176"/>
      <c r="O252" s="177">
        <f>H252+J252+L252</f>
        <v>0</v>
      </c>
      <c r="P252" s="178">
        <f>I252+K252+M252</f>
        <v>0</v>
      </c>
      <c r="Q252" s="329"/>
    </row>
    <row r="253" spans="1:17" ht="12.75">
      <c r="A253" s="71" t="s">
        <v>120</v>
      </c>
      <c r="B253" s="175">
        <v>0</v>
      </c>
      <c r="C253" s="175">
        <v>0</v>
      </c>
      <c r="D253" s="175">
        <v>0</v>
      </c>
      <c r="E253" s="175">
        <v>0</v>
      </c>
      <c r="F253" s="175">
        <v>0</v>
      </c>
      <c r="G253" s="176">
        <v>0</v>
      </c>
      <c r="H253" s="177">
        <f aca="true" t="shared" si="105" ref="H253:H262">B253+D253+F253</f>
        <v>0</v>
      </c>
      <c r="I253" s="178">
        <f aca="true" t="shared" si="106" ref="I253:I262">C253+E253+G253</f>
        <v>0</v>
      </c>
      <c r="J253" s="175">
        <v>0</v>
      </c>
      <c r="K253" s="176">
        <v>0</v>
      </c>
      <c r="L253" s="179">
        <v>0</v>
      </c>
      <c r="M253" s="180">
        <v>0</v>
      </c>
      <c r="N253" s="176"/>
      <c r="O253" s="177">
        <f aca="true" t="shared" si="107" ref="O253:O262">H253+J253+L253</f>
        <v>0</v>
      </c>
      <c r="P253" s="178">
        <f aca="true" t="shared" si="108" ref="P253:P262">I253+K253+M253</f>
        <v>0</v>
      </c>
      <c r="Q253" s="329"/>
    </row>
    <row r="254" spans="1:17" ht="12.75">
      <c r="A254" s="71" t="s">
        <v>121</v>
      </c>
      <c r="B254" s="175">
        <v>0</v>
      </c>
      <c r="C254" s="175">
        <v>0</v>
      </c>
      <c r="D254" s="175">
        <v>0</v>
      </c>
      <c r="E254" s="175">
        <v>0</v>
      </c>
      <c r="F254" s="175">
        <v>0</v>
      </c>
      <c r="G254" s="176">
        <v>0</v>
      </c>
      <c r="H254" s="177">
        <f t="shared" si="105"/>
        <v>0</v>
      </c>
      <c r="I254" s="178">
        <f t="shared" si="106"/>
        <v>0</v>
      </c>
      <c r="J254" s="175">
        <v>0</v>
      </c>
      <c r="K254" s="176">
        <v>0</v>
      </c>
      <c r="L254" s="179">
        <v>0</v>
      </c>
      <c r="M254" s="180">
        <v>0</v>
      </c>
      <c r="N254" s="176"/>
      <c r="O254" s="177">
        <f t="shared" si="107"/>
        <v>0</v>
      </c>
      <c r="P254" s="178">
        <f t="shared" si="108"/>
        <v>0</v>
      </c>
      <c r="Q254" s="329"/>
    </row>
    <row r="255" spans="1:17" ht="12.75">
      <c r="A255" s="71" t="s">
        <v>122</v>
      </c>
      <c r="B255" s="175">
        <v>0</v>
      </c>
      <c r="C255" s="175">
        <v>0</v>
      </c>
      <c r="D255" s="175">
        <v>0</v>
      </c>
      <c r="E255" s="175">
        <v>0</v>
      </c>
      <c r="F255" s="175">
        <v>0</v>
      </c>
      <c r="G255" s="176">
        <v>0</v>
      </c>
      <c r="H255" s="177">
        <f t="shared" si="105"/>
        <v>0</v>
      </c>
      <c r="I255" s="178">
        <f t="shared" si="106"/>
        <v>0</v>
      </c>
      <c r="J255" s="175">
        <v>0</v>
      </c>
      <c r="K255" s="176">
        <v>0</v>
      </c>
      <c r="L255" s="179">
        <v>0</v>
      </c>
      <c r="M255" s="180">
        <v>0</v>
      </c>
      <c r="N255" s="176"/>
      <c r="O255" s="177">
        <f t="shared" si="107"/>
        <v>0</v>
      </c>
      <c r="P255" s="178">
        <f t="shared" si="108"/>
        <v>0</v>
      </c>
      <c r="Q255" s="329"/>
    </row>
    <row r="256" spans="1:17" ht="12.75">
      <c r="A256" s="71" t="s">
        <v>123</v>
      </c>
      <c r="B256" s="175">
        <v>10</v>
      </c>
      <c r="C256" s="175">
        <v>614.13</v>
      </c>
      <c r="D256" s="175">
        <v>0</v>
      </c>
      <c r="E256" s="175">
        <v>0</v>
      </c>
      <c r="F256" s="175">
        <v>1</v>
      </c>
      <c r="G256" s="176">
        <v>16.1</v>
      </c>
      <c r="H256" s="177">
        <f t="shared" si="105"/>
        <v>11</v>
      </c>
      <c r="I256" s="178">
        <f t="shared" si="106"/>
        <v>630.23</v>
      </c>
      <c r="J256" s="175">
        <v>0</v>
      </c>
      <c r="K256" s="176">
        <v>0</v>
      </c>
      <c r="L256" s="179">
        <v>0</v>
      </c>
      <c r="M256" s="180">
        <v>0</v>
      </c>
      <c r="N256" s="176"/>
      <c r="O256" s="177">
        <f t="shared" si="107"/>
        <v>11</v>
      </c>
      <c r="P256" s="178">
        <f t="shared" si="108"/>
        <v>630.23</v>
      </c>
      <c r="Q256" s="329"/>
    </row>
    <row r="257" spans="1:17" ht="12.75">
      <c r="A257" s="71" t="s">
        <v>339</v>
      </c>
      <c r="B257" s="175">
        <v>0</v>
      </c>
      <c r="C257" s="175">
        <v>0</v>
      </c>
      <c r="D257" s="175">
        <v>0</v>
      </c>
      <c r="E257" s="175">
        <v>0</v>
      </c>
      <c r="F257" s="175">
        <v>0</v>
      </c>
      <c r="G257" s="176">
        <v>0</v>
      </c>
      <c r="H257" s="177">
        <f t="shared" si="105"/>
        <v>0</v>
      </c>
      <c r="I257" s="178">
        <f t="shared" si="106"/>
        <v>0</v>
      </c>
      <c r="J257" s="175">
        <v>0</v>
      </c>
      <c r="K257" s="176">
        <v>0</v>
      </c>
      <c r="L257" s="179">
        <v>0</v>
      </c>
      <c r="M257" s="180">
        <v>0</v>
      </c>
      <c r="N257" s="176">
        <v>0</v>
      </c>
      <c r="O257" s="177">
        <f t="shared" si="107"/>
        <v>0</v>
      </c>
      <c r="P257" s="178">
        <f t="shared" si="108"/>
        <v>0</v>
      </c>
      <c r="Q257" s="329"/>
    </row>
    <row r="258" spans="1:17" ht="12.75">
      <c r="A258" s="71" t="s">
        <v>326</v>
      </c>
      <c r="B258" s="175">
        <v>0</v>
      </c>
      <c r="C258" s="175">
        <v>0</v>
      </c>
      <c r="D258" s="175">
        <v>0</v>
      </c>
      <c r="E258" s="175">
        <v>0</v>
      </c>
      <c r="F258" s="175">
        <v>0</v>
      </c>
      <c r="G258" s="176">
        <v>0</v>
      </c>
      <c r="H258" s="177">
        <f t="shared" si="105"/>
        <v>0</v>
      </c>
      <c r="I258" s="178">
        <f t="shared" si="106"/>
        <v>0</v>
      </c>
      <c r="J258" s="175">
        <v>0</v>
      </c>
      <c r="K258" s="176">
        <v>0</v>
      </c>
      <c r="L258" s="179">
        <v>0</v>
      </c>
      <c r="M258" s="180">
        <v>0</v>
      </c>
      <c r="N258" s="176"/>
      <c r="O258" s="177">
        <f t="shared" si="107"/>
        <v>0</v>
      </c>
      <c r="P258" s="178">
        <f t="shared" si="108"/>
        <v>0</v>
      </c>
      <c r="Q258" s="329"/>
    </row>
    <row r="259" spans="1:17" ht="12.75">
      <c r="A259" s="71" t="s">
        <v>124</v>
      </c>
      <c r="B259" s="175">
        <v>0</v>
      </c>
      <c r="C259" s="175">
        <v>0</v>
      </c>
      <c r="D259" s="175">
        <v>0</v>
      </c>
      <c r="E259" s="175">
        <v>0</v>
      </c>
      <c r="F259" s="175">
        <v>0</v>
      </c>
      <c r="G259" s="176">
        <v>0</v>
      </c>
      <c r="H259" s="177">
        <f t="shared" si="105"/>
        <v>0</v>
      </c>
      <c r="I259" s="178">
        <f t="shared" si="106"/>
        <v>0</v>
      </c>
      <c r="J259" s="175">
        <v>0</v>
      </c>
      <c r="K259" s="176">
        <v>0</v>
      </c>
      <c r="L259" s="179">
        <v>0</v>
      </c>
      <c r="M259" s="180">
        <v>0</v>
      </c>
      <c r="N259" s="176"/>
      <c r="O259" s="177">
        <f t="shared" si="107"/>
        <v>0</v>
      </c>
      <c r="P259" s="178">
        <f t="shared" si="108"/>
        <v>0</v>
      </c>
      <c r="Q259" s="329"/>
    </row>
    <row r="260" spans="1:17" ht="12.75">
      <c r="A260" s="71" t="s">
        <v>125</v>
      </c>
      <c r="B260" s="175">
        <v>0</v>
      </c>
      <c r="C260" s="175">
        <v>0</v>
      </c>
      <c r="D260" s="175">
        <v>0</v>
      </c>
      <c r="E260" s="175">
        <v>0</v>
      </c>
      <c r="F260" s="175">
        <v>0</v>
      </c>
      <c r="G260" s="176">
        <v>0</v>
      </c>
      <c r="H260" s="177">
        <f t="shared" si="105"/>
        <v>0</v>
      </c>
      <c r="I260" s="178">
        <f t="shared" si="106"/>
        <v>0</v>
      </c>
      <c r="J260" s="175">
        <v>0</v>
      </c>
      <c r="K260" s="176">
        <v>0</v>
      </c>
      <c r="L260" s="179">
        <v>0</v>
      </c>
      <c r="M260" s="180">
        <v>0</v>
      </c>
      <c r="N260" s="176"/>
      <c r="O260" s="177">
        <f t="shared" si="107"/>
        <v>0</v>
      </c>
      <c r="P260" s="178">
        <f t="shared" si="108"/>
        <v>0</v>
      </c>
      <c r="Q260" s="329"/>
    </row>
    <row r="261" spans="1:17" ht="12.75">
      <c r="A261" s="71" t="s">
        <v>126</v>
      </c>
      <c r="B261" s="175">
        <v>0</v>
      </c>
      <c r="C261" s="175">
        <v>0</v>
      </c>
      <c r="D261" s="175">
        <v>0</v>
      </c>
      <c r="E261" s="175">
        <v>0</v>
      </c>
      <c r="F261" s="175">
        <v>0</v>
      </c>
      <c r="G261" s="176">
        <v>0</v>
      </c>
      <c r="H261" s="177">
        <f t="shared" si="105"/>
        <v>0</v>
      </c>
      <c r="I261" s="178">
        <f t="shared" si="106"/>
        <v>0</v>
      </c>
      <c r="J261" s="175">
        <v>0</v>
      </c>
      <c r="K261" s="176">
        <v>0</v>
      </c>
      <c r="L261" s="179">
        <v>0</v>
      </c>
      <c r="M261" s="180">
        <v>0</v>
      </c>
      <c r="N261" s="176"/>
      <c r="O261" s="177">
        <f t="shared" si="107"/>
        <v>0</v>
      </c>
      <c r="P261" s="178">
        <f t="shared" si="108"/>
        <v>0</v>
      </c>
      <c r="Q261" s="329"/>
    </row>
    <row r="262" spans="1:17" ht="12.75">
      <c r="A262" s="71" t="s">
        <v>127</v>
      </c>
      <c r="B262" s="175">
        <v>0</v>
      </c>
      <c r="C262" s="175">
        <v>0</v>
      </c>
      <c r="D262" s="175">
        <v>0</v>
      </c>
      <c r="E262" s="175">
        <v>0</v>
      </c>
      <c r="F262" s="175">
        <v>0</v>
      </c>
      <c r="G262" s="176">
        <v>0</v>
      </c>
      <c r="H262" s="177">
        <f t="shared" si="105"/>
        <v>0</v>
      </c>
      <c r="I262" s="178">
        <f t="shared" si="106"/>
        <v>0</v>
      </c>
      <c r="J262" s="175">
        <v>0</v>
      </c>
      <c r="K262" s="176">
        <v>0</v>
      </c>
      <c r="L262" s="179">
        <v>0</v>
      </c>
      <c r="M262" s="180">
        <v>0</v>
      </c>
      <c r="N262" s="176"/>
      <c r="O262" s="177">
        <f t="shared" si="107"/>
        <v>0</v>
      </c>
      <c r="P262" s="178">
        <f t="shared" si="108"/>
        <v>0</v>
      </c>
      <c r="Q262" s="329"/>
    </row>
    <row r="263" spans="1:17" ht="12.75">
      <c r="A263" s="75" t="s">
        <v>335</v>
      </c>
      <c r="B263" s="161">
        <f aca="true" t="shared" si="109" ref="B263:G263">SUM(B264:B274)</f>
        <v>23</v>
      </c>
      <c r="C263" s="161">
        <f t="shared" si="109"/>
        <v>4269.99</v>
      </c>
      <c r="D263" s="161">
        <f t="shared" si="109"/>
        <v>2</v>
      </c>
      <c r="E263" s="161">
        <f t="shared" si="109"/>
        <v>762.9</v>
      </c>
      <c r="F263" s="161">
        <f t="shared" si="109"/>
        <v>0</v>
      </c>
      <c r="G263" s="161">
        <f t="shared" si="109"/>
        <v>0</v>
      </c>
      <c r="H263" s="162">
        <f>B263+D263+F263</f>
        <v>25</v>
      </c>
      <c r="I263" s="163">
        <f>C263+E263+G263</f>
        <v>5032.889999999999</v>
      </c>
      <c r="J263" s="161">
        <f>SUM(J264:J274)</f>
        <v>0</v>
      </c>
      <c r="K263" s="164">
        <f>SUM(K264:K274)</f>
        <v>0</v>
      </c>
      <c r="L263" s="162">
        <f>SUM(L264:L274)</f>
        <v>0</v>
      </c>
      <c r="M263" s="163">
        <f>SUM(M264:M274)</f>
        <v>0</v>
      </c>
      <c r="N263" s="163">
        <f>SUM(N264:N274)</f>
        <v>0</v>
      </c>
      <c r="O263" s="162">
        <f>H263+J263+L263</f>
        <v>25</v>
      </c>
      <c r="P263" s="163">
        <f>I263+K263+M263+N263</f>
        <v>5032.889999999999</v>
      </c>
      <c r="Q263" s="329"/>
    </row>
    <row r="264" spans="1:17" ht="12.75">
      <c r="A264" s="71" t="s">
        <v>119</v>
      </c>
      <c r="B264" s="175">
        <v>3</v>
      </c>
      <c r="C264" s="175">
        <v>328.26</v>
      </c>
      <c r="D264" s="175">
        <v>0</v>
      </c>
      <c r="E264" s="175">
        <v>0</v>
      </c>
      <c r="F264" s="175">
        <v>0</v>
      </c>
      <c r="G264" s="176">
        <v>0</v>
      </c>
      <c r="H264" s="177">
        <f>B264+D264+F264</f>
        <v>3</v>
      </c>
      <c r="I264" s="178">
        <f>C264+E264+G264</f>
        <v>328.26</v>
      </c>
      <c r="J264" s="175">
        <v>0</v>
      </c>
      <c r="K264" s="176">
        <v>0</v>
      </c>
      <c r="L264" s="179">
        <v>0</v>
      </c>
      <c r="M264" s="180">
        <v>0</v>
      </c>
      <c r="N264" s="176"/>
      <c r="O264" s="177">
        <f>H264+J264+L264</f>
        <v>3</v>
      </c>
      <c r="P264" s="178">
        <f>I264+K264+M264</f>
        <v>328.26</v>
      </c>
      <c r="Q264" s="329"/>
    </row>
    <row r="265" spans="1:17" ht="12.75">
      <c r="A265" s="71" t="s">
        <v>120</v>
      </c>
      <c r="B265" s="175">
        <v>0</v>
      </c>
      <c r="C265" s="175">
        <v>0</v>
      </c>
      <c r="D265" s="175">
        <v>0</v>
      </c>
      <c r="E265" s="175">
        <v>0</v>
      </c>
      <c r="F265" s="175">
        <v>0</v>
      </c>
      <c r="G265" s="176">
        <v>0</v>
      </c>
      <c r="H265" s="177">
        <f aca="true" t="shared" si="110" ref="H265:H274">B265+D265+F265</f>
        <v>0</v>
      </c>
      <c r="I265" s="178">
        <f aca="true" t="shared" si="111" ref="I265:I274">C265+E265+G265</f>
        <v>0</v>
      </c>
      <c r="J265" s="175">
        <v>0</v>
      </c>
      <c r="K265" s="176">
        <v>0</v>
      </c>
      <c r="L265" s="179">
        <v>0</v>
      </c>
      <c r="M265" s="180">
        <v>0</v>
      </c>
      <c r="N265" s="176"/>
      <c r="O265" s="177">
        <f aca="true" t="shared" si="112" ref="O265:O274">H265+J265+L265</f>
        <v>0</v>
      </c>
      <c r="P265" s="178">
        <f aca="true" t="shared" si="113" ref="P265:P274">I265+K265+M265</f>
        <v>0</v>
      </c>
      <c r="Q265" s="329"/>
    </row>
    <row r="266" spans="1:17" ht="12.75">
      <c r="A266" s="71" t="s">
        <v>121</v>
      </c>
      <c r="B266" s="175">
        <v>0</v>
      </c>
      <c r="C266" s="175">
        <v>0</v>
      </c>
      <c r="D266" s="175">
        <v>0</v>
      </c>
      <c r="E266" s="175">
        <v>0</v>
      </c>
      <c r="F266" s="175">
        <v>0</v>
      </c>
      <c r="G266" s="176">
        <v>0</v>
      </c>
      <c r="H266" s="177">
        <f t="shared" si="110"/>
        <v>0</v>
      </c>
      <c r="I266" s="178">
        <f t="shared" si="111"/>
        <v>0</v>
      </c>
      <c r="J266" s="175">
        <v>0</v>
      </c>
      <c r="K266" s="176">
        <v>0</v>
      </c>
      <c r="L266" s="179">
        <v>0</v>
      </c>
      <c r="M266" s="180">
        <v>0</v>
      </c>
      <c r="N266" s="176"/>
      <c r="O266" s="177">
        <f t="shared" si="112"/>
        <v>0</v>
      </c>
      <c r="P266" s="178">
        <f t="shared" si="113"/>
        <v>0</v>
      </c>
      <c r="Q266" s="329"/>
    </row>
    <row r="267" spans="1:17" ht="12.75">
      <c r="A267" s="71" t="s">
        <v>122</v>
      </c>
      <c r="B267" s="175">
        <v>0</v>
      </c>
      <c r="C267" s="175">
        <v>0</v>
      </c>
      <c r="D267" s="175">
        <v>0</v>
      </c>
      <c r="E267" s="175">
        <v>0</v>
      </c>
      <c r="F267" s="175">
        <v>0</v>
      </c>
      <c r="G267" s="176">
        <v>0</v>
      </c>
      <c r="H267" s="177">
        <f t="shared" si="110"/>
        <v>0</v>
      </c>
      <c r="I267" s="178">
        <f t="shared" si="111"/>
        <v>0</v>
      </c>
      <c r="J267" s="175">
        <v>0</v>
      </c>
      <c r="K267" s="176">
        <v>0</v>
      </c>
      <c r="L267" s="179">
        <v>0</v>
      </c>
      <c r="M267" s="180">
        <v>0</v>
      </c>
      <c r="N267" s="176"/>
      <c r="O267" s="177">
        <f t="shared" si="112"/>
        <v>0</v>
      </c>
      <c r="P267" s="178">
        <f t="shared" si="113"/>
        <v>0</v>
      </c>
      <c r="Q267" s="329"/>
    </row>
    <row r="268" spans="1:17" ht="12.75">
      <c r="A268" s="71" t="s">
        <v>123</v>
      </c>
      <c r="B268" s="175">
        <v>19</v>
      </c>
      <c r="C268" s="175">
        <v>3533.53</v>
      </c>
      <c r="D268" s="175">
        <v>2</v>
      </c>
      <c r="E268" s="175">
        <v>762.9</v>
      </c>
      <c r="F268" s="175">
        <v>0</v>
      </c>
      <c r="G268" s="176">
        <v>0</v>
      </c>
      <c r="H268" s="177">
        <f t="shared" si="110"/>
        <v>21</v>
      </c>
      <c r="I268" s="178">
        <f t="shared" si="111"/>
        <v>4296.43</v>
      </c>
      <c r="J268" s="175">
        <v>0</v>
      </c>
      <c r="K268" s="176">
        <v>0</v>
      </c>
      <c r="L268" s="179">
        <v>0</v>
      </c>
      <c r="M268" s="180">
        <v>0</v>
      </c>
      <c r="N268" s="176"/>
      <c r="O268" s="177">
        <f t="shared" si="112"/>
        <v>21</v>
      </c>
      <c r="P268" s="178">
        <f t="shared" si="113"/>
        <v>4296.43</v>
      </c>
      <c r="Q268" s="329"/>
    </row>
    <row r="269" spans="1:17" ht="12.75">
      <c r="A269" s="71" t="s">
        <v>339</v>
      </c>
      <c r="B269" s="175">
        <v>0</v>
      </c>
      <c r="C269" s="175">
        <v>0</v>
      </c>
      <c r="D269" s="175">
        <v>0</v>
      </c>
      <c r="E269" s="175">
        <v>0</v>
      </c>
      <c r="F269" s="175">
        <v>0</v>
      </c>
      <c r="G269" s="176">
        <v>0</v>
      </c>
      <c r="H269" s="177">
        <f t="shared" si="110"/>
        <v>0</v>
      </c>
      <c r="I269" s="178">
        <f t="shared" si="111"/>
        <v>0</v>
      </c>
      <c r="J269" s="175">
        <v>0</v>
      </c>
      <c r="K269" s="176">
        <v>0</v>
      </c>
      <c r="L269" s="179">
        <v>0</v>
      </c>
      <c r="M269" s="180">
        <v>0</v>
      </c>
      <c r="N269" s="176">
        <v>0</v>
      </c>
      <c r="O269" s="177">
        <f t="shared" si="112"/>
        <v>0</v>
      </c>
      <c r="P269" s="178">
        <f t="shared" si="113"/>
        <v>0</v>
      </c>
      <c r="Q269" s="329"/>
    </row>
    <row r="270" spans="1:17" ht="12.75">
      <c r="A270" s="71" t="s">
        <v>326</v>
      </c>
      <c r="B270" s="175">
        <v>0</v>
      </c>
      <c r="C270" s="175">
        <v>0</v>
      </c>
      <c r="D270" s="175">
        <v>0</v>
      </c>
      <c r="E270" s="175">
        <v>0</v>
      </c>
      <c r="F270" s="175">
        <v>0</v>
      </c>
      <c r="G270" s="176">
        <v>0</v>
      </c>
      <c r="H270" s="177">
        <f t="shared" si="110"/>
        <v>0</v>
      </c>
      <c r="I270" s="178">
        <f t="shared" si="111"/>
        <v>0</v>
      </c>
      <c r="J270" s="175">
        <v>0</v>
      </c>
      <c r="K270" s="176">
        <v>0</v>
      </c>
      <c r="L270" s="179">
        <v>0</v>
      </c>
      <c r="M270" s="180">
        <v>0</v>
      </c>
      <c r="N270" s="176"/>
      <c r="O270" s="177">
        <f t="shared" si="112"/>
        <v>0</v>
      </c>
      <c r="P270" s="178">
        <f t="shared" si="113"/>
        <v>0</v>
      </c>
      <c r="Q270" s="329"/>
    </row>
    <row r="271" spans="1:17" ht="12.75">
      <c r="A271" s="71" t="s">
        <v>124</v>
      </c>
      <c r="B271" s="175">
        <v>0</v>
      </c>
      <c r="C271" s="175">
        <v>0</v>
      </c>
      <c r="D271" s="175">
        <v>0</v>
      </c>
      <c r="E271" s="175">
        <v>0</v>
      </c>
      <c r="F271" s="175">
        <v>0</v>
      </c>
      <c r="G271" s="176">
        <v>0</v>
      </c>
      <c r="H271" s="177">
        <f t="shared" si="110"/>
        <v>0</v>
      </c>
      <c r="I271" s="178">
        <f t="shared" si="111"/>
        <v>0</v>
      </c>
      <c r="J271" s="175">
        <v>0</v>
      </c>
      <c r="K271" s="176">
        <v>0</v>
      </c>
      <c r="L271" s="179">
        <v>0</v>
      </c>
      <c r="M271" s="180">
        <v>0</v>
      </c>
      <c r="N271" s="176"/>
      <c r="O271" s="177">
        <f t="shared" si="112"/>
        <v>0</v>
      </c>
      <c r="P271" s="178">
        <f t="shared" si="113"/>
        <v>0</v>
      </c>
      <c r="Q271" s="329"/>
    </row>
    <row r="272" spans="1:17" ht="12.75">
      <c r="A272" s="71" t="s">
        <v>125</v>
      </c>
      <c r="B272" s="175">
        <v>0</v>
      </c>
      <c r="C272" s="175">
        <v>0</v>
      </c>
      <c r="D272" s="175">
        <v>0</v>
      </c>
      <c r="E272" s="175">
        <v>0</v>
      </c>
      <c r="F272" s="175">
        <v>0</v>
      </c>
      <c r="G272" s="176">
        <v>0</v>
      </c>
      <c r="H272" s="177">
        <f t="shared" si="110"/>
        <v>0</v>
      </c>
      <c r="I272" s="178">
        <f t="shared" si="111"/>
        <v>0</v>
      </c>
      <c r="J272" s="175">
        <v>0</v>
      </c>
      <c r="K272" s="176">
        <v>0</v>
      </c>
      <c r="L272" s="179">
        <v>0</v>
      </c>
      <c r="M272" s="180">
        <v>0</v>
      </c>
      <c r="N272" s="176"/>
      <c r="O272" s="177">
        <f t="shared" si="112"/>
        <v>0</v>
      </c>
      <c r="P272" s="178">
        <f t="shared" si="113"/>
        <v>0</v>
      </c>
      <c r="Q272" s="329"/>
    </row>
    <row r="273" spans="1:17" ht="12.75">
      <c r="A273" s="71" t="s">
        <v>126</v>
      </c>
      <c r="B273" s="175">
        <v>1</v>
      </c>
      <c r="C273" s="175">
        <v>408.2</v>
      </c>
      <c r="D273" s="175">
        <v>0</v>
      </c>
      <c r="E273" s="175">
        <v>0</v>
      </c>
      <c r="F273" s="175">
        <v>0</v>
      </c>
      <c r="G273" s="176">
        <v>0</v>
      </c>
      <c r="H273" s="177">
        <f t="shared" si="110"/>
        <v>1</v>
      </c>
      <c r="I273" s="178">
        <f t="shared" si="111"/>
        <v>408.2</v>
      </c>
      <c r="J273" s="175">
        <v>0</v>
      </c>
      <c r="K273" s="176">
        <v>0</v>
      </c>
      <c r="L273" s="179">
        <v>0</v>
      </c>
      <c r="M273" s="180">
        <v>0</v>
      </c>
      <c r="N273" s="176"/>
      <c r="O273" s="177">
        <f t="shared" si="112"/>
        <v>1</v>
      </c>
      <c r="P273" s="178">
        <f t="shared" si="113"/>
        <v>408.2</v>
      </c>
      <c r="Q273" s="329"/>
    </row>
    <row r="274" spans="1:17" ht="12.75">
      <c r="A274" s="71" t="s">
        <v>127</v>
      </c>
      <c r="B274" s="175">
        <v>0</v>
      </c>
      <c r="C274" s="175">
        <v>0</v>
      </c>
      <c r="D274" s="175">
        <v>0</v>
      </c>
      <c r="E274" s="175">
        <v>0</v>
      </c>
      <c r="F274" s="175">
        <v>0</v>
      </c>
      <c r="G274" s="176">
        <v>0</v>
      </c>
      <c r="H274" s="177">
        <f t="shared" si="110"/>
        <v>0</v>
      </c>
      <c r="I274" s="178">
        <f t="shared" si="111"/>
        <v>0</v>
      </c>
      <c r="J274" s="175">
        <v>0</v>
      </c>
      <c r="K274" s="176">
        <v>0</v>
      </c>
      <c r="L274" s="179">
        <v>0</v>
      </c>
      <c r="M274" s="180">
        <v>0</v>
      </c>
      <c r="N274" s="176"/>
      <c r="O274" s="177">
        <f t="shared" si="112"/>
        <v>0</v>
      </c>
      <c r="P274" s="178">
        <f t="shared" si="113"/>
        <v>0</v>
      </c>
      <c r="Q274" s="329"/>
    </row>
    <row r="275" spans="1:17" ht="12.75">
      <c r="A275" s="75" t="s">
        <v>188</v>
      </c>
      <c r="B275" s="161">
        <f aca="true" t="shared" si="114" ref="B275:G275">SUM(B276:B286)</f>
        <v>53</v>
      </c>
      <c r="C275" s="161">
        <f t="shared" si="114"/>
        <v>8634.14</v>
      </c>
      <c r="D275" s="161">
        <f t="shared" si="114"/>
        <v>1</v>
      </c>
      <c r="E275" s="161">
        <f t="shared" si="114"/>
        <v>1001.66</v>
      </c>
      <c r="F275" s="161">
        <f t="shared" si="114"/>
        <v>14</v>
      </c>
      <c r="G275" s="161">
        <f t="shared" si="114"/>
        <v>745.4200000000001</v>
      </c>
      <c r="H275" s="162">
        <f>B275+D275+F275</f>
        <v>68</v>
      </c>
      <c r="I275" s="163">
        <f>C275+E275+G275</f>
        <v>10381.22</v>
      </c>
      <c r="J275" s="161">
        <f>SUM(J276:J286)</f>
        <v>0</v>
      </c>
      <c r="K275" s="164">
        <f>SUM(K276:K286)</f>
        <v>0</v>
      </c>
      <c r="L275" s="162">
        <f>SUM(L276:L286)</f>
        <v>0</v>
      </c>
      <c r="M275" s="163">
        <f>SUM(M276:M286)</f>
        <v>0</v>
      </c>
      <c r="N275" s="163">
        <f>SUM(N276:N286)</f>
        <v>0</v>
      </c>
      <c r="O275" s="162">
        <f>H275+J275+L275</f>
        <v>68</v>
      </c>
      <c r="P275" s="163">
        <f>I275+K275+M275+N275</f>
        <v>10381.22</v>
      </c>
      <c r="Q275" s="329"/>
    </row>
    <row r="276" spans="1:17" ht="12.75">
      <c r="A276" s="71" t="s">
        <v>119</v>
      </c>
      <c r="B276" s="175">
        <v>0</v>
      </c>
      <c r="C276" s="175">
        <v>0</v>
      </c>
      <c r="D276" s="175">
        <v>0</v>
      </c>
      <c r="E276" s="175">
        <v>0</v>
      </c>
      <c r="F276" s="175">
        <v>0</v>
      </c>
      <c r="G276" s="176">
        <v>0</v>
      </c>
      <c r="H276" s="177">
        <f>B276+D276+F276</f>
        <v>0</v>
      </c>
      <c r="I276" s="178">
        <f>C276+E276+G276</f>
        <v>0</v>
      </c>
      <c r="J276" s="175">
        <v>0</v>
      </c>
      <c r="K276" s="176">
        <v>0</v>
      </c>
      <c r="L276" s="179">
        <v>0</v>
      </c>
      <c r="M276" s="180">
        <v>0</v>
      </c>
      <c r="N276" s="176"/>
      <c r="O276" s="177">
        <f>H276+J276+L276</f>
        <v>0</v>
      </c>
      <c r="P276" s="178">
        <f>I276+K276+M276</f>
        <v>0</v>
      </c>
      <c r="Q276" s="329"/>
    </row>
    <row r="277" spans="1:17" ht="12.75">
      <c r="A277" s="71" t="s">
        <v>120</v>
      </c>
      <c r="B277" s="175">
        <v>0</v>
      </c>
      <c r="C277" s="175">
        <v>0</v>
      </c>
      <c r="D277" s="175">
        <v>0</v>
      </c>
      <c r="E277" s="175">
        <v>0</v>
      </c>
      <c r="F277" s="175">
        <v>0</v>
      </c>
      <c r="G277" s="176">
        <v>0</v>
      </c>
      <c r="H277" s="177">
        <f aca="true" t="shared" si="115" ref="H277:H286">B277+D277+F277</f>
        <v>0</v>
      </c>
      <c r="I277" s="178">
        <f aca="true" t="shared" si="116" ref="I277:I286">C277+E277+G277</f>
        <v>0</v>
      </c>
      <c r="J277" s="175">
        <v>0</v>
      </c>
      <c r="K277" s="176">
        <v>0</v>
      </c>
      <c r="L277" s="179">
        <v>0</v>
      </c>
      <c r="M277" s="180">
        <v>0</v>
      </c>
      <c r="N277" s="176"/>
      <c r="O277" s="177">
        <f aca="true" t="shared" si="117" ref="O277:O286">H277+J277+L277</f>
        <v>0</v>
      </c>
      <c r="P277" s="178">
        <f aca="true" t="shared" si="118" ref="P277:P286">I277+K277+M277</f>
        <v>0</v>
      </c>
      <c r="Q277" s="329"/>
    </row>
    <row r="278" spans="1:17" ht="12.75">
      <c r="A278" s="71" t="s">
        <v>121</v>
      </c>
      <c r="B278" s="175">
        <v>0</v>
      </c>
      <c r="C278" s="175">
        <v>0</v>
      </c>
      <c r="D278" s="175">
        <v>0</v>
      </c>
      <c r="E278" s="175">
        <v>0</v>
      </c>
      <c r="F278" s="175">
        <v>0</v>
      </c>
      <c r="G278" s="176">
        <v>0</v>
      </c>
      <c r="H278" s="177">
        <f t="shared" si="115"/>
        <v>0</v>
      </c>
      <c r="I278" s="178">
        <f t="shared" si="116"/>
        <v>0</v>
      </c>
      <c r="J278" s="175">
        <v>0</v>
      </c>
      <c r="K278" s="176">
        <v>0</v>
      </c>
      <c r="L278" s="179">
        <v>0</v>
      </c>
      <c r="M278" s="180">
        <v>0</v>
      </c>
      <c r="N278" s="176"/>
      <c r="O278" s="177">
        <f t="shared" si="117"/>
        <v>0</v>
      </c>
      <c r="P278" s="178">
        <f t="shared" si="118"/>
        <v>0</v>
      </c>
      <c r="Q278" s="329"/>
    </row>
    <row r="279" spans="1:17" ht="12.75">
      <c r="A279" s="71" t="s">
        <v>122</v>
      </c>
      <c r="B279" s="175">
        <v>0</v>
      </c>
      <c r="C279" s="175">
        <v>0</v>
      </c>
      <c r="D279" s="175">
        <v>0</v>
      </c>
      <c r="E279" s="175">
        <v>0</v>
      </c>
      <c r="F279" s="175">
        <v>0</v>
      </c>
      <c r="G279" s="176">
        <v>0</v>
      </c>
      <c r="H279" s="177">
        <f t="shared" si="115"/>
        <v>0</v>
      </c>
      <c r="I279" s="178">
        <f t="shared" si="116"/>
        <v>0</v>
      </c>
      <c r="J279" s="175">
        <v>0</v>
      </c>
      <c r="K279" s="176">
        <v>0</v>
      </c>
      <c r="L279" s="179">
        <v>0</v>
      </c>
      <c r="M279" s="180">
        <v>0</v>
      </c>
      <c r="N279" s="176"/>
      <c r="O279" s="177">
        <f t="shared" si="117"/>
        <v>0</v>
      </c>
      <c r="P279" s="178">
        <f t="shared" si="118"/>
        <v>0</v>
      </c>
      <c r="Q279" s="329"/>
    </row>
    <row r="280" spans="1:17" ht="12.75">
      <c r="A280" s="71" t="s">
        <v>123</v>
      </c>
      <c r="B280" s="175">
        <v>51</v>
      </c>
      <c r="C280" s="175">
        <v>5605.139999999999</v>
      </c>
      <c r="D280" s="175">
        <v>1</v>
      </c>
      <c r="E280" s="175">
        <v>1001.66</v>
      </c>
      <c r="F280" s="175">
        <v>12</v>
      </c>
      <c r="G280" s="176">
        <v>264.81</v>
      </c>
      <c r="H280" s="177">
        <f t="shared" si="115"/>
        <v>64</v>
      </c>
      <c r="I280" s="178">
        <f t="shared" si="116"/>
        <v>6871.61</v>
      </c>
      <c r="J280" s="175">
        <v>0</v>
      </c>
      <c r="K280" s="176">
        <v>0</v>
      </c>
      <c r="L280" s="179">
        <v>0</v>
      </c>
      <c r="M280" s="180">
        <v>0</v>
      </c>
      <c r="N280" s="176"/>
      <c r="O280" s="177">
        <f t="shared" si="117"/>
        <v>64</v>
      </c>
      <c r="P280" s="178">
        <f t="shared" si="118"/>
        <v>6871.61</v>
      </c>
      <c r="Q280" s="329"/>
    </row>
    <row r="281" spans="1:17" ht="12.75">
      <c r="A281" s="71" t="s">
        <v>339</v>
      </c>
      <c r="B281" s="175">
        <v>0</v>
      </c>
      <c r="C281" s="175">
        <v>0</v>
      </c>
      <c r="D281" s="175">
        <v>0</v>
      </c>
      <c r="E281" s="175">
        <v>0</v>
      </c>
      <c r="F281" s="175">
        <v>0</v>
      </c>
      <c r="G281" s="176">
        <v>0</v>
      </c>
      <c r="H281" s="177">
        <f t="shared" si="115"/>
        <v>0</v>
      </c>
      <c r="I281" s="178">
        <f t="shared" si="116"/>
        <v>0</v>
      </c>
      <c r="J281" s="175">
        <v>0</v>
      </c>
      <c r="K281" s="176">
        <v>0</v>
      </c>
      <c r="L281" s="179">
        <v>0</v>
      </c>
      <c r="M281" s="180">
        <v>0</v>
      </c>
      <c r="N281" s="176">
        <v>0</v>
      </c>
      <c r="O281" s="177">
        <f t="shared" si="117"/>
        <v>0</v>
      </c>
      <c r="P281" s="178">
        <f t="shared" si="118"/>
        <v>0</v>
      </c>
      <c r="Q281" s="329"/>
    </row>
    <row r="282" spans="1:17" ht="12.75">
      <c r="A282" s="71" t="s">
        <v>326</v>
      </c>
      <c r="B282" s="175">
        <v>0</v>
      </c>
      <c r="C282" s="175">
        <v>0</v>
      </c>
      <c r="D282" s="175">
        <v>0</v>
      </c>
      <c r="E282" s="175">
        <v>0</v>
      </c>
      <c r="F282" s="175">
        <v>0</v>
      </c>
      <c r="G282" s="176">
        <v>0</v>
      </c>
      <c r="H282" s="177">
        <f t="shared" si="115"/>
        <v>0</v>
      </c>
      <c r="I282" s="178">
        <f t="shared" si="116"/>
        <v>0</v>
      </c>
      <c r="J282" s="175">
        <v>0</v>
      </c>
      <c r="K282" s="176">
        <v>0</v>
      </c>
      <c r="L282" s="179">
        <v>0</v>
      </c>
      <c r="M282" s="180">
        <v>0</v>
      </c>
      <c r="N282" s="176"/>
      <c r="O282" s="177">
        <f t="shared" si="117"/>
        <v>0</v>
      </c>
      <c r="P282" s="178">
        <f t="shared" si="118"/>
        <v>0</v>
      </c>
      <c r="Q282" s="329"/>
    </row>
    <row r="283" spans="1:17" ht="12.75">
      <c r="A283" s="71" t="s">
        <v>124</v>
      </c>
      <c r="B283" s="175">
        <v>2</v>
      </c>
      <c r="C283" s="175">
        <v>3029</v>
      </c>
      <c r="D283" s="175">
        <v>0</v>
      </c>
      <c r="E283" s="175">
        <v>0</v>
      </c>
      <c r="F283" s="175">
        <v>2</v>
      </c>
      <c r="G283" s="176">
        <v>480.61</v>
      </c>
      <c r="H283" s="177">
        <f t="shared" si="115"/>
        <v>4</v>
      </c>
      <c r="I283" s="178">
        <f t="shared" si="116"/>
        <v>3509.61</v>
      </c>
      <c r="J283" s="175">
        <v>0</v>
      </c>
      <c r="K283" s="176">
        <v>0</v>
      </c>
      <c r="L283" s="179">
        <v>0</v>
      </c>
      <c r="M283" s="180">
        <v>0</v>
      </c>
      <c r="N283" s="176"/>
      <c r="O283" s="177">
        <f t="shared" si="117"/>
        <v>4</v>
      </c>
      <c r="P283" s="178">
        <f t="shared" si="118"/>
        <v>3509.61</v>
      </c>
      <c r="Q283" s="329"/>
    </row>
    <row r="284" spans="1:17" ht="12.75">
      <c r="A284" s="71" t="s">
        <v>125</v>
      </c>
      <c r="B284" s="175">
        <v>0</v>
      </c>
      <c r="C284" s="175">
        <v>0</v>
      </c>
      <c r="D284" s="175">
        <v>0</v>
      </c>
      <c r="E284" s="175">
        <v>0</v>
      </c>
      <c r="F284" s="175">
        <v>0</v>
      </c>
      <c r="G284" s="176">
        <v>0</v>
      </c>
      <c r="H284" s="177">
        <f t="shared" si="115"/>
        <v>0</v>
      </c>
      <c r="I284" s="178">
        <f t="shared" si="116"/>
        <v>0</v>
      </c>
      <c r="J284" s="175">
        <v>0</v>
      </c>
      <c r="K284" s="176">
        <v>0</v>
      </c>
      <c r="L284" s="179">
        <v>0</v>
      </c>
      <c r="M284" s="180">
        <v>0</v>
      </c>
      <c r="N284" s="176"/>
      <c r="O284" s="177">
        <f t="shared" si="117"/>
        <v>0</v>
      </c>
      <c r="P284" s="178">
        <f t="shared" si="118"/>
        <v>0</v>
      </c>
      <c r="Q284" s="329"/>
    </row>
    <row r="285" spans="1:17" ht="12.75">
      <c r="A285" s="71" t="s">
        <v>126</v>
      </c>
      <c r="B285" s="175">
        <v>0</v>
      </c>
      <c r="C285" s="175">
        <v>0</v>
      </c>
      <c r="D285" s="175">
        <v>0</v>
      </c>
      <c r="E285" s="175">
        <v>0</v>
      </c>
      <c r="F285" s="175">
        <v>0</v>
      </c>
      <c r="G285" s="176">
        <v>0</v>
      </c>
      <c r="H285" s="177">
        <f t="shared" si="115"/>
        <v>0</v>
      </c>
      <c r="I285" s="178">
        <f t="shared" si="116"/>
        <v>0</v>
      </c>
      <c r="J285" s="175">
        <v>0</v>
      </c>
      <c r="K285" s="176">
        <v>0</v>
      </c>
      <c r="L285" s="179">
        <v>0</v>
      </c>
      <c r="M285" s="180">
        <v>0</v>
      </c>
      <c r="N285" s="176"/>
      <c r="O285" s="177">
        <f t="shared" si="117"/>
        <v>0</v>
      </c>
      <c r="P285" s="178">
        <f t="shared" si="118"/>
        <v>0</v>
      </c>
      <c r="Q285" s="329"/>
    </row>
    <row r="286" spans="1:17" ht="12.75">
      <c r="A286" s="71" t="s">
        <v>127</v>
      </c>
      <c r="B286" s="175">
        <v>0</v>
      </c>
      <c r="C286" s="175">
        <v>0</v>
      </c>
      <c r="D286" s="175">
        <v>0</v>
      </c>
      <c r="E286" s="175">
        <v>0</v>
      </c>
      <c r="F286" s="175">
        <v>0</v>
      </c>
      <c r="G286" s="176">
        <v>0</v>
      </c>
      <c r="H286" s="177">
        <f t="shared" si="115"/>
        <v>0</v>
      </c>
      <c r="I286" s="178">
        <f t="shared" si="116"/>
        <v>0</v>
      </c>
      <c r="J286" s="175">
        <v>0</v>
      </c>
      <c r="K286" s="176">
        <v>0</v>
      </c>
      <c r="L286" s="179">
        <v>0</v>
      </c>
      <c r="M286" s="180">
        <v>0</v>
      </c>
      <c r="N286" s="176"/>
      <c r="O286" s="177">
        <f t="shared" si="117"/>
        <v>0</v>
      </c>
      <c r="P286" s="178">
        <f t="shared" si="118"/>
        <v>0</v>
      </c>
      <c r="Q286" s="329"/>
    </row>
    <row r="287" spans="1:17" ht="12.75">
      <c r="A287" s="75" t="s">
        <v>189</v>
      </c>
      <c r="B287" s="161">
        <f aca="true" t="shared" si="119" ref="B287:G287">SUM(B288:B298)</f>
        <v>468</v>
      </c>
      <c r="C287" s="161">
        <f t="shared" si="119"/>
        <v>54810.97</v>
      </c>
      <c r="D287" s="161">
        <f t="shared" si="119"/>
        <v>11</v>
      </c>
      <c r="E287" s="161">
        <f t="shared" si="119"/>
        <v>5786.23</v>
      </c>
      <c r="F287" s="161">
        <f t="shared" si="119"/>
        <v>446</v>
      </c>
      <c r="G287" s="161">
        <f t="shared" si="119"/>
        <v>87073.11</v>
      </c>
      <c r="H287" s="162">
        <f>B287+D287+F287</f>
        <v>925</v>
      </c>
      <c r="I287" s="163">
        <f>C287+E287+G287</f>
        <v>147670.31</v>
      </c>
      <c r="J287" s="161">
        <f>SUM(J288:J298)</f>
        <v>0</v>
      </c>
      <c r="K287" s="164">
        <f>SUM(K288:K298)</f>
        <v>0</v>
      </c>
      <c r="L287" s="162">
        <f>SUM(L288:L298)</f>
        <v>0</v>
      </c>
      <c r="M287" s="163">
        <f>SUM(M288:M298)</f>
        <v>0</v>
      </c>
      <c r="N287" s="163">
        <f>SUM(N288:N298)</f>
        <v>0</v>
      </c>
      <c r="O287" s="162">
        <f>H287+J287+L287</f>
        <v>925</v>
      </c>
      <c r="P287" s="163">
        <f>I287+K287+M287+N287</f>
        <v>147670.31</v>
      </c>
      <c r="Q287" s="329"/>
    </row>
    <row r="288" spans="1:17" ht="12.75">
      <c r="A288" s="71" t="s">
        <v>119</v>
      </c>
      <c r="B288" s="175">
        <v>16</v>
      </c>
      <c r="C288" s="175">
        <v>1304.42</v>
      </c>
      <c r="D288" s="175">
        <v>0</v>
      </c>
      <c r="E288" s="175">
        <v>0</v>
      </c>
      <c r="F288" s="175">
        <v>0</v>
      </c>
      <c r="G288" s="176">
        <v>0</v>
      </c>
      <c r="H288" s="177">
        <f>B288+D288+F288</f>
        <v>16</v>
      </c>
      <c r="I288" s="178">
        <f>C288+E288+G288</f>
        <v>1304.42</v>
      </c>
      <c r="J288" s="175">
        <v>0</v>
      </c>
      <c r="K288" s="176">
        <v>0</v>
      </c>
      <c r="L288" s="179">
        <v>0</v>
      </c>
      <c r="M288" s="180">
        <v>0</v>
      </c>
      <c r="N288" s="176"/>
      <c r="O288" s="177">
        <f>H288+J288+L288</f>
        <v>16</v>
      </c>
      <c r="P288" s="178">
        <f>I288+K288+M288</f>
        <v>1304.42</v>
      </c>
      <c r="Q288" s="329"/>
    </row>
    <row r="289" spans="1:17" ht="12.75">
      <c r="A289" s="71" t="s">
        <v>120</v>
      </c>
      <c r="B289" s="175">
        <v>1</v>
      </c>
      <c r="C289" s="175">
        <v>1440</v>
      </c>
      <c r="D289" s="175">
        <v>0</v>
      </c>
      <c r="E289" s="175">
        <v>0</v>
      </c>
      <c r="F289" s="175">
        <v>1</v>
      </c>
      <c r="G289" s="176">
        <v>16.08</v>
      </c>
      <c r="H289" s="177">
        <f aca="true" t="shared" si="120" ref="H289:H298">B289+D289+F289</f>
        <v>2</v>
      </c>
      <c r="I289" s="178">
        <f aca="true" t="shared" si="121" ref="I289:I298">C289+E289+G289</f>
        <v>1456.08</v>
      </c>
      <c r="J289" s="175">
        <v>0</v>
      </c>
      <c r="K289" s="176">
        <v>0</v>
      </c>
      <c r="L289" s="179">
        <v>0</v>
      </c>
      <c r="M289" s="180">
        <v>0</v>
      </c>
      <c r="N289" s="176"/>
      <c r="O289" s="177">
        <f aca="true" t="shared" si="122" ref="O289:O298">H289+J289+L289</f>
        <v>2</v>
      </c>
      <c r="P289" s="178">
        <f aca="true" t="shared" si="123" ref="P289:P298">I289+K289+M289</f>
        <v>1456.08</v>
      </c>
      <c r="Q289" s="329"/>
    </row>
    <row r="290" spans="1:17" ht="12.75">
      <c r="A290" s="71" t="s">
        <v>121</v>
      </c>
      <c r="B290" s="175">
        <v>0</v>
      </c>
      <c r="C290" s="175">
        <v>0</v>
      </c>
      <c r="D290" s="175">
        <v>0</v>
      </c>
      <c r="E290" s="175">
        <v>0</v>
      </c>
      <c r="F290" s="175">
        <v>0</v>
      </c>
      <c r="G290" s="176">
        <v>0</v>
      </c>
      <c r="H290" s="177">
        <f t="shared" si="120"/>
        <v>0</v>
      </c>
      <c r="I290" s="178">
        <f t="shared" si="121"/>
        <v>0</v>
      </c>
      <c r="J290" s="175">
        <v>0</v>
      </c>
      <c r="K290" s="176">
        <v>0</v>
      </c>
      <c r="L290" s="179">
        <v>0</v>
      </c>
      <c r="M290" s="180">
        <v>0</v>
      </c>
      <c r="N290" s="176"/>
      <c r="O290" s="177">
        <f t="shared" si="122"/>
        <v>0</v>
      </c>
      <c r="P290" s="178">
        <f t="shared" si="123"/>
        <v>0</v>
      </c>
      <c r="Q290" s="329"/>
    </row>
    <row r="291" spans="1:17" ht="12.75">
      <c r="A291" s="71" t="s">
        <v>122</v>
      </c>
      <c r="B291" s="175">
        <v>0</v>
      </c>
      <c r="C291" s="175">
        <v>0</v>
      </c>
      <c r="D291" s="175">
        <v>0</v>
      </c>
      <c r="E291" s="175">
        <v>0</v>
      </c>
      <c r="F291" s="175">
        <v>0</v>
      </c>
      <c r="G291" s="176">
        <v>0</v>
      </c>
      <c r="H291" s="177">
        <f t="shared" si="120"/>
        <v>0</v>
      </c>
      <c r="I291" s="178">
        <f t="shared" si="121"/>
        <v>0</v>
      </c>
      <c r="J291" s="175">
        <v>0</v>
      </c>
      <c r="K291" s="176">
        <v>0</v>
      </c>
      <c r="L291" s="179">
        <v>0</v>
      </c>
      <c r="M291" s="180">
        <v>0</v>
      </c>
      <c r="N291" s="176"/>
      <c r="O291" s="177">
        <f t="shared" si="122"/>
        <v>0</v>
      </c>
      <c r="P291" s="178">
        <f t="shared" si="123"/>
        <v>0</v>
      </c>
      <c r="Q291" s="329"/>
    </row>
    <row r="292" spans="1:17" ht="12.75">
      <c r="A292" s="71" t="s">
        <v>123</v>
      </c>
      <c r="B292" s="175">
        <v>327</v>
      </c>
      <c r="C292" s="175">
        <v>27934.51</v>
      </c>
      <c r="D292" s="175">
        <v>10</v>
      </c>
      <c r="E292" s="175">
        <v>5663.3099999999995</v>
      </c>
      <c r="F292" s="175">
        <v>39</v>
      </c>
      <c r="G292" s="176">
        <v>2702.71</v>
      </c>
      <c r="H292" s="177">
        <f t="shared" si="120"/>
        <v>376</v>
      </c>
      <c r="I292" s="178">
        <f t="shared" si="121"/>
        <v>36300.53</v>
      </c>
      <c r="J292" s="175">
        <v>0</v>
      </c>
      <c r="K292" s="176">
        <v>0</v>
      </c>
      <c r="L292" s="179">
        <v>0</v>
      </c>
      <c r="M292" s="180">
        <v>0</v>
      </c>
      <c r="N292" s="176"/>
      <c r="O292" s="177">
        <f t="shared" si="122"/>
        <v>376</v>
      </c>
      <c r="P292" s="178">
        <f t="shared" si="123"/>
        <v>36300.53</v>
      </c>
      <c r="Q292" s="329"/>
    </row>
    <row r="293" spans="1:17" ht="12.75">
      <c r="A293" s="71" t="s">
        <v>339</v>
      </c>
      <c r="B293" s="175">
        <v>0</v>
      </c>
      <c r="C293" s="175">
        <v>0</v>
      </c>
      <c r="D293" s="175">
        <v>0</v>
      </c>
      <c r="E293" s="175">
        <v>0</v>
      </c>
      <c r="F293" s="175">
        <v>0</v>
      </c>
      <c r="G293" s="176">
        <v>0</v>
      </c>
      <c r="H293" s="177">
        <f t="shared" si="120"/>
        <v>0</v>
      </c>
      <c r="I293" s="178">
        <f t="shared" si="121"/>
        <v>0</v>
      </c>
      <c r="J293" s="175">
        <v>0</v>
      </c>
      <c r="K293" s="176">
        <v>0</v>
      </c>
      <c r="L293" s="179">
        <v>0</v>
      </c>
      <c r="M293" s="180">
        <v>0</v>
      </c>
      <c r="N293" s="176">
        <v>0</v>
      </c>
      <c r="O293" s="177">
        <f t="shared" si="122"/>
        <v>0</v>
      </c>
      <c r="P293" s="178">
        <f t="shared" si="123"/>
        <v>0</v>
      </c>
      <c r="Q293" s="329"/>
    </row>
    <row r="294" spans="1:17" ht="12.75">
      <c r="A294" s="71" t="s">
        <v>326</v>
      </c>
      <c r="B294" s="175">
        <v>2</v>
      </c>
      <c r="C294" s="175">
        <v>82.38</v>
      </c>
      <c r="D294" s="175">
        <v>0</v>
      </c>
      <c r="E294" s="175">
        <v>0</v>
      </c>
      <c r="F294" s="175">
        <v>0</v>
      </c>
      <c r="G294" s="176">
        <v>0</v>
      </c>
      <c r="H294" s="177">
        <f t="shared" si="120"/>
        <v>2</v>
      </c>
      <c r="I294" s="178">
        <f t="shared" si="121"/>
        <v>82.38</v>
      </c>
      <c r="J294" s="175">
        <v>0</v>
      </c>
      <c r="K294" s="176">
        <v>0</v>
      </c>
      <c r="L294" s="179">
        <v>0</v>
      </c>
      <c r="M294" s="180">
        <v>0</v>
      </c>
      <c r="N294" s="176"/>
      <c r="O294" s="177">
        <f t="shared" si="122"/>
        <v>2</v>
      </c>
      <c r="P294" s="178">
        <f t="shared" si="123"/>
        <v>82.38</v>
      </c>
      <c r="Q294" s="329"/>
    </row>
    <row r="295" spans="1:17" ht="12.75">
      <c r="A295" s="71" t="s">
        <v>124</v>
      </c>
      <c r="B295" s="175">
        <v>77</v>
      </c>
      <c r="C295" s="175">
        <v>15072.92</v>
      </c>
      <c r="D295" s="175">
        <v>0</v>
      </c>
      <c r="E295" s="175">
        <v>0</v>
      </c>
      <c r="F295" s="175">
        <v>399</v>
      </c>
      <c r="G295" s="176">
        <v>78827.8</v>
      </c>
      <c r="H295" s="177">
        <f t="shared" si="120"/>
        <v>476</v>
      </c>
      <c r="I295" s="178">
        <f t="shared" si="121"/>
        <v>93900.72</v>
      </c>
      <c r="J295" s="175">
        <v>0</v>
      </c>
      <c r="K295" s="176">
        <v>0</v>
      </c>
      <c r="L295" s="179">
        <v>0</v>
      </c>
      <c r="M295" s="180">
        <v>0</v>
      </c>
      <c r="N295" s="176"/>
      <c r="O295" s="177">
        <f t="shared" si="122"/>
        <v>476</v>
      </c>
      <c r="P295" s="178">
        <f t="shared" si="123"/>
        <v>93900.72</v>
      </c>
      <c r="Q295" s="329"/>
    </row>
    <row r="296" spans="1:17" ht="12.75">
      <c r="A296" s="71" t="s">
        <v>125</v>
      </c>
      <c r="B296" s="175">
        <v>9</v>
      </c>
      <c r="C296" s="175">
        <v>164.69</v>
      </c>
      <c r="D296" s="175">
        <v>0</v>
      </c>
      <c r="E296" s="175">
        <v>0</v>
      </c>
      <c r="F296" s="175">
        <v>0</v>
      </c>
      <c r="G296" s="176">
        <v>0</v>
      </c>
      <c r="H296" s="177">
        <f t="shared" si="120"/>
        <v>9</v>
      </c>
      <c r="I296" s="178">
        <f t="shared" si="121"/>
        <v>164.69</v>
      </c>
      <c r="J296" s="175">
        <v>0</v>
      </c>
      <c r="K296" s="176">
        <v>0</v>
      </c>
      <c r="L296" s="179">
        <v>0</v>
      </c>
      <c r="M296" s="180">
        <v>0</v>
      </c>
      <c r="N296" s="176"/>
      <c r="O296" s="177">
        <f t="shared" si="122"/>
        <v>9</v>
      </c>
      <c r="P296" s="178">
        <f t="shared" si="123"/>
        <v>164.69</v>
      </c>
      <c r="Q296" s="329"/>
    </row>
    <row r="297" spans="1:17" ht="12.75">
      <c r="A297" s="71" t="s">
        <v>126</v>
      </c>
      <c r="B297" s="175">
        <v>29</v>
      </c>
      <c r="C297" s="175">
        <v>2388.67</v>
      </c>
      <c r="D297" s="175">
        <v>0</v>
      </c>
      <c r="E297" s="175">
        <v>0</v>
      </c>
      <c r="F297" s="175">
        <v>0</v>
      </c>
      <c r="G297" s="176">
        <v>0</v>
      </c>
      <c r="H297" s="177">
        <f t="shared" si="120"/>
        <v>29</v>
      </c>
      <c r="I297" s="178">
        <f t="shared" si="121"/>
        <v>2388.67</v>
      </c>
      <c r="J297" s="175">
        <v>0</v>
      </c>
      <c r="K297" s="176">
        <v>0</v>
      </c>
      <c r="L297" s="179">
        <v>0</v>
      </c>
      <c r="M297" s="180">
        <v>0</v>
      </c>
      <c r="N297" s="176"/>
      <c r="O297" s="177">
        <f t="shared" si="122"/>
        <v>29</v>
      </c>
      <c r="P297" s="178">
        <f t="shared" si="123"/>
        <v>2388.67</v>
      </c>
      <c r="Q297" s="329"/>
    </row>
    <row r="298" spans="1:17" ht="12.75">
      <c r="A298" s="71" t="s">
        <v>127</v>
      </c>
      <c r="B298" s="175">
        <v>7</v>
      </c>
      <c r="C298" s="175">
        <v>6423.38</v>
      </c>
      <c r="D298" s="175">
        <v>1</v>
      </c>
      <c r="E298" s="175">
        <v>122.92</v>
      </c>
      <c r="F298" s="175">
        <v>7</v>
      </c>
      <c r="G298" s="176">
        <v>5526.52</v>
      </c>
      <c r="H298" s="177">
        <f t="shared" si="120"/>
        <v>15</v>
      </c>
      <c r="I298" s="178">
        <f t="shared" si="121"/>
        <v>12072.82</v>
      </c>
      <c r="J298" s="175">
        <v>0</v>
      </c>
      <c r="K298" s="176">
        <v>0</v>
      </c>
      <c r="L298" s="179">
        <v>0</v>
      </c>
      <c r="M298" s="180">
        <v>0</v>
      </c>
      <c r="N298" s="176"/>
      <c r="O298" s="177">
        <f t="shared" si="122"/>
        <v>15</v>
      </c>
      <c r="P298" s="178">
        <f t="shared" si="123"/>
        <v>12072.82</v>
      </c>
      <c r="Q298" s="329"/>
    </row>
    <row r="299" spans="1:17" ht="12.75">
      <c r="A299" s="75" t="s">
        <v>190</v>
      </c>
      <c r="B299" s="161">
        <f aca="true" t="shared" si="124" ref="B299:G299">SUM(B300:B310)</f>
        <v>150</v>
      </c>
      <c r="C299" s="161">
        <f t="shared" si="124"/>
        <v>96015.03000000001</v>
      </c>
      <c r="D299" s="161">
        <f t="shared" si="124"/>
        <v>38</v>
      </c>
      <c r="E299" s="161">
        <f t="shared" si="124"/>
        <v>341606.04</v>
      </c>
      <c r="F299" s="161">
        <f t="shared" si="124"/>
        <v>144</v>
      </c>
      <c r="G299" s="161">
        <f t="shared" si="124"/>
        <v>23489.980000000003</v>
      </c>
      <c r="H299" s="162">
        <f>B299+D299+F299</f>
        <v>332</v>
      </c>
      <c r="I299" s="163">
        <f>C299+E299+G299</f>
        <v>461111.05</v>
      </c>
      <c r="J299" s="161">
        <f>SUM(J300:J310)</f>
        <v>626</v>
      </c>
      <c r="K299" s="164">
        <f>SUM(K300:K310)</f>
        <v>96330</v>
      </c>
      <c r="L299" s="162">
        <f>SUM(L300:L310)</f>
        <v>0</v>
      </c>
      <c r="M299" s="163">
        <f>SUM(M300:M310)</f>
        <v>0</v>
      </c>
      <c r="N299" s="163">
        <f>SUM(N300:N310)</f>
        <v>9895.6</v>
      </c>
      <c r="O299" s="162">
        <f>H299+J299+L299</f>
        <v>958</v>
      </c>
      <c r="P299" s="163">
        <f>I299+K299+M299+N299</f>
        <v>567336.65</v>
      </c>
      <c r="Q299" s="329"/>
    </row>
    <row r="300" spans="1:17" ht="12.75">
      <c r="A300" s="71" t="s">
        <v>119</v>
      </c>
      <c r="B300" s="175">
        <v>3</v>
      </c>
      <c r="C300" s="175">
        <v>3830.67</v>
      </c>
      <c r="D300" s="175">
        <v>0</v>
      </c>
      <c r="E300" s="175">
        <v>0</v>
      </c>
      <c r="F300" s="175">
        <v>0</v>
      </c>
      <c r="G300" s="176">
        <v>0</v>
      </c>
      <c r="H300" s="177">
        <f>B300+D300+F300</f>
        <v>3</v>
      </c>
      <c r="I300" s="178">
        <f>C300+E300+G300</f>
        <v>3830.67</v>
      </c>
      <c r="J300" s="175">
        <v>0</v>
      </c>
      <c r="K300" s="176">
        <v>0</v>
      </c>
      <c r="L300" s="179">
        <v>0</v>
      </c>
      <c r="M300" s="180">
        <v>0</v>
      </c>
      <c r="N300" s="176"/>
      <c r="O300" s="177">
        <f>H300+J300+L300</f>
        <v>3</v>
      </c>
      <c r="P300" s="178">
        <f>I300+K300+M300</f>
        <v>3830.67</v>
      </c>
      <c r="Q300" s="329"/>
    </row>
    <row r="301" spans="1:17" ht="12.75">
      <c r="A301" s="71" t="s">
        <v>120</v>
      </c>
      <c r="B301" s="175">
        <v>0</v>
      </c>
      <c r="C301" s="175">
        <v>0</v>
      </c>
      <c r="D301" s="175">
        <v>0</v>
      </c>
      <c r="E301" s="175">
        <v>0</v>
      </c>
      <c r="F301" s="175">
        <v>0</v>
      </c>
      <c r="G301" s="176">
        <v>0</v>
      </c>
      <c r="H301" s="177">
        <f aca="true" t="shared" si="125" ref="H301:H310">B301+D301+F301</f>
        <v>0</v>
      </c>
      <c r="I301" s="178">
        <f aca="true" t="shared" si="126" ref="I301:I310">C301+E301+G301</f>
        <v>0</v>
      </c>
      <c r="J301" s="175">
        <v>0</v>
      </c>
      <c r="K301" s="176">
        <v>0</v>
      </c>
      <c r="L301" s="179">
        <v>0</v>
      </c>
      <c r="M301" s="180">
        <v>0</v>
      </c>
      <c r="N301" s="176"/>
      <c r="O301" s="177">
        <f aca="true" t="shared" si="127" ref="O301:O310">H301+J301+L301</f>
        <v>0</v>
      </c>
      <c r="P301" s="178">
        <f aca="true" t="shared" si="128" ref="P301:P310">I301+K301+M301</f>
        <v>0</v>
      </c>
      <c r="Q301" s="329"/>
    </row>
    <row r="302" spans="1:17" ht="12.75">
      <c r="A302" s="71" t="s">
        <v>121</v>
      </c>
      <c r="B302" s="175">
        <v>0</v>
      </c>
      <c r="C302" s="175">
        <v>0</v>
      </c>
      <c r="D302" s="175">
        <v>0</v>
      </c>
      <c r="E302" s="175">
        <v>0</v>
      </c>
      <c r="F302" s="175">
        <v>0</v>
      </c>
      <c r="G302" s="176">
        <v>0</v>
      </c>
      <c r="H302" s="177">
        <f t="shared" si="125"/>
        <v>0</v>
      </c>
      <c r="I302" s="178">
        <f t="shared" si="126"/>
        <v>0</v>
      </c>
      <c r="J302" s="175">
        <v>0</v>
      </c>
      <c r="K302" s="176">
        <v>0</v>
      </c>
      <c r="L302" s="179">
        <v>0</v>
      </c>
      <c r="M302" s="180">
        <v>0</v>
      </c>
      <c r="N302" s="176"/>
      <c r="O302" s="177">
        <f t="shared" si="127"/>
        <v>0</v>
      </c>
      <c r="P302" s="178">
        <f t="shared" si="128"/>
        <v>0</v>
      </c>
      <c r="Q302" s="329"/>
    </row>
    <row r="303" spans="1:17" ht="12.75">
      <c r="A303" s="71" t="s">
        <v>122</v>
      </c>
      <c r="B303" s="175">
        <v>0</v>
      </c>
      <c r="C303" s="175">
        <v>0</v>
      </c>
      <c r="D303" s="175">
        <v>0</v>
      </c>
      <c r="E303" s="175">
        <v>0</v>
      </c>
      <c r="F303" s="175">
        <v>0</v>
      </c>
      <c r="G303" s="176">
        <v>0</v>
      </c>
      <c r="H303" s="177">
        <f t="shared" si="125"/>
        <v>0</v>
      </c>
      <c r="I303" s="178">
        <f t="shared" si="126"/>
        <v>0</v>
      </c>
      <c r="J303" s="175">
        <v>0</v>
      </c>
      <c r="K303" s="176">
        <v>0</v>
      </c>
      <c r="L303" s="179">
        <v>0</v>
      </c>
      <c r="M303" s="180">
        <v>0</v>
      </c>
      <c r="N303" s="176"/>
      <c r="O303" s="177">
        <f t="shared" si="127"/>
        <v>0</v>
      </c>
      <c r="P303" s="178">
        <f t="shared" si="128"/>
        <v>0</v>
      </c>
      <c r="Q303" s="329"/>
    </row>
    <row r="304" spans="1:17" ht="12.75">
      <c r="A304" s="71" t="s">
        <v>123</v>
      </c>
      <c r="B304" s="175">
        <v>126</v>
      </c>
      <c r="C304" s="175">
        <v>89604.96</v>
      </c>
      <c r="D304" s="175">
        <v>38</v>
      </c>
      <c r="E304" s="175">
        <v>341606.04</v>
      </c>
      <c r="F304" s="175">
        <v>19</v>
      </c>
      <c r="G304" s="176">
        <v>907.97</v>
      </c>
      <c r="H304" s="177">
        <f t="shared" si="125"/>
        <v>183</v>
      </c>
      <c r="I304" s="178">
        <f t="shared" si="126"/>
        <v>432118.97</v>
      </c>
      <c r="J304" s="175">
        <v>0</v>
      </c>
      <c r="K304" s="176">
        <v>0</v>
      </c>
      <c r="L304" s="179">
        <v>0</v>
      </c>
      <c r="M304" s="180">
        <v>0</v>
      </c>
      <c r="N304" s="176"/>
      <c r="O304" s="177">
        <f t="shared" si="127"/>
        <v>183</v>
      </c>
      <c r="P304" s="178">
        <f t="shared" si="128"/>
        <v>432118.97</v>
      </c>
      <c r="Q304" s="329"/>
    </row>
    <row r="305" spans="1:17" ht="12.75">
      <c r="A305" s="71" t="s">
        <v>339</v>
      </c>
      <c r="B305" s="175">
        <v>0</v>
      </c>
      <c r="C305" s="175">
        <v>0</v>
      </c>
      <c r="D305" s="175">
        <v>0</v>
      </c>
      <c r="E305" s="175">
        <v>0</v>
      </c>
      <c r="F305" s="175">
        <v>0</v>
      </c>
      <c r="G305" s="176">
        <v>0</v>
      </c>
      <c r="H305" s="177">
        <f t="shared" si="125"/>
        <v>0</v>
      </c>
      <c r="I305" s="178">
        <f t="shared" si="126"/>
        <v>0</v>
      </c>
      <c r="J305" s="175">
        <v>626</v>
      </c>
      <c r="K305" s="176">
        <v>96330</v>
      </c>
      <c r="L305" s="179">
        <v>0</v>
      </c>
      <c r="M305" s="180">
        <v>0</v>
      </c>
      <c r="N305" s="176">
        <v>9895.6</v>
      </c>
      <c r="O305" s="177">
        <f t="shared" si="127"/>
        <v>626</v>
      </c>
      <c r="P305" s="178">
        <f t="shared" si="128"/>
        <v>96330</v>
      </c>
      <c r="Q305" s="329"/>
    </row>
    <row r="306" spans="1:17" ht="12.75">
      <c r="A306" s="71" t="s">
        <v>326</v>
      </c>
      <c r="B306" s="175">
        <v>0</v>
      </c>
      <c r="C306" s="175">
        <v>0</v>
      </c>
      <c r="D306" s="175">
        <v>0</v>
      </c>
      <c r="E306" s="175">
        <v>0</v>
      </c>
      <c r="F306" s="175">
        <v>0</v>
      </c>
      <c r="G306" s="176">
        <v>0</v>
      </c>
      <c r="H306" s="177">
        <f t="shared" si="125"/>
        <v>0</v>
      </c>
      <c r="I306" s="178">
        <f t="shared" si="126"/>
        <v>0</v>
      </c>
      <c r="J306" s="175">
        <v>0</v>
      </c>
      <c r="K306" s="176">
        <v>0</v>
      </c>
      <c r="L306" s="179">
        <v>0</v>
      </c>
      <c r="M306" s="180">
        <v>0</v>
      </c>
      <c r="N306" s="176"/>
      <c r="O306" s="177">
        <f t="shared" si="127"/>
        <v>0</v>
      </c>
      <c r="P306" s="178">
        <f t="shared" si="128"/>
        <v>0</v>
      </c>
      <c r="Q306" s="329"/>
    </row>
    <row r="307" spans="1:17" ht="12.75">
      <c r="A307" s="71" t="s">
        <v>124</v>
      </c>
      <c r="B307" s="175">
        <v>13</v>
      </c>
      <c r="C307" s="175">
        <v>924.7400000000001</v>
      </c>
      <c r="D307" s="175">
        <v>0</v>
      </c>
      <c r="E307" s="175">
        <v>0</v>
      </c>
      <c r="F307" s="175">
        <v>125</v>
      </c>
      <c r="G307" s="176">
        <v>22582.010000000002</v>
      </c>
      <c r="H307" s="177">
        <f t="shared" si="125"/>
        <v>138</v>
      </c>
      <c r="I307" s="178">
        <f t="shared" si="126"/>
        <v>23506.750000000004</v>
      </c>
      <c r="J307" s="175">
        <v>0</v>
      </c>
      <c r="K307" s="176">
        <v>0</v>
      </c>
      <c r="L307" s="179">
        <v>0</v>
      </c>
      <c r="M307" s="180">
        <v>0</v>
      </c>
      <c r="N307" s="176"/>
      <c r="O307" s="177">
        <f t="shared" si="127"/>
        <v>138</v>
      </c>
      <c r="P307" s="178">
        <f t="shared" si="128"/>
        <v>23506.750000000004</v>
      </c>
      <c r="Q307" s="329"/>
    </row>
    <row r="308" spans="1:17" ht="12.75">
      <c r="A308" s="71" t="s">
        <v>125</v>
      </c>
      <c r="B308" s="175">
        <v>0</v>
      </c>
      <c r="C308" s="175">
        <v>0</v>
      </c>
      <c r="D308" s="175">
        <v>0</v>
      </c>
      <c r="E308" s="175">
        <v>0</v>
      </c>
      <c r="F308" s="175">
        <v>0</v>
      </c>
      <c r="G308" s="176">
        <v>0</v>
      </c>
      <c r="H308" s="177">
        <f t="shared" si="125"/>
        <v>0</v>
      </c>
      <c r="I308" s="178">
        <f t="shared" si="126"/>
        <v>0</v>
      </c>
      <c r="J308" s="175">
        <v>0</v>
      </c>
      <c r="K308" s="176">
        <v>0</v>
      </c>
      <c r="L308" s="179">
        <v>0</v>
      </c>
      <c r="M308" s="180">
        <v>0</v>
      </c>
      <c r="N308" s="176"/>
      <c r="O308" s="177">
        <f t="shared" si="127"/>
        <v>0</v>
      </c>
      <c r="P308" s="178">
        <f t="shared" si="128"/>
        <v>0</v>
      </c>
      <c r="Q308" s="329"/>
    </row>
    <row r="309" spans="1:17" ht="12.75">
      <c r="A309" s="71" t="s">
        <v>126</v>
      </c>
      <c r="B309" s="175">
        <v>8</v>
      </c>
      <c r="C309" s="175">
        <v>1654.66</v>
      </c>
      <c r="D309" s="175">
        <v>0</v>
      </c>
      <c r="E309" s="175">
        <v>0</v>
      </c>
      <c r="F309" s="175">
        <v>0</v>
      </c>
      <c r="G309" s="176">
        <v>0</v>
      </c>
      <c r="H309" s="177">
        <f t="shared" si="125"/>
        <v>8</v>
      </c>
      <c r="I309" s="178">
        <f t="shared" si="126"/>
        <v>1654.66</v>
      </c>
      <c r="J309" s="175">
        <v>0</v>
      </c>
      <c r="K309" s="176">
        <v>0</v>
      </c>
      <c r="L309" s="179">
        <v>0</v>
      </c>
      <c r="M309" s="180">
        <v>0</v>
      </c>
      <c r="N309" s="176"/>
      <c r="O309" s="177">
        <f t="shared" si="127"/>
        <v>8</v>
      </c>
      <c r="P309" s="178">
        <f t="shared" si="128"/>
        <v>1654.66</v>
      </c>
      <c r="Q309" s="329"/>
    </row>
    <row r="310" spans="1:17" ht="12.75">
      <c r="A310" s="71" t="s">
        <v>127</v>
      </c>
      <c r="B310" s="175">
        <v>0</v>
      </c>
      <c r="C310" s="175">
        <v>0</v>
      </c>
      <c r="D310" s="175">
        <v>0</v>
      </c>
      <c r="E310" s="175">
        <v>0</v>
      </c>
      <c r="F310" s="175">
        <v>0</v>
      </c>
      <c r="G310" s="176">
        <v>0</v>
      </c>
      <c r="H310" s="177">
        <f t="shared" si="125"/>
        <v>0</v>
      </c>
      <c r="I310" s="178">
        <f t="shared" si="126"/>
        <v>0</v>
      </c>
      <c r="J310" s="175">
        <v>0</v>
      </c>
      <c r="K310" s="176">
        <v>0</v>
      </c>
      <c r="L310" s="179">
        <v>0</v>
      </c>
      <c r="M310" s="180">
        <v>0</v>
      </c>
      <c r="N310" s="176"/>
      <c r="O310" s="177">
        <f t="shared" si="127"/>
        <v>0</v>
      </c>
      <c r="P310" s="178">
        <f t="shared" si="128"/>
        <v>0</v>
      </c>
      <c r="Q310" s="329"/>
    </row>
    <row r="311" spans="1:17" ht="12.75">
      <c r="A311" s="75" t="s">
        <v>191</v>
      </c>
      <c r="B311" s="161">
        <f aca="true" t="shared" si="129" ref="B311:G311">SUM(B312:B322)</f>
        <v>17666</v>
      </c>
      <c r="C311" s="161">
        <f t="shared" si="129"/>
        <v>3821511.4</v>
      </c>
      <c r="D311" s="161">
        <f t="shared" si="129"/>
        <v>616</v>
      </c>
      <c r="E311" s="161">
        <f t="shared" si="129"/>
        <v>1584823.35</v>
      </c>
      <c r="F311" s="161">
        <f t="shared" si="129"/>
        <v>46059</v>
      </c>
      <c r="G311" s="161">
        <f t="shared" si="129"/>
        <v>6026346.359999999</v>
      </c>
      <c r="H311" s="162">
        <f>B311+D311+F311</f>
        <v>64341</v>
      </c>
      <c r="I311" s="163">
        <f>C311+E311+G311</f>
        <v>11432681.11</v>
      </c>
      <c r="J311" s="161">
        <f>SUM(J312:J322)</f>
        <v>0</v>
      </c>
      <c r="K311" s="164">
        <f>SUM(K312:K322)</f>
        <v>0</v>
      </c>
      <c r="L311" s="162">
        <f>SUM(L312:L322)</f>
        <v>34</v>
      </c>
      <c r="M311" s="163">
        <f>SUM(M312:M322)</f>
        <v>316.2</v>
      </c>
      <c r="N311" s="163">
        <f>SUM(N312:N322)</f>
        <v>361395.8</v>
      </c>
      <c r="O311" s="162">
        <f>H311+J311+L311</f>
        <v>64375</v>
      </c>
      <c r="P311" s="163">
        <f>I311+K311+M311+N311</f>
        <v>11794393.11</v>
      </c>
      <c r="Q311" s="329"/>
    </row>
    <row r="312" spans="1:17" ht="12.75">
      <c r="A312" s="71" t="s">
        <v>119</v>
      </c>
      <c r="B312" s="175">
        <v>685</v>
      </c>
      <c r="C312" s="175">
        <v>424185.56999999995</v>
      </c>
      <c r="D312" s="175">
        <v>19</v>
      </c>
      <c r="E312" s="175">
        <v>52990.61</v>
      </c>
      <c r="F312" s="175">
        <v>2</v>
      </c>
      <c r="G312" s="176">
        <v>192.24</v>
      </c>
      <c r="H312" s="177">
        <f>B312+D312+F312</f>
        <v>706</v>
      </c>
      <c r="I312" s="178">
        <f>C312+E312+G312</f>
        <v>477368.4199999999</v>
      </c>
      <c r="J312" s="175">
        <v>0</v>
      </c>
      <c r="K312" s="176">
        <v>0</v>
      </c>
      <c r="L312" s="179">
        <v>0</v>
      </c>
      <c r="M312" s="180">
        <v>0</v>
      </c>
      <c r="N312" s="176"/>
      <c r="O312" s="177">
        <f>H312+J312+L312</f>
        <v>706</v>
      </c>
      <c r="P312" s="178">
        <f>I312+K312+M312</f>
        <v>477368.4199999999</v>
      </c>
      <c r="Q312" s="329"/>
    </row>
    <row r="313" spans="1:17" ht="12.75">
      <c r="A313" s="71" t="s">
        <v>120</v>
      </c>
      <c r="B313" s="175">
        <v>0</v>
      </c>
      <c r="C313" s="175">
        <v>0</v>
      </c>
      <c r="D313" s="175">
        <v>0</v>
      </c>
      <c r="E313" s="175">
        <v>0</v>
      </c>
      <c r="F313" s="175">
        <v>2</v>
      </c>
      <c r="G313" s="176">
        <v>55.14000000000001</v>
      </c>
      <c r="H313" s="177">
        <f aca="true" t="shared" si="130" ref="H313:H322">B313+D313+F313</f>
        <v>2</v>
      </c>
      <c r="I313" s="178">
        <f aca="true" t="shared" si="131" ref="I313:I322">C313+E313+G313</f>
        <v>55.14000000000001</v>
      </c>
      <c r="J313" s="175">
        <v>0</v>
      </c>
      <c r="K313" s="176">
        <v>0</v>
      </c>
      <c r="L313" s="179">
        <v>0</v>
      </c>
      <c r="M313" s="180">
        <v>0</v>
      </c>
      <c r="N313" s="176"/>
      <c r="O313" s="177">
        <f aca="true" t="shared" si="132" ref="O313:O322">H313+J313+L313</f>
        <v>2</v>
      </c>
      <c r="P313" s="178">
        <f aca="true" t="shared" si="133" ref="P313:P322">I313+K313+M313</f>
        <v>55.14000000000001</v>
      </c>
      <c r="Q313" s="329"/>
    </row>
    <row r="314" spans="1:17" ht="12.75">
      <c r="A314" s="71" t="s">
        <v>121</v>
      </c>
      <c r="B314" s="175">
        <v>0</v>
      </c>
      <c r="C314" s="175">
        <v>0</v>
      </c>
      <c r="D314" s="175">
        <v>0</v>
      </c>
      <c r="E314" s="175">
        <v>0</v>
      </c>
      <c r="F314" s="175">
        <v>0</v>
      </c>
      <c r="G314" s="176">
        <v>0</v>
      </c>
      <c r="H314" s="177">
        <f t="shared" si="130"/>
        <v>0</v>
      </c>
      <c r="I314" s="178">
        <f t="shared" si="131"/>
        <v>0</v>
      </c>
      <c r="J314" s="175">
        <v>0</v>
      </c>
      <c r="K314" s="176">
        <v>0</v>
      </c>
      <c r="L314" s="179">
        <v>0</v>
      </c>
      <c r="M314" s="180">
        <v>0</v>
      </c>
      <c r="N314" s="176"/>
      <c r="O314" s="177">
        <f t="shared" si="132"/>
        <v>0</v>
      </c>
      <c r="P314" s="178">
        <f t="shared" si="133"/>
        <v>0</v>
      </c>
      <c r="Q314" s="329"/>
    </row>
    <row r="315" spans="1:17" ht="12.75">
      <c r="A315" s="71" t="s">
        <v>122</v>
      </c>
      <c r="B315" s="175">
        <v>0</v>
      </c>
      <c r="C315" s="175">
        <v>0</v>
      </c>
      <c r="D315" s="175">
        <v>0</v>
      </c>
      <c r="E315" s="175">
        <v>0</v>
      </c>
      <c r="F315" s="175">
        <v>0</v>
      </c>
      <c r="G315" s="176">
        <v>0</v>
      </c>
      <c r="H315" s="177">
        <f t="shared" si="130"/>
        <v>0</v>
      </c>
      <c r="I315" s="178">
        <f t="shared" si="131"/>
        <v>0</v>
      </c>
      <c r="J315" s="175">
        <v>0</v>
      </c>
      <c r="K315" s="176">
        <v>0</v>
      </c>
      <c r="L315" s="179">
        <v>0</v>
      </c>
      <c r="M315" s="180">
        <v>0</v>
      </c>
      <c r="N315" s="176"/>
      <c r="O315" s="177">
        <f t="shared" si="132"/>
        <v>0</v>
      </c>
      <c r="P315" s="178">
        <f t="shared" si="133"/>
        <v>0</v>
      </c>
      <c r="Q315" s="329"/>
    </row>
    <row r="316" spans="1:17" ht="12.75">
      <c r="A316" s="71" t="s">
        <v>123</v>
      </c>
      <c r="B316" s="175">
        <v>14968</v>
      </c>
      <c r="C316" s="175">
        <v>2835818.78</v>
      </c>
      <c r="D316" s="175">
        <v>572</v>
      </c>
      <c r="E316" s="175">
        <v>1471513.03</v>
      </c>
      <c r="F316" s="175">
        <v>666</v>
      </c>
      <c r="G316" s="176">
        <v>55035.16</v>
      </c>
      <c r="H316" s="177">
        <f t="shared" si="130"/>
        <v>16206</v>
      </c>
      <c r="I316" s="178">
        <f t="shared" si="131"/>
        <v>4362366.97</v>
      </c>
      <c r="J316" s="175">
        <v>0</v>
      </c>
      <c r="K316" s="176">
        <v>0</v>
      </c>
      <c r="L316" s="179">
        <v>0</v>
      </c>
      <c r="M316" s="180">
        <v>0</v>
      </c>
      <c r="N316" s="176"/>
      <c r="O316" s="177">
        <f t="shared" si="132"/>
        <v>16206</v>
      </c>
      <c r="P316" s="178">
        <f t="shared" si="133"/>
        <v>4362366.97</v>
      </c>
      <c r="Q316" s="329"/>
    </row>
    <row r="317" spans="1:17" ht="12.75">
      <c r="A317" s="71" t="s">
        <v>339</v>
      </c>
      <c r="B317" s="175">
        <v>39</v>
      </c>
      <c r="C317" s="175">
        <v>11905.83</v>
      </c>
      <c r="D317" s="175">
        <v>2</v>
      </c>
      <c r="E317" s="175">
        <v>118.07</v>
      </c>
      <c r="F317" s="175">
        <v>42083</v>
      </c>
      <c r="G317" s="176">
        <v>4505107.87</v>
      </c>
      <c r="H317" s="177">
        <f t="shared" si="130"/>
        <v>42124</v>
      </c>
      <c r="I317" s="178">
        <f t="shared" si="131"/>
        <v>4517131.7700000005</v>
      </c>
      <c r="J317" s="175">
        <v>0</v>
      </c>
      <c r="K317" s="176">
        <v>0</v>
      </c>
      <c r="L317" s="179">
        <v>34</v>
      </c>
      <c r="M317" s="180">
        <v>316.2</v>
      </c>
      <c r="N317" s="176">
        <v>361395.8</v>
      </c>
      <c r="O317" s="177">
        <f t="shared" si="132"/>
        <v>42158</v>
      </c>
      <c r="P317" s="178">
        <f t="shared" si="133"/>
        <v>4517447.970000001</v>
      </c>
      <c r="Q317" s="329"/>
    </row>
    <row r="318" spans="1:17" ht="12.75">
      <c r="A318" s="71" t="s">
        <v>326</v>
      </c>
      <c r="B318" s="175">
        <v>7</v>
      </c>
      <c r="C318" s="175">
        <v>2674.3900000000003</v>
      </c>
      <c r="D318" s="175">
        <v>0</v>
      </c>
      <c r="E318" s="175">
        <v>0</v>
      </c>
      <c r="F318" s="175">
        <v>0</v>
      </c>
      <c r="G318" s="176">
        <v>0</v>
      </c>
      <c r="H318" s="177">
        <f t="shared" si="130"/>
        <v>7</v>
      </c>
      <c r="I318" s="178">
        <f t="shared" si="131"/>
        <v>2674.3900000000003</v>
      </c>
      <c r="J318" s="175">
        <v>0</v>
      </c>
      <c r="K318" s="176">
        <v>0</v>
      </c>
      <c r="L318" s="179">
        <v>0</v>
      </c>
      <c r="M318" s="180">
        <v>0</v>
      </c>
      <c r="N318" s="176"/>
      <c r="O318" s="177">
        <f t="shared" si="132"/>
        <v>7</v>
      </c>
      <c r="P318" s="178">
        <f t="shared" si="133"/>
        <v>2674.3900000000003</v>
      </c>
      <c r="Q318" s="329"/>
    </row>
    <row r="319" spans="1:17" ht="12.75">
      <c r="A319" s="71" t="s">
        <v>124</v>
      </c>
      <c r="B319" s="175">
        <v>862</v>
      </c>
      <c r="C319" s="175">
        <v>151297.24000000002</v>
      </c>
      <c r="D319" s="175">
        <v>0</v>
      </c>
      <c r="E319" s="175">
        <v>0</v>
      </c>
      <c r="F319" s="175">
        <v>3242</v>
      </c>
      <c r="G319" s="176">
        <v>1422524.35</v>
      </c>
      <c r="H319" s="177">
        <f t="shared" si="130"/>
        <v>4104</v>
      </c>
      <c r="I319" s="178">
        <f t="shared" si="131"/>
        <v>1573821.59</v>
      </c>
      <c r="J319" s="175">
        <v>0</v>
      </c>
      <c r="K319" s="176">
        <v>0</v>
      </c>
      <c r="L319" s="179">
        <v>0</v>
      </c>
      <c r="M319" s="180">
        <v>0</v>
      </c>
      <c r="N319" s="176"/>
      <c r="O319" s="177">
        <f t="shared" si="132"/>
        <v>4104</v>
      </c>
      <c r="P319" s="178">
        <f t="shared" si="133"/>
        <v>1573821.59</v>
      </c>
      <c r="Q319" s="329"/>
    </row>
    <row r="320" spans="1:17" ht="12.75">
      <c r="A320" s="71" t="s">
        <v>125</v>
      </c>
      <c r="B320" s="175">
        <v>62</v>
      </c>
      <c r="C320" s="175">
        <v>16086.210000000001</v>
      </c>
      <c r="D320" s="175">
        <v>0</v>
      </c>
      <c r="E320" s="175">
        <v>0</v>
      </c>
      <c r="F320" s="175">
        <v>0</v>
      </c>
      <c r="G320" s="176">
        <v>0</v>
      </c>
      <c r="H320" s="177">
        <f t="shared" si="130"/>
        <v>62</v>
      </c>
      <c r="I320" s="178">
        <f t="shared" si="131"/>
        <v>16086.210000000001</v>
      </c>
      <c r="J320" s="175">
        <v>0</v>
      </c>
      <c r="K320" s="176">
        <v>0</v>
      </c>
      <c r="L320" s="179">
        <v>0</v>
      </c>
      <c r="M320" s="180">
        <v>0</v>
      </c>
      <c r="N320" s="176"/>
      <c r="O320" s="177">
        <f t="shared" si="132"/>
        <v>62</v>
      </c>
      <c r="P320" s="178">
        <f t="shared" si="133"/>
        <v>16086.210000000001</v>
      </c>
      <c r="Q320" s="329"/>
    </row>
    <row r="321" spans="1:17" ht="12.75">
      <c r="A321" s="71" t="s">
        <v>126</v>
      </c>
      <c r="B321" s="175">
        <v>955</v>
      </c>
      <c r="C321" s="175">
        <v>355154.21</v>
      </c>
      <c r="D321" s="175">
        <v>22</v>
      </c>
      <c r="E321" s="175">
        <v>59315.700000000004</v>
      </c>
      <c r="F321" s="175">
        <v>1</v>
      </c>
      <c r="G321" s="176">
        <v>20.52</v>
      </c>
      <c r="H321" s="177">
        <f t="shared" si="130"/>
        <v>978</v>
      </c>
      <c r="I321" s="178">
        <f t="shared" si="131"/>
        <v>414490.43000000005</v>
      </c>
      <c r="J321" s="175">
        <v>0</v>
      </c>
      <c r="K321" s="176">
        <v>0</v>
      </c>
      <c r="L321" s="179">
        <v>0</v>
      </c>
      <c r="M321" s="180">
        <v>0</v>
      </c>
      <c r="N321" s="176"/>
      <c r="O321" s="177">
        <f t="shared" si="132"/>
        <v>978</v>
      </c>
      <c r="P321" s="178">
        <f t="shared" si="133"/>
        <v>414490.43000000005</v>
      </c>
      <c r="Q321" s="329"/>
    </row>
    <row r="322" spans="1:17" ht="12.75">
      <c r="A322" s="71" t="s">
        <v>127</v>
      </c>
      <c r="B322" s="175">
        <v>88</v>
      </c>
      <c r="C322" s="175">
        <v>24389.17</v>
      </c>
      <c r="D322" s="175">
        <v>1</v>
      </c>
      <c r="E322" s="175">
        <v>885.94</v>
      </c>
      <c r="F322" s="175">
        <v>63</v>
      </c>
      <c r="G322" s="176">
        <v>43411.079999999994</v>
      </c>
      <c r="H322" s="177">
        <f t="shared" si="130"/>
        <v>152</v>
      </c>
      <c r="I322" s="178">
        <f t="shared" si="131"/>
        <v>68686.18999999999</v>
      </c>
      <c r="J322" s="175">
        <v>0</v>
      </c>
      <c r="K322" s="176">
        <v>0</v>
      </c>
      <c r="L322" s="179">
        <v>0</v>
      </c>
      <c r="M322" s="180">
        <v>0</v>
      </c>
      <c r="N322" s="176"/>
      <c r="O322" s="177">
        <f t="shared" si="132"/>
        <v>152</v>
      </c>
      <c r="P322" s="178">
        <f t="shared" si="133"/>
        <v>68686.18999999999</v>
      </c>
      <c r="Q322" s="329"/>
    </row>
    <row r="323" spans="1:17" ht="12.75">
      <c r="A323" s="75" t="s">
        <v>192</v>
      </c>
      <c r="B323" s="161">
        <f aca="true" t="shared" si="134" ref="B323:G323">SUM(B324:B334)</f>
        <v>13</v>
      </c>
      <c r="C323" s="161">
        <f t="shared" si="134"/>
        <v>3936.86</v>
      </c>
      <c r="D323" s="161">
        <f t="shared" si="134"/>
        <v>4</v>
      </c>
      <c r="E323" s="161">
        <f t="shared" si="134"/>
        <v>7045.04</v>
      </c>
      <c r="F323" s="161">
        <f t="shared" si="134"/>
        <v>73</v>
      </c>
      <c r="G323" s="161">
        <f t="shared" si="134"/>
        <v>8476.919999999998</v>
      </c>
      <c r="H323" s="162">
        <f>B323+D323+F323</f>
        <v>90</v>
      </c>
      <c r="I323" s="163">
        <f>C323+E323+G323</f>
        <v>19458.82</v>
      </c>
      <c r="J323" s="161">
        <f>SUM(J324:J334)</f>
        <v>0</v>
      </c>
      <c r="K323" s="164">
        <f>SUM(K324:K334)</f>
        <v>0</v>
      </c>
      <c r="L323" s="162">
        <f>SUM(L324:L334)</f>
        <v>0</v>
      </c>
      <c r="M323" s="163">
        <f>SUM(M324:M334)</f>
        <v>0</v>
      </c>
      <c r="N323" s="163">
        <f>SUM(N324:N334)</f>
        <v>0</v>
      </c>
      <c r="O323" s="162">
        <f>H323+J323+L323</f>
        <v>90</v>
      </c>
      <c r="P323" s="163">
        <f>I323+K323+M323+N323</f>
        <v>19458.82</v>
      </c>
      <c r="Q323" s="329"/>
    </row>
    <row r="324" spans="1:17" ht="12.75">
      <c r="A324" s="71" t="s">
        <v>119</v>
      </c>
      <c r="B324" s="175">
        <v>0</v>
      </c>
      <c r="C324" s="175">
        <v>0</v>
      </c>
      <c r="D324" s="175">
        <v>0</v>
      </c>
      <c r="E324" s="175">
        <v>0</v>
      </c>
      <c r="F324" s="175">
        <v>0</v>
      </c>
      <c r="G324" s="176">
        <v>0</v>
      </c>
      <c r="H324" s="177">
        <f>B324+D324+F324</f>
        <v>0</v>
      </c>
      <c r="I324" s="178">
        <f>C324+E324+G324</f>
        <v>0</v>
      </c>
      <c r="J324" s="175">
        <v>0</v>
      </c>
      <c r="K324" s="176">
        <v>0</v>
      </c>
      <c r="L324" s="179">
        <v>0</v>
      </c>
      <c r="M324" s="180">
        <v>0</v>
      </c>
      <c r="N324" s="176"/>
      <c r="O324" s="177">
        <f>H324+J324+L324</f>
        <v>0</v>
      </c>
      <c r="P324" s="178">
        <f>I324+K324+M324</f>
        <v>0</v>
      </c>
      <c r="Q324" s="329"/>
    </row>
    <row r="325" spans="1:17" ht="12.75">
      <c r="A325" s="71" t="s">
        <v>120</v>
      </c>
      <c r="B325" s="175">
        <v>0</v>
      </c>
      <c r="C325" s="175">
        <v>0</v>
      </c>
      <c r="D325" s="175">
        <v>0</v>
      </c>
      <c r="E325" s="175">
        <v>0</v>
      </c>
      <c r="F325" s="175">
        <v>0</v>
      </c>
      <c r="G325" s="176">
        <v>0</v>
      </c>
      <c r="H325" s="177">
        <f aca="true" t="shared" si="135" ref="H325:H334">B325+D325+F325</f>
        <v>0</v>
      </c>
      <c r="I325" s="178">
        <f aca="true" t="shared" si="136" ref="I325:I334">C325+E325+G325</f>
        <v>0</v>
      </c>
      <c r="J325" s="175">
        <v>0</v>
      </c>
      <c r="K325" s="176">
        <v>0</v>
      </c>
      <c r="L325" s="179">
        <v>0</v>
      </c>
      <c r="M325" s="180">
        <v>0</v>
      </c>
      <c r="N325" s="176"/>
      <c r="O325" s="177">
        <f aca="true" t="shared" si="137" ref="O325:O334">H325+J325+L325</f>
        <v>0</v>
      </c>
      <c r="P325" s="178">
        <f aca="true" t="shared" si="138" ref="P325:P334">I325+K325+M325</f>
        <v>0</v>
      </c>
      <c r="Q325" s="329"/>
    </row>
    <row r="326" spans="1:17" ht="12.75">
      <c r="A326" s="71" t="s">
        <v>121</v>
      </c>
      <c r="B326" s="175">
        <v>0</v>
      </c>
      <c r="C326" s="175">
        <v>0</v>
      </c>
      <c r="D326" s="175">
        <v>0</v>
      </c>
      <c r="E326" s="175">
        <v>0</v>
      </c>
      <c r="F326" s="175">
        <v>0</v>
      </c>
      <c r="G326" s="176">
        <v>0</v>
      </c>
      <c r="H326" s="177">
        <f t="shared" si="135"/>
        <v>0</v>
      </c>
      <c r="I326" s="178">
        <f t="shared" si="136"/>
        <v>0</v>
      </c>
      <c r="J326" s="175">
        <v>0</v>
      </c>
      <c r="K326" s="176">
        <v>0</v>
      </c>
      <c r="L326" s="179">
        <v>0</v>
      </c>
      <c r="M326" s="180">
        <v>0</v>
      </c>
      <c r="N326" s="176"/>
      <c r="O326" s="177">
        <f t="shared" si="137"/>
        <v>0</v>
      </c>
      <c r="P326" s="178">
        <f t="shared" si="138"/>
        <v>0</v>
      </c>
      <c r="Q326" s="329"/>
    </row>
    <row r="327" spans="1:17" ht="12.75">
      <c r="A327" s="71" t="s">
        <v>122</v>
      </c>
      <c r="B327" s="175">
        <v>0</v>
      </c>
      <c r="C327" s="175">
        <v>0</v>
      </c>
      <c r="D327" s="175">
        <v>0</v>
      </c>
      <c r="E327" s="175">
        <v>0</v>
      </c>
      <c r="F327" s="175">
        <v>0</v>
      </c>
      <c r="G327" s="176">
        <v>0</v>
      </c>
      <c r="H327" s="177">
        <f t="shared" si="135"/>
        <v>0</v>
      </c>
      <c r="I327" s="178">
        <f t="shared" si="136"/>
        <v>0</v>
      </c>
      <c r="J327" s="175">
        <v>0</v>
      </c>
      <c r="K327" s="176">
        <v>0</v>
      </c>
      <c r="L327" s="179">
        <v>0</v>
      </c>
      <c r="M327" s="180">
        <v>0</v>
      </c>
      <c r="N327" s="176"/>
      <c r="O327" s="177">
        <f t="shared" si="137"/>
        <v>0</v>
      </c>
      <c r="P327" s="178">
        <f t="shared" si="138"/>
        <v>0</v>
      </c>
      <c r="Q327" s="329"/>
    </row>
    <row r="328" spans="1:17" ht="12.75">
      <c r="A328" s="71" t="s">
        <v>123</v>
      </c>
      <c r="B328" s="175">
        <v>9</v>
      </c>
      <c r="C328" s="175">
        <v>2412.9900000000002</v>
      </c>
      <c r="D328" s="175">
        <v>4</v>
      </c>
      <c r="E328" s="175">
        <v>7045.04</v>
      </c>
      <c r="F328" s="175">
        <v>10</v>
      </c>
      <c r="G328" s="176">
        <v>565.71</v>
      </c>
      <c r="H328" s="177">
        <f t="shared" si="135"/>
        <v>23</v>
      </c>
      <c r="I328" s="178">
        <f t="shared" si="136"/>
        <v>10023.740000000002</v>
      </c>
      <c r="J328" s="175">
        <v>0</v>
      </c>
      <c r="K328" s="176">
        <v>0</v>
      </c>
      <c r="L328" s="179">
        <v>0</v>
      </c>
      <c r="M328" s="180">
        <v>0</v>
      </c>
      <c r="N328" s="176"/>
      <c r="O328" s="177">
        <f t="shared" si="137"/>
        <v>23</v>
      </c>
      <c r="P328" s="178">
        <f t="shared" si="138"/>
        <v>10023.740000000002</v>
      </c>
      <c r="Q328" s="329"/>
    </row>
    <row r="329" spans="1:17" ht="12.75">
      <c r="A329" s="71" t="s">
        <v>339</v>
      </c>
      <c r="B329" s="175">
        <v>0</v>
      </c>
      <c r="C329" s="175">
        <v>0</v>
      </c>
      <c r="D329" s="175">
        <v>0</v>
      </c>
      <c r="E329" s="175">
        <v>0</v>
      </c>
      <c r="F329" s="175">
        <v>0</v>
      </c>
      <c r="G329" s="176">
        <v>0</v>
      </c>
      <c r="H329" s="177">
        <f t="shared" si="135"/>
        <v>0</v>
      </c>
      <c r="I329" s="178">
        <f t="shared" si="136"/>
        <v>0</v>
      </c>
      <c r="J329" s="175">
        <v>0</v>
      </c>
      <c r="K329" s="176">
        <v>0</v>
      </c>
      <c r="L329" s="179">
        <v>0</v>
      </c>
      <c r="M329" s="180">
        <v>0</v>
      </c>
      <c r="N329" s="176">
        <v>0</v>
      </c>
      <c r="O329" s="177">
        <f t="shared" si="137"/>
        <v>0</v>
      </c>
      <c r="P329" s="178">
        <f t="shared" si="138"/>
        <v>0</v>
      </c>
      <c r="Q329" s="329"/>
    </row>
    <row r="330" spans="1:17" ht="12.75">
      <c r="A330" s="71" t="s">
        <v>326</v>
      </c>
      <c r="B330" s="175">
        <v>0</v>
      </c>
      <c r="C330" s="175">
        <v>0</v>
      </c>
      <c r="D330" s="175">
        <v>0</v>
      </c>
      <c r="E330" s="175">
        <v>0</v>
      </c>
      <c r="F330" s="175">
        <v>0</v>
      </c>
      <c r="G330" s="176">
        <v>0</v>
      </c>
      <c r="H330" s="177">
        <f t="shared" si="135"/>
        <v>0</v>
      </c>
      <c r="I330" s="178">
        <f t="shared" si="136"/>
        <v>0</v>
      </c>
      <c r="J330" s="175">
        <v>0</v>
      </c>
      <c r="K330" s="176">
        <v>0</v>
      </c>
      <c r="L330" s="179">
        <v>0</v>
      </c>
      <c r="M330" s="180">
        <v>0</v>
      </c>
      <c r="N330" s="176"/>
      <c r="O330" s="177">
        <f t="shared" si="137"/>
        <v>0</v>
      </c>
      <c r="P330" s="178">
        <f t="shared" si="138"/>
        <v>0</v>
      </c>
      <c r="Q330" s="329"/>
    </row>
    <row r="331" spans="1:17" ht="12.75">
      <c r="A331" s="71" t="s">
        <v>124</v>
      </c>
      <c r="B331" s="175">
        <v>1</v>
      </c>
      <c r="C331" s="175">
        <v>1205.81</v>
      </c>
      <c r="D331" s="175">
        <v>0</v>
      </c>
      <c r="E331" s="175">
        <v>0</v>
      </c>
      <c r="F331" s="175">
        <v>63</v>
      </c>
      <c r="G331" s="176">
        <v>7911.209999999999</v>
      </c>
      <c r="H331" s="177">
        <f t="shared" si="135"/>
        <v>64</v>
      </c>
      <c r="I331" s="178">
        <f t="shared" si="136"/>
        <v>9117.019999999999</v>
      </c>
      <c r="J331" s="175">
        <v>0</v>
      </c>
      <c r="K331" s="176">
        <v>0</v>
      </c>
      <c r="L331" s="179">
        <v>0</v>
      </c>
      <c r="M331" s="180">
        <v>0</v>
      </c>
      <c r="N331" s="176"/>
      <c r="O331" s="177">
        <f t="shared" si="137"/>
        <v>64</v>
      </c>
      <c r="P331" s="178">
        <f t="shared" si="138"/>
        <v>9117.019999999999</v>
      </c>
      <c r="Q331" s="329"/>
    </row>
    <row r="332" spans="1:17" ht="12.75">
      <c r="A332" s="71" t="s">
        <v>125</v>
      </c>
      <c r="B332" s="175">
        <v>2</v>
      </c>
      <c r="C332" s="175">
        <v>314.68</v>
      </c>
      <c r="D332" s="175">
        <v>0</v>
      </c>
      <c r="E332" s="175">
        <v>0</v>
      </c>
      <c r="F332" s="175">
        <v>0</v>
      </c>
      <c r="G332" s="176">
        <v>0</v>
      </c>
      <c r="H332" s="177">
        <f t="shared" si="135"/>
        <v>2</v>
      </c>
      <c r="I332" s="178">
        <f t="shared" si="136"/>
        <v>314.68</v>
      </c>
      <c r="J332" s="175">
        <v>0</v>
      </c>
      <c r="K332" s="176">
        <v>0</v>
      </c>
      <c r="L332" s="179">
        <v>0</v>
      </c>
      <c r="M332" s="180">
        <v>0</v>
      </c>
      <c r="N332" s="176"/>
      <c r="O332" s="177">
        <f t="shared" si="137"/>
        <v>2</v>
      </c>
      <c r="P332" s="178">
        <f t="shared" si="138"/>
        <v>314.68</v>
      </c>
      <c r="Q332" s="329"/>
    </row>
    <row r="333" spans="1:17" ht="12.75">
      <c r="A333" s="71" t="s">
        <v>126</v>
      </c>
      <c r="B333" s="175">
        <v>1</v>
      </c>
      <c r="C333" s="175">
        <v>3.38</v>
      </c>
      <c r="D333" s="175">
        <v>0</v>
      </c>
      <c r="E333" s="175">
        <v>0</v>
      </c>
      <c r="F333" s="175">
        <v>0</v>
      </c>
      <c r="G333" s="176">
        <v>0</v>
      </c>
      <c r="H333" s="177">
        <f t="shared" si="135"/>
        <v>1</v>
      </c>
      <c r="I333" s="178">
        <f t="shared" si="136"/>
        <v>3.38</v>
      </c>
      <c r="J333" s="175">
        <v>0</v>
      </c>
      <c r="K333" s="176">
        <v>0</v>
      </c>
      <c r="L333" s="179">
        <v>0</v>
      </c>
      <c r="M333" s="180">
        <v>0</v>
      </c>
      <c r="N333" s="176"/>
      <c r="O333" s="177">
        <f t="shared" si="137"/>
        <v>1</v>
      </c>
      <c r="P333" s="178">
        <f t="shared" si="138"/>
        <v>3.38</v>
      </c>
      <c r="Q333" s="329"/>
    </row>
    <row r="334" spans="1:17" ht="12.75">
      <c r="A334" s="71" t="s">
        <v>127</v>
      </c>
      <c r="B334" s="175">
        <v>0</v>
      </c>
      <c r="C334" s="175">
        <v>0</v>
      </c>
      <c r="D334" s="175">
        <v>0</v>
      </c>
      <c r="E334" s="175">
        <v>0</v>
      </c>
      <c r="F334" s="175">
        <v>0</v>
      </c>
      <c r="G334" s="176">
        <v>0</v>
      </c>
      <c r="H334" s="177">
        <f t="shared" si="135"/>
        <v>0</v>
      </c>
      <c r="I334" s="178">
        <f t="shared" si="136"/>
        <v>0</v>
      </c>
      <c r="J334" s="175">
        <v>0</v>
      </c>
      <c r="K334" s="176">
        <v>0</v>
      </c>
      <c r="L334" s="179">
        <v>0</v>
      </c>
      <c r="M334" s="180">
        <v>0</v>
      </c>
      <c r="N334" s="176"/>
      <c r="O334" s="177">
        <f t="shared" si="137"/>
        <v>0</v>
      </c>
      <c r="P334" s="178">
        <f t="shared" si="138"/>
        <v>0</v>
      </c>
      <c r="Q334" s="329"/>
    </row>
    <row r="335" spans="1:17" ht="12.75">
      <c r="A335" s="75" t="s">
        <v>193</v>
      </c>
      <c r="B335" s="161">
        <f aca="true" t="shared" si="139" ref="B335:G335">SUM(B336:B345)</f>
        <v>26</v>
      </c>
      <c r="C335" s="161">
        <f t="shared" si="139"/>
        <v>42676.310000000005</v>
      </c>
      <c r="D335" s="161">
        <f t="shared" si="139"/>
        <v>0</v>
      </c>
      <c r="E335" s="161">
        <f t="shared" si="139"/>
        <v>0</v>
      </c>
      <c r="F335" s="161">
        <f t="shared" si="139"/>
        <v>5</v>
      </c>
      <c r="G335" s="161">
        <f t="shared" si="139"/>
        <v>349.08000000000004</v>
      </c>
      <c r="H335" s="162">
        <f>B335+D335+F335</f>
        <v>31</v>
      </c>
      <c r="I335" s="163">
        <f>C335+E335+G335</f>
        <v>43025.39000000001</v>
      </c>
      <c r="J335" s="161">
        <f>SUM(J336:J345)</f>
        <v>0</v>
      </c>
      <c r="K335" s="164">
        <f>SUM(K336:K345)</f>
        <v>0</v>
      </c>
      <c r="L335" s="162">
        <f>SUM(L336:L346)</f>
        <v>0</v>
      </c>
      <c r="M335" s="163">
        <f>SUM(M336:M346)</f>
        <v>0</v>
      </c>
      <c r="N335" s="163"/>
      <c r="O335" s="162">
        <f>H335+J335+L335</f>
        <v>31</v>
      </c>
      <c r="P335" s="163">
        <f>I335+K335+M335+N335</f>
        <v>43025.39000000001</v>
      </c>
      <c r="Q335" s="329"/>
    </row>
    <row r="336" spans="1:17" ht="12.75">
      <c r="A336" s="71" t="s">
        <v>119</v>
      </c>
      <c r="B336" s="175">
        <v>14</v>
      </c>
      <c r="C336" s="175">
        <v>33552.3</v>
      </c>
      <c r="D336" s="175">
        <v>0</v>
      </c>
      <c r="E336" s="175">
        <v>0</v>
      </c>
      <c r="F336" s="175">
        <v>0</v>
      </c>
      <c r="G336" s="176">
        <v>0</v>
      </c>
      <c r="H336" s="177">
        <f>B336+D336+F336</f>
        <v>14</v>
      </c>
      <c r="I336" s="178">
        <f>C336+E336+G336</f>
        <v>33552.3</v>
      </c>
      <c r="J336" s="175">
        <v>0</v>
      </c>
      <c r="K336" s="176">
        <v>0</v>
      </c>
      <c r="L336" s="179">
        <v>0</v>
      </c>
      <c r="M336" s="180">
        <v>0</v>
      </c>
      <c r="N336" s="176"/>
      <c r="O336" s="177">
        <f>H336+J336+L336</f>
        <v>14</v>
      </c>
      <c r="P336" s="178">
        <f>I336+K336+M336</f>
        <v>33552.3</v>
      </c>
      <c r="Q336" s="329"/>
    </row>
    <row r="337" spans="1:17" ht="12.75">
      <c r="A337" s="71" t="s">
        <v>120</v>
      </c>
      <c r="B337" s="175">
        <v>0</v>
      </c>
      <c r="C337" s="175">
        <v>0</v>
      </c>
      <c r="D337" s="175">
        <v>0</v>
      </c>
      <c r="E337" s="175">
        <v>0</v>
      </c>
      <c r="F337" s="175">
        <v>0</v>
      </c>
      <c r="G337" s="176">
        <v>0</v>
      </c>
      <c r="H337" s="177">
        <f aca="true" t="shared" si="140" ref="H337:H345">B337+D337+F337</f>
        <v>0</v>
      </c>
      <c r="I337" s="178">
        <f aca="true" t="shared" si="141" ref="I337:I345">C337+E337+G337</f>
        <v>0</v>
      </c>
      <c r="J337" s="175">
        <v>0</v>
      </c>
      <c r="K337" s="176">
        <v>0</v>
      </c>
      <c r="L337" s="179">
        <v>0</v>
      </c>
      <c r="M337" s="180">
        <v>0</v>
      </c>
      <c r="N337" s="176"/>
      <c r="O337" s="177">
        <f aca="true" t="shared" si="142" ref="O337:O345">H337+J337+L337</f>
        <v>0</v>
      </c>
      <c r="P337" s="178">
        <f aca="true" t="shared" si="143" ref="P337:P345">I337+K337+M337</f>
        <v>0</v>
      </c>
      <c r="Q337" s="329"/>
    </row>
    <row r="338" spans="1:17" ht="12.75">
      <c r="A338" s="71" t="s">
        <v>121</v>
      </c>
      <c r="B338" s="175">
        <v>0</v>
      </c>
      <c r="C338" s="175">
        <v>0</v>
      </c>
      <c r="D338" s="175">
        <v>0</v>
      </c>
      <c r="E338" s="175">
        <v>0</v>
      </c>
      <c r="F338" s="175">
        <v>0</v>
      </c>
      <c r="G338" s="176">
        <v>0</v>
      </c>
      <c r="H338" s="177">
        <f t="shared" si="140"/>
        <v>0</v>
      </c>
      <c r="I338" s="178">
        <f t="shared" si="141"/>
        <v>0</v>
      </c>
      <c r="J338" s="175">
        <v>0</v>
      </c>
      <c r="K338" s="176">
        <v>0</v>
      </c>
      <c r="L338" s="179">
        <v>0</v>
      </c>
      <c r="M338" s="180">
        <v>0</v>
      </c>
      <c r="N338" s="176"/>
      <c r="O338" s="177">
        <f t="shared" si="142"/>
        <v>0</v>
      </c>
      <c r="P338" s="178">
        <f t="shared" si="143"/>
        <v>0</v>
      </c>
      <c r="Q338" s="329"/>
    </row>
    <row r="339" spans="1:17" ht="12.75">
      <c r="A339" s="71" t="s">
        <v>122</v>
      </c>
      <c r="B339" s="175">
        <v>0</v>
      </c>
      <c r="C339" s="175">
        <v>0</v>
      </c>
      <c r="D339" s="175">
        <v>0</v>
      </c>
      <c r="E339" s="175">
        <v>0</v>
      </c>
      <c r="F339" s="175">
        <v>0</v>
      </c>
      <c r="G339" s="176">
        <v>0</v>
      </c>
      <c r="H339" s="177">
        <f t="shared" si="140"/>
        <v>0</v>
      </c>
      <c r="I339" s="178">
        <f t="shared" si="141"/>
        <v>0</v>
      </c>
      <c r="J339" s="175">
        <v>0</v>
      </c>
      <c r="K339" s="176">
        <v>0</v>
      </c>
      <c r="L339" s="179">
        <v>0</v>
      </c>
      <c r="M339" s="180">
        <v>0</v>
      </c>
      <c r="N339" s="176"/>
      <c r="O339" s="177">
        <f t="shared" si="142"/>
        <v>0</v>
      </c>
      <c r="P339" s="178">
        <f t="shared" si="143"/>
        <v>0</v>
      </c>
      <c r="Q339" s="329"/>
    </row>
    <row r="340" spans="1:17" ht="12.75">
      <c r="A340" s="71" t="s">
        <v>123</v>
      </c>
      <c r="B340" s="175">
        <v>0</v>
      </c>
      <c r="C340" s="175">
        <v>0</v>
      </c>
      <c r="D340" s="175">
        <v>0</v>
      </c>
      <c r="E340" s="175">
        <v>0</v>
      </c>
      <c r="F340" s="175">
        <v>0</v>
      </c>
      <c r="G340" s="176">
        <v>0</v>
      </c>
      <c r="H340" s="177">
        <f t="shared" si="140"/>
        <v>0</v>
      </c>
      <c r="I340" s="178">
        <f t="shared" si="141"/>
        <v>0</v>
      </c>
      <c r="J340" s="175">
        <v>0</v>
      </c>
      <c r="K340" s="176">
        <v>0</v>
      </c>
      <c r="L340" s="179">
        <v>0</v>
      </c>
      <c r="M340" s="180">
        <v>0</v>
      </c>
      <c r="N340" s="176"/>
      <c r="O340" s="177">
        <f t="shared" si="142"/>
        <v>0</v>
      </c>
      <c r="P340" s="178">
        <f t="shared" si="143"/>
        <v>0</v>
      </c>
      <c r="Q340" s="329"/>
    </row>
    <row r="341" spans="1:17" ht="12.75">
      <c r="A341" s="71" t="s">
        <v>326</v>
      </c>
      <c r="B341" s="175">
        <v>0</v>
      </c>
      <c r="C341" s="175">
        <v>0</v>
      </c>
      <c r="D341" s="175">
        <v>0</v>
      </c>
      <c r="E341" s="175">
        <v>0</v>
      </c>
      <c r="F341" s="175">
        <v>0</v>
      </c>
      <c r="G341" s="176">
        <v>0</v>
      </c>
      <c r="H341" s="177">
        <f t="shared" si="140"/>
        <v>0</v>
      </c>
      <c r="I341" s="178">
        <f t="shared" si="141"/>
        <v>0</v>
      </c>
      <c r="J341" s="175">
        <v>0</v>
      </c>
      <c r="K341" s="176">
        <v>0</v>
      </c>
      <c r="L341" s="179">
        <v>0</v>
      </c>
      <c r="M341" s="180">
        <v>0</v>
      </c>
      <c r="N341" s="176"/>
      <c r="O341" s="177">
        <f t="shared" si="142"/>
        <v>0</v>
      </c>
      <c r="P341" s="178">
        <f t="shared" si="143"/>
        <v>0</v>
      </c>
      <c r="Q341" s="329"/>
    </row>
    <row r="342" spans="1:17" ht="12.75">
      <c r="A342" s="71" t="s">
        <v>124</v>
      </c>
      <c r="B342" s="175">
        <v>3</v>
      </c>
      <c r="C342" s="175">
        <v>198.03</v>
      </c>
      <c r="D342" s="175">
        <v>0</v>
      </c>
      <c r="E342" s="175">
        <v>0</v>
      </c>
      <c r="F342" s="175">
        <v>5</v>
      </c>
      <c r="G342" s="176">
        <v>349.08000000000004</v>
      </c>
      <c r="H342" s="177">
        <f t="shared" si="140"/>
        <v>8</v>
      </c>
      <c r="I342" s="178">
        <f t="shared" si="141"/>
        <v>547.11</v>
      </c>
      <c r="J342" s="175">
        <v>0</v>
      </c>
      <c r="K342" s="176">
        <v>0</v>
      </c>
      <c r="L342" s="179">
        <v>0</v>
      </c>
      <c r="M342" s="180">
        <v>0</v>
      </c>
      <c r="N342" s="176"/>
      <c r="O342" s="177">
        <f t="shared" si="142"/>
        <v>8</v>
      </c>
      <c r="P342" s="178">
        <f t="shared" si="143"/>
        <v>547.11</v>
      </c>
      <c r="Q342" s="329"/>
    </row>
    <row r="343" spans="1:17" ht="12.75">
      <c r="A343" s="71" t="s">
        <v>125</v>
      </c>
      <c r="B343" s="175">
        <v>0</v>
      </c>
      <c r="C343" s="175">
        <v>0</v>
      </c>
      <c r="D343" s="175">
        <v>0</v>
      </c>
      <c r="E343" s="175">
        <v>0</v>
      </c>
      <c r="F343" s="175">
        <v>0</v>
      </c>
      <c r="G343" s="176">
        <v>0</v>
      </c>
      <c r="H343" s="177">
        <f t="shared" si="140"/>
        <v>0</v>
      </c>
      <c r="I343" s="178">
        <f t="shared" si="141"/>
        <v>0</v>
      </c>
      <c r="J343" s="175">
        <v>0</v>
      </c>
      <c r="K343" s="176">
        <v>0</v>
      </c>
      <c r="L343" s="179">
        <v>0</v>
      </c>
      <c r="M343" s="180">
        <v>0</v>
      </c>
      <c r="N343" s="176"/>
      <c r="O343" s="177">
        <f t="shared" si="142"/>
        <v>0</v>
      </c>
      <c r="P343" s="178">
        <f t="shared" si="143"/>
        <v>0</v>
      </c>
      <c r="Q343" s="329"/>
    </row>
    <row r="344" spans="1:17" ht="12.75">
      <c r="A344" s="71" t="s">
        <v>126</v>
      </c>
      <c r="B344" s="175">
        <v>8</v>
      </c>
      <c r="C344" s="175">
        <v>8818.340000000002</v>
      </c>
      <c r="D344" s="175">
        <v>0</v>
      </c>
      <c r="E344" s="175">
        <v>0</v>
      </c>
      <c r="F344" s="175">
        <v>0</v>
      </c>
      <c r="G344" s="176">
        <v>0</v>
      </c>
      <c r="H344" s="177">
        <f t="shared" si="140"/>
        <v>8</v>
      </c>
      <c r="I344" s="178">
        <f t="shared" si="141"/>
        <v>8818.340000000002</v>
      </c>
      <c r="J344" s="175">
        <v>0</v>
      </c>
      <c r="K344" s="176">
        <v>0</v>
      </c>
      <c r="L344" s="179">
        <v>0</v>
      </c>
      <c r="M344" s="180">
        <v>0</v>
      </c>
      <c r="N344" s="176"/>
      <c r="O344" s="177">
        <f t="shared" si="142"/>
        <v>8</v>
      </c>
      <c r="P344" s="178">
        <f t="shared" si="143"/>
        <v>8818.340000000002</v>
      </c>
      <c r="Q344" s="329"/>
    </row>
    <row r="345" spans="1:17" ht="12.75">
      <c r="A345" s="71" t="s">
        <v>127</v>
      </c>
      <c r="B345" s="175">
        <v>1</v>
      </c>
      <c r="C345" s="175">
        <v>107.64</v>
      </c>
      <c r="D345" s="175">
        <v>0</v>
      </c>
      <c r="E345" s="175">
        <v>0</v>
      </c>
      <c r="F345" s="175">
        <v>0</v>
      </c>
      <c r="G345" s="176">
        <v>0</v>
      </c>
      <c r="H345" s="177">
        <f t="shared" si="140"/>
        <v>1</v>
      </c>
      <c r="I345" s="178">
        <f t="shared" si="141"/>
        <v>107.64</v>
      </c>
      <c r="J345" s="175">
        <v>0</v>
      </c>
      <c r="K345" s="176">
        <v>0</v>
      </c>
      <c r="L345" s="179">
        <v>0</v>
      </c>
      <c r="M345" s="180">
        <v>0</v>
      </c>
      <c r="N345" s="176"/>
      <c r="O345" s="177">
        <f t="shared" si="142"/>
        <v>1</v>
      </c>
      <c r="P345" s="178">
        <f t="shared" si="143"/>
        <v>107.64</v>
      </c>
      <c r="Q345" s="329"/>
    </row>
    <row r="346" spans="1:17" ht="12.75">
      <c r="A346" s="75" t="s">
        <v>194</v>
      </c>
      <c r="B346" s="161">
        <f aca="true" t="shared" si="144" ref="B346:G346">SUM(B347:B357)</f>
        <v>64</v>
      </c>
      <c r="C346" s="161">
        <f t="shared" si="144"/>
        <v>5687.18</v>
      </c>
      <c r="D346" s="161">
        <f t="shared" si="144"/>
        <v>0</v>
      </c>
      <c r="E346" s="161">
        <f t="shared" si="144"/>
        <v>0</v>
      </c>
      <c r="F346" s="161">
        <f t="shared" si="144"/>
        <v>3</v>
      </c>
      <c r="G346" s="161">
        <f t="shared" si="144"/>
        <v>268.27</v>
      </c>
      <c r="H346" s="162">
        <f>B346+D346+F346</f>
        <v>67</v>
      </c>
      <c r="I346" s="163">
        <f>C346+E346+G346</f>
        <v>5955.450000000001</v>
      </c>
      <c r="J346" s="161">
        <f>SUM(J347:J357)</f>
        <v>0</v>
      </c>
      <c r="K346" s="164">
        <f>SUM(K347:K357)</f>
        <v>0</v>
      </c>
      <c r="L346" s="162">
        <f>SUM(L347:L357)</f>
        <v>0</v>
      </c>
      <c r="M346" s="163">
        <f>SUM(M347:M357)</f>
        <v>0</v>
      </c>
      <c r="N346" s="163">
        <f>SUM(N347:N357)</f>
        <v>0</v>
      </c>
      <c r="O346" s="162">
        <f>H346+J346+L346</f>
        <v>67</v>
      </c>
      <c r="P346" s="163">
        <f>I346+K346+M346+N346</f>
        <v>5955.450000000001</v>
      </c>
      <c r="Q346" s="329"/>
    </row>
    <row r="347" spans="1:17" ht="12.75">
      <c r="A347" s="71" t="s">
        <v>119</v>
      </c>
      <c r="B347" s="175">
        <v>1</v>
      </c>
      <c r="C347" s="175">
        <v>27.1</v>
      </c>
      <c r="D347" s="175">
        <v>0</v>
      </c>
      <c r="E347" s="175">
        <v>0</v>
      </c>
      <c r="F347" s="175">
        <v>0</v>
      </c>
      <c r="G347" s="176">
        <v>0</v>
      </c>
      <c r="H347" s="177">
        <f>B347+D347+F347</f>
        <v>1</v>
      </c>
      <c r="I347" s="178">
        <f>C347+E347+G347</f>
        <v>27.1</v>
      </c>
      <c r="J347" s="175">
        <v>0</v>
      </c>
      <c r="K347" s="176">
        <v>0</v>
      </c>
      <c r="L347" s="179">
        <v>0</v>
      </c>
      <c r="M347" s="180">
        <v>0</v>
      </c>
      <c r="N347" s="176"/>
      <c r="O347" s="177">
        <f>H347+J347+L347</f>
        <v>1</v>
      </c>
      <c r="P347" s="178">
        <f>I347+K347+M347</f>
        <v>27.1</v>
      </c>
      <c r="Q347" s="329"/>
    </row>
    <row r="348" spans="1:17" ht="12.75">
      <c r="A348" s="71" t="s">
        <v>120</v>
      </c>
      <c r="B348" s="175">
        <v>0</v>
      </c>
      <c r="C348" s="175">
        <v>0</v>
      </c>
      <c r="D348" s="175">
        <v>0</v>
      </c>
      <c r="E348" s="175">
        <v>0</v>
      </c>
      <c r="F348" s="175">
        <v>0</v>
      </c>
      <c r="G348" s="176">
        <v>0</v>
      </c>
      <c r="H348" s="177">
        <f aca="true" t="shared" si="145" ref="H348:H357">B348+D348+F348</f>
        <v>0</v>
      </c>
      <c r="I348" s="178">
        <f aca="true" t="shared" si="146" ref="I348:I357">C348+E348+G348</f>
        <v>0</v>
      </c>
      <c r="J348" s="175">
        <v>0</v>
      </c>
      <c r="K348" s="176">
        <v>0</v>
      </c>
      <c r="L348" s="179">
        <v>0</v>
      </c>
      <c r="M348" s="180">
        <v>0</v>
      </c>
      <c r="N348" s="176"/>
      <c r="O348" s="177">
        <f aca="true" t="shared" si="147" ref="O348:O357">H348+J348+L348</f>
        <v>0</v>
      </c>
      <c r="P348" s="178">
        <f aca="true" t="shared" si="148" ref="P348:P357">I348+K348+M348</f>
        <v>0</v>
      </c>
      <c r="Q348" s="329"/>
    </row>
    <row r="349" spans="1:17" ht="12.75">
      <c r="A349" s="71" t="s">
        <v>121</v>
      </c>
      <c r="B349" s="175">
        <v>0</v>
      </c>
      <c r="C349" s="175">
        <v>0</v>
      </c>
      <c r="D349" s="175">
        <v>0</v>
      </c>
      <c r="E349" s="175">
        <v>0</v>
      </c>
      <c r="F349" s="175">
        <v>0</v>
      </c>
      <c r="G349" s="176">
        <v>0</v>
      </c>
      <c r="H349" s="177">
        <f t="shared" si="145"/>
        <v>0</v>
      </c>
      <c r="I349" s="178">
        <f t="shared" si="146"/>
        <v>0</v>
      </c>
      <c r="J349" s="175">
        <v>0</v>
      </c>
      <c r="K349" s="176">
        <v>0</v>
      </c>
      <c r="L349" s="179">
        <v>0</v>
      </c>
      <c r="M349" s="180">
        <v>0</v>
      </c>
      <c r="N349" s="176"/>
      <c r="O349" s="177">
        <f t="shared" si="147"/>
        <v>0</v>
      </c>
      <c r="P349" s="178">
        <f t="shared" si="148"/>
        <v>0</v>
      </c>
      <c r="Q349" s="329"/>
    </row>
    <row r="350" spans="1:17" ht="12.75">
      <c r="A350" s="71" t="s">
        <v>122</v>
      </c>
      <c r="B350" s="175">
        <v>0</v>
      </c>
      <c r="C350" s="175">
        <v>0</v>
      </c>
      <c r="D350" s="175">
        <v>0</v>
      </c>
      <c r="E350" s="175">
        <v>0</v>
      </c>
      <c r="F350" s="175">
        <v>0</v>
      </c>
      <c r="G350" s="176">
        <v>0</v>
      </c>
      <c r="H350" s="177">
        <f t="shared" si="145"/>
        <v>0</v>
      </c>
      <c r="I350" s="178">
        <f t="shared" si="146"/>
        <v>0</v>
      </c>
      <c r="J350" s="175">
        <v>0</v>
      </c>
      <c r="K350" s="176">
        <v>0</v>
      </c>
      <c r="L350" s="179">
        <v>0</v>
      </c>
      <c r="M350" s="180">
        <v>0</v>
      </c>
      <c r="N350" s="176"/>
      <c r="O350" s="177">
        <f t="shared" si="147"/>
        <v>0</v>
      </c>
      <c r="P350" s="178">
        <f t="shared" si="148"/>
        <v>0</v>
      </c>
      <c r="Q350" s="329"/>
    </row>
    <row r="351" spans="1:17" ht="12.75">
      <c r="A351" s="71" t="s">
        <v>123</v>
      </c>
      <c r="B351" s="175">
        <v>39</v>
      </c>
      <c r="C351" s="175">
        <v>4847.9400000000005</v>
      </c>
      <c r="D351" s="175">
        <v>0</v>
      </c>
      <c r="E351" s="175">
        <v>0</v>
      </c>
      <c r="F351" s="175">
        <v>0</v>
      </c>
      <c r="G351" s="176">
        <v>0</v>
      </c>
      <c r="H351" s="177">
        <f t="shared" si="145"/>
        <v>39</v>
      </c>
      <c r="I351" s="178">
        <f t="shared" si="146"/>
        <v>4847.9400000000005</v>
      </c>
      <c r="J351" s="175">
        <v>0</v>
      </c>
      <c r="K351" s="176">
        <v>0</v>
      </c>
      <c r="L351" s="179">
        <v>0</v>
      </c>
      <c r="M351" s="180">
        <v>0</v>
      </c>
      <c r="N351" s="176"/>
      <c r="O351" s="177">
        <f t="shared" si="147"/>
        <v>39</v>
      </c>
      <c r="P351" s="178">
        <f t="shared" si="148"/>
        <v>4847.9400000000005</v>
      </c>
      <c r="Q351" s="329"/>
    </row>
    <row r="352" spans="1:17" ht="12.75">
      <c r="A352" s="71" t="s">
        <v>339</v>
      </c>
      <c r="B352" s="175">
        <v>0</v>
      </c>
      <c r="C352" s="175">
        <v>0</v>
      </c>
      <c r="D352" s="175">
        <v>0</v>
      </c>
      <c r="E352" s="175">
        <v>0</v>
      </c>
      <c r="F352" s="175">
        <v>0</v>
      </c>
      <c r="G352" s="176">
        <v>0</v>
      </c>
      <c r="H352" s="177">
        <f t="shared" si="145"/>
        <v>0</v>
      </c>
      <c r="I352" s="178">
        <f t="shared" si="146"/>
        <v>0</v>
      </c>
      <c r="J352" s="175">
        <v>0</v>
      </c>
      <c r="K352" s="176">
        <v>0</v>
      </c>
      <c r="L352" s="179">
        <v>0</v>
      </c>
      <c r="M352" s="180">
        <v>0</v>
      </c>
      <c r="N352" s="176">
        <v>0</v>
      </c>
      <c r="O352" s="177">
        <f t="shared" si="147"/>
        <v>0</v>
      </c>
      <c r="P352" s="178">
        <f t="shared" si="148"/>
        <v>0</v>
      </c>
      <c r="Q352" s="329"/>
    </row>
    <row r="353" spans="1:17" ht="12.75">
      <c r="A353" s="71" t="s">
        <v>326</v>
      </c>
      <c r="B353" s="175">
        <v>0</v>
      </c>
      <c r="C353" s="175">
        <v>0</v>
      </c>
      <c r="D353" s="175">
        <v>0</v>
      </c>
      <c r="E353" s="175">
        <v>0</v>
      </c>
      <c r="F353" s="175">
        <v>0</v>
      </c>
      <c r="G353" s="176">
        <v>0</v>
      </c>
      <c r="H353" s="177">
        <f t="shared" si="145"/>
        <v>0</v>
      </c>
      <c r="I353" s="178">
        <f t="shared" si="146"/>
        <v>0</v>
      </c>
      <c r="J353" s="175">
        <v>0</v>
      </c>
      <c r="K353" s="176">
        <v>0</v>
      </c>
      <c r="L353" s="179">
        <v>0</v>
      </c>
      <c r="M353" s="180">
        <v>0</v>
      </c>
      <c r="N353" s="176"/>
      <c r="O353" s="177">
        <f t="shared" si="147"/>
        <v>0</v>
      </c>
      <c r="P353" s="178">
        <f t="shared" si="148"/>
        <v>0</v>
      </c>
      <c r="Q353" s="329"/>
    </row>
    <row r="354" spans="1:17" ht="12.75">
      <c r="A354" s="71" t="s">
        <v>124</v>
      </c>
      <c r="B354" s="175">
        <v>15</v>
      </c>
      <c r="C354" s="175">
        <v>579.41</v>
      </c>
      <c r="D354" s="175">
        <v>0</v>
      </c>
      <c r="E354" s="175">
        <v>0</v>
      </c>
      <c r="F354" s="175">
        <v>3</v>
      </c>
      <c r="G354" s="176">
        <v>268.27</v>
      </c>
      <c r="H354" s="177">
        <f t="shared" si="145"/>
        <v>18</v>
      </c>
      <c r="I354" s="178">
        <f t="shared" si="146"/>
        <v>847.68</v>
      </c>
      <c r="J354" s="175">
        <v>0</v>
      </c>
      <c r="K354" s="176">
        <v>0</v>
      </c>
      <c r="L354" s="179">
        <v>0</v>
      </c>
      <c r="M354" s="180">
        <v>0</v>
      </c>
      <c r="N354" s="176"/>
      <c r="O354" s="177">
        <f t="shared" si="147"/>
        <v>18</v>
      </c>
      <c r="P354" s="178">
        <f t="shared" si="148"/>
        <v>847.68</v>
      </c>
      <c r="Q354" s="329"/>
    </row>
    <row r="355" spans="1:17" ht="12.75">
      <c r="A355" s="71" t="s">
        <v>125</v>
      </c>
      <c r="B355" s="175">
        <v>0</v>
      </c>
      <c r="C355" s="175">
        <v>0</v>
      </c>
      <c r="D355" s="175">
        <v>0</v>
      </c>
      <c r="E355" s="175">
        <v>0</v>
      </c>
      <c r="F355" s="175">
        <v>0</v>
      </c>
      <c r="G355" s="176">
        <v>0</v>
      </c>
      <c r="H355" s="177">
        <f t="shared" si="145"/>
        <v>0</v>
      </c>
      <c r="I355" s="178">
        <f t="shared" si="146"/>
        <v>0</v>
      </c>
      <c r="J355" s="175">
        <v>0</v>
      </c>
      <c r="K355" s="176">
        <v>0</v>
      </c>
      <c r="L355" s="179">
        <v>0</v>
      </c>
      <c r="M355" s="180">
        <v>0</v>
      </c>
      <c r="N355" s="176"/>
      <c r="O355" s="177">
        <f t="shared" si="147"/>
        <v>0</v>
      </c>
      <c r="P355" s="178">
        <f t="shared" si="148"/>
        <v>0</v>
      </c>
      <c r="Q355" s="329"/>
    </row>
    <row r="356" spans="1:17" ht="12.75">
      <c r="A356" s="71" t="s">
        <v>126</v>
      </c>
      <c r="B356" s="175">
        <v>8</v>
      </c>
      <c r="C356" s="175">
        <v>204.44</v>
      </c>
      <c r="D356" s="175">
        <v>0</v>
      </c>
      <c r="E356" s="175">
        <v>0</v>
      </c>
      <c r="F356" s="175">
        <v>0</v>
      </c>
      <c r="G356" s="176">
        <v>0</v>
      </c>
      <c r="H356" s="177">
        <f t="shared" si="145"/>
        <v>8</v>
      </c>
      <c r="I356" s="178">
        <f t="shared" si="146"/>
        <v>204.44</v>
      </c>
      <c r="J356" s="175">
        <v>0</v>
      </c>
      <c r="K356" s="176">
        <v>0</v>
      </c>
      <c r="L356" s="179">
        <v>0</v>
      </c>
      <c r="M356" s="180">
        <v>0</v>
      </c>
      <c r="N356" s="176"/>
      <c r="O356" s="177">
        <f t="shared" si="147"/>
        <v>8</v>
      </c>
      <c r="P356" s="178">
        <f t="shared" si="148"/>
        <v>204.44</v>
      </c>
      <c r="Q356" s="329"/>
    </row>
    <row r="357" spans="1:17" ht="12.75">
      <c r="A357" s="71" t="s">
        <v>127</v>
      </c>
      <c r="B357" s="175">
        <v>1</v>
      </c>
      <c r="C357" s="175">
        <v>28.29</v>
      </c>
      <c r="D357" s="175">
        <v>0</v>
      </c>
      <c r="E357" s="175">
        <v>0</v>
      </c>
      <c r="F357" s="175">
        <v>0</v>
      </c>
      <c r="G357" s="176">
        <v>0</v>
      </c>
      <c r="H357" s="177">
        <f t="shared" si="145"/>
        <v>1</v>
      </c>
      <c r="I357" s="178">
        <f t="shared" si="146"/>
        <v>28.29</v>
      </c>
      <c r="J357" s="175">
        <v>0</v>
      </c>
      <c r="K357" s="176">
        <v>0</v>
      </c>
      <c r="L357" s="179">
        <v>0</v>
      </c>
      <c r="M357" s="180">
        <v>0</v>
      </c>
      <c r="N357" s="176"/>
      <c r="O357" s="177">
        <f t="shared" si="147"/>
        <v>1</v>
      </c>
      <c r="P357" s="178">
        <f t="shared" si="148"/>
        <v>28.29</v>
      </c>
      <c r="Q357" s="329"/>
    </row>
    <row r="358" spans="1:17" ht="12.75">
      <c r="A358" s="75" t="s">
        <v>195</v>
      </c>
      <c r="B358" s="161">
        <f aca="true" t="shared" si="149" ref="B358:G358">SUM(B359:B369)</f>
        <v>29</v>
      </c>
      <c r="C358" s="161">
        <f t="shared" si="149"/>
        <v>2713.55</v>
      </c>
      <c r="D358" s="161">
        <f t="shared" si="149"/>
        <v>1</v>
      </c>
      <c r="E358" s="161">
        <f t="shared" si="149"/>
        <v>27.48</v>
      </c>
      <c r="F358" s="161">
        <f t="shared" si="149"/>
        <v>71</v>
      </c>
      <c r="G358" s="161">
        <f t="shared" si="149"/>
        <v>9185.31</v>
      </c>
      <c r="H358" s="162">
        <f>B358+D358+F358</f>
        <v>101</v>
      </c>
      <c r="I358" s="163">
        <f>C358+E358+G358</f>
        <v>11926.34</v>
      </c>
      <c r="J358" s="161">
        <f>SUM(J359:J369)</f>
        <v>0</v>
      </c>
      <c r="K358" s="164">
        <f>SUM(K359:K369)</f>
        <v>0</v>
      </c>
      <c r="L358" s="162">
        <f>SUM(L359:L369)</f>
        <v>0</v>
      </c>
      <c r="M358" s="163">
        <f>SUM(M359:M369)</f>
        <v>0</v>
      </c>
      <c r="N358" s="163">
        <f>SUM(N359:N369)</f>
        <v>0</v>
      </c>
      <c r="O358" s="162">
        <f>H358+J358+L358</f>
        <v>101</v>
      </c>
      <c r="P358" s="163">
        <f>I358+K358+M358+N358</f>
        <v>11926.34</v>
      </c>
      <c r="Q358" s="329"/>
    </row>
    <row r="359" spans="1:17" ht="12.75">
      <c r="A359" s="71" t="s">
        <v>119</v>
      </c>
      <c r="B359" s="175">
        <v>0</v>
      </c>
      <c r="C359" s="175">
        <v>0</v>
      </c>
      <c r="D359" s="175">
        <v>0</v>
      </c>
      <c r="E359" s="175">
        <v>0</v>
      </c>
      <c r="F359" s="175">
        <v>0</v>
      </c>
      <c r="G359" s="176">
        <v>0</v>
      </c>
      <c r="H359" s="177">
        <f>B359+D359+F359</f>
        <v>0</v>
      </c>
      <c r="I359" s="178">
        <f>C359+E359+G359</f>
        <v>0</v>
      </c>
      <c r="J359" s="175">
        <v>0</v>
      </c>
      <c r="K359" s="176">
        <v>0</v>
      </c>
      <c r="L359" s="179">
        <v>0</v>
      </c>
      <c r="M359" s="180">
        <v>0</v>
      </c>
      <c r="N359" s="176"/>
      <c r="O359" s="177">
        <f>H359+J359+L359</f>
        <v>0</v>
      </c>
      <c r="P359" s="178">
        <f>I359+K359+M359</f>
        <v>0</v>
      </c>
      <c r="Q359" s="329"/>
    </row>
    <row r="360" spans="1:17" ht="12.75">
      <c r="A360" s="71" t="s">
        <v>120</v>
      </c>
      <c r="B360" s="175">
        <v>0</v>
      </c>
      <c r="C360" s="175">
        <v>0</v>
      </c>
      <c r="D360" s="175">
        <v>0</v>
      </c>
      <c r="E360" s="175">
        <v>0</v>
      </c>
      <c r="F360" s="175">
        <v>0</v>
      </c>
      <c r="G360" s="176">
        <v>0</v>
      </c>
      <c r="H360" s="177">
        <f aca="true" t="shared" si="150" ref="H360:H369">B360+D360+F360</f>
        <v>0</v>
      </c>
      <c r="I360" s="178">
        <f aca="true" t="shared" si="151" ref="I360:I369">C360+E360+G360</f>
        <v>0</v>
      </c>
      <c r="J360" s="175">
        <v>0</v>
      </c>
      <c r="K360" s="176">
        <v>0</v>
      </c>
      <c r="L360" s="179">
        <v>0</v>
      </c>
      <c r="M360" s="180">
        <v>0</v>
      </c>
      <c r="N360" s="176"/>
      <c r="O360" s="177">
        <f aca="true" t="shared" si="152" ref="O360:O369">H360+J360+L360</f>
        <v>0</v>
      </c>
      <c r="P360" s="178">
        <f aca="true" t="shared" si="153" ref="P360:P369">I360+K360+M360</f>
        <v>0</v>
      </c>
      <c r="Q360" s="329"/>
    </row>
    <row r="361" spans="1:17" ht="12.75">
      <c r="A361" s="71" t="s">
        <v>121</v>
      </c>
      <c r="B361" s="175">
        <v>0</v>
      </c>
      <c r="C361" s="175">
        <v>0</v>
      </c>
      <c r="D361" s="175">
        <v>0</v>
      </c>
      <c r="E361" s="175">
        <v>0</v>
      </c>
      <c r="F361" s="175">
        <v>0</v>
      </c>
      <c r="G361" s="176">
        <v>0</v>
      </c>
      <c r="H361" s="177">
        <f t="shared" si="150"/>
        <v>0</v>
      </c>
      <c r="I361" s="178">
        <f t="shared" si="151"/>
        <v>0</v>
      </c>
      <c r="J361" s="175">
        <v>0</v>
      </c>
      <c r="K361" s="176">
        <v>0</v>
      </c>
      <c r="L361" s="179">
        <v>0</v>
      </c>
      <c r="M361" s="180">
        <v>0</v>
      </c>
      <c r="N361" s="176"/>
      <c r="O361" s="177">
        <f t="shared" si="152"/>
        <v>0</v>
      </c>
      <c r="P361" s="178">
        <f t="shared" si="153"/>
        <v>0</v>
      </c>
      <c r="Q361" s="329"/>
    </row>
    <row r="362" spans="1:17" ht="12.75">
      <c r="A362" s="71" t="s">
        <v>122</v>
      </c>
      <c r="B362" s="175">
        <v>0</v>
      </c>
      <c r="C362" s="175">
        <v>0</v>
      </c>
      <c r="D362" s="175">
        <v>0</v>
      </c>
      <c r="E362" s="175">
        <v>0</v>
      </c>
      <c r="F362" s="175">
        <v>0</v>
      </c>
      <c r="G362" s="176">
        <v>0</v>
      </c>
      <c r="H362" s="177">
        <f t="shared" si="150"/>
        <v>0</v>
      </c>
      <c r="I362" s="178">
        <f t="shared" si="151"/>
        <v>0</v>
      </c>
      <c r="J362" s="175">
        <v>0</v>
      </c>
      <c r="K362" s="176">
        <v>0</v>
      </c>
      <c r="L362" s="179">
        <v>0</v>
      </c>
      <c r="M362" s="180">
        <v>0</v>
      </c>
      <c r="N362" s="176"/>
      <c r="O362" s="177">
        <f t="shared" si="152"/>
        <v>0</v>
      </c>
      <c r="P362" s="178">
        <f t="shared" si="153"/>
        <v>0</v>
      </c>
      <c r="Q362" s="329"/>
    </row>
    <row r="363" spans="1:17" ht="12.75">
      <c r="A363" s="71" t="s">
        <v>123</v>
      </c>
      <c r="B363" s="175">
        <v>25</v>
      </c>
      <c r="C363" s="175">
        <v>1951.4100000000003</v>
      </c>
      <c r="D363" s="175">
        <v>1</v>
      </c>
      <c r="E363" s="175">
        <v>27.48</v>
      </c>
      <c r="F363" s="175">
        <v>4</v>
      </c>
      <c r="G363" s="176">
        <v>136.55</v>
      </c>
      <c r="H363" s="177">
        <f t="shared" si="150"/>
        <v>30</v>
      </c>
      <c r="I363" s="178">
        <f t="shared" si="151"/>
        <v>2115.4400000000005</v>
      </c>
      <c r="J363" s="175">
        <v>0</v>
      </c>
      <c r="K363" s="176">
        <v>0</v>
      </c>
      <c r="L363" s="179">
        <v>0</v>
      </c>
      <c r="M363" s="180">
        <v>0</v>
      </c>
      <c r="N363" s="176"/>
      <c r="O363" s="177">
        <f t="shared" si="152"/>
        <v>30</v>
      </c>
      <c r="P363" s="178">
        <f t="shared" si="153"/>
        <v>2115.4400000000005</v>
      </c>
      <c r="Q363" s="329"/>
    </row>
    <row r="364" spans="1:17" ht="12.75">
      <c r="A364" s="71" t="s">
        <v>339</v>
      </c>
      <c r="B364" s="175">
        <v>0</v>
      </c>
      <c r="C364" s="175">
        <v>0</v>
      </c>
      <c r="D364" s="175">
        <v>0</v>
      </c>
      <c r="E364" s="175">
        <v>0</v>
      </c>
      <c r="F364" s="175">
        <v>0</v>
      </c>
      <c r="G364" s="176">
        <v>0</v>
      </c>
      <c r="H364" s="177">
        <f t="shared" si="150"/>
        <v>0</v>
      </c>
      <c r="I364" s="178">
        <f t="shared" si="151"/>
        <v>0</v>
      </c>
      <c r="J364" s="175">
        <v>0</v>
      </c>
      <c r="K364" s="176">
        <v>0</v>
      </c>
      <c r="L364" s="179">
        <v>0</v>
      </c>
      <c r="M364" s="180">
        <v>0</v>
      </c>
      <c r="N364" s="176">
        <v>0</v>
      </c>
      <c r="O364" s="177">
        <f t="shared" si="152"/>
        <v>0</v>
      </c>
      <c r="P364" s="178">
        <f t="shared" si="153"/>
        <v>0</v>
      </c>
      <c r="Q364" s="329"/>
    </row>
    <row r="365" spans="1:17" ht="12.75">
      <c r="A365" s="71" t="s">
        <v>326</v>
      </c>
      <c r="B365" s="175">
        <v>0</v>
      </c>
      <c r="C365" s="175">
        <v>0</v>
      </c>
      <c r="D365" s="175">
        <v>0</v>
      </c>
      <c r="E365" s="175">
        <v>0</v>
      </c>
      <c r="F365" s="175">
        <v>0</v>
      </c>
      <c r="G365" s="176">
        <v>0</v>
      </c>
      <c r="H365" s="177">
        <f t="shared" si="150"/>
        <v>0</v>
      </c>
      <c r="I365" s="178">
        <f t="shared" si="151"/>
        <v>0</v>
      </c>
      <c r="J365" s="175">
        <v>0</v>
      </c>
      <c r="K365" s="176">
        <v>0</v>
      </c>
      <c r="L365" s="179">
        <v>0</v>
      </c>
      <c r="M365" s="180">
        <v>0</v>
      </c>
      <c r="N365" s="176"/>
      <c r="O365" s="177">
        <f t="shared" si="152"/>
        <v>0</v>
      </c>
      <c r="P365" s="178">
        <f t="shared" si="153"/>
        <v>0</v>
      </c>
      <c r="Q365" s="329"/>
    </row>
    <row r="366" spans="1:17" ht="12.75">
      <c r="A366" s="71" t="s">
        <v>124</v>
      </c>
      <c r="B366" s="175">
        <v>3</v>
      </c>
      <c r="C366" s="175">
        <v>182.9</v>
      </c>
      <c r="D366" s="175">
        <v>0</v>
      </c>
      <c r="E366" s="175">
        <v>0</v>
      </c>
      <c r="F366" s="175">
        <v>67</v>
      </c>
      <c r="G366" s="176">
        <v>9048.76</v>
      </c>
      <c r="H366" s="177">
        <f t="shared" si="150"/>
        <v>70</v>
      </c>
      <c r="I366" s="178">
        <f t="shared" si="151"/>
        <v>9231.66</v>
      </c>
      <c r="J366" s="175">
        <v>0</v>
      </c>
      <c r="K366" s="176">
        <v>0</v>
      </c>
      <c r="L366" s="179">
        <v>0</v>
      </c>
      <c r="M366" s="180">
        <v>0</v>
      </c>
      <c r="N366" s="176"/>
      <c r="O366" s="177">
        <f t="shared" si="152"/>
        <v>70</v>
      </c>
      <c r="P366" s="178">
        <f t="shared" si="153"/>
        <v>9231.66</v>
      </c>
      <c r="Q366" s="329"/>
    </row>
    <row r="367" spans="1:17" ht="12.75">
      <c r="A367" s="71" t="s">
        <v>125</v>
      </c>
      <c r="B367" s="175">
        <v>0</v>
      </c>
      <c r="C367" s="175">
        <v>0</v>
      </c>
      <c r="D367" s="175">
        <v>0</v>
      </c>
      <c r="E367" s="175">
        <v>0</v>
      </c>
      <c r="F367" s="175">
        <v>0</v>
      </c>
      <c r="G367" s="176">
        <v>0</v>
      </c>
      <c r="H367" s="177">
        <f t="shared" si="150"/>
        <v>0</v>
      </c>
      <c r="I367" s="178">
        <f t="shared" si="151"/>
        <v>0</v>
      </c>
      <c r="J367" s="175">
        <v>0</v>
      </c>
      <c r="K367" s="176">
        <v>0</v>
      </c>
      <c r="L367" s="179">
        <v>0</v>
      </c>
      <c r="M367" s="180">
        <v>0</v>
      </c>
      <c r="N367" s="176"/>
      <c r="O367" s="177">
        <f t="shared" si="152"/>
        <v>0</v>
      </c>
      <c r="P367" s="178">
        <f t="shared" si="153"/>
        <v>0</v>
      </c>
      <c r="Q367" s="329"/>
    </row>
    <row r="368" spans="1:17" ht="12.75">
      <c r="A368" s="71" t="s">
        <v>126</v>
      </c>
      <c r="B368" s="175">
        <v>1</v>
      </c>
      <c r="C368" s="175">
        <v>579.24</v>
      </c>
      <c r="D368" s="175">
        <v>0</v>
      </c>
      <c r="E368" s="175">
        <v>0</v>
      </c>
      <c r="F368" s="175">
        <v>0</v>
      </c>
      <c r="G368" s="176">
        <v>0</v>
      </c>
      <c r="H368" s="177">
        <f t="shared" si="150"/>
        <v>1</v>
      </c>
      <c r="I368" s="178">
        <f t="shared" si="151"/>
        <v>579.24</v>
      </c>
      <c r="J368" s="175">
        <v>0</v>
      </c>
      <c r="K368" s="176">
        <v>0</v>
      </c>
      <c r="L368" s="179">
        <v>0</v>
      </c>
      <c r="M368" s="180">
        <v>0</v>
      </c>
      <c r="N368" s="176"/>
      <c r="O368" s="177">
        <f t="shared" si="152"/>
        <v>1</v>
      </c>
      <c r="P368" s="178">
        <f t="shared" si="153"/>
        <v>579.24</v>
      </c>
      <c r="Q368" s="329"/>
    </row>
    <row r="369" spans="1:17" ht="12.75">
      <c r="A369" s="71" t="s">
        <v>127</v>
      </c>
      <c r="B369" s="175">
        <v>0</v>
      </c>
      <c r="C369" s="175">
        <v>0</v>
      </c>
      <c r="D369" s="175">
        <v>0</v>
      </c>
      <c r="E369" s="175">
        <v>0</v>
      </c>
      <c r="F369" s="175">
        <v>0</v>
      </c>
      <c r="G369" s="176">
        <v>0</v>
      </c>
      <c r="H369" s="177">
        <f t="shared" si="150"/>
        <v>0</v>
      </c>
      <c r="I369" s="178">
        <f t="shared" si="151"/>
        <v>0</v>
      </c>
      <c r="J369" s="175">
        <v>0</v>
      </c>
      <c r="K369" s="176">
        <v>0</v>
      </c>
      <c r="L369" s="179">
        <v>0</v>
      </c>
      <c r="M369" s="180">
        <v>0</v>
      </c>
      <c r="N369" s="176"/>
      <c r="O369" s="177">
        <f t="shared" si="152"/>
        <v>0</v>
      </c>
      <c r="P369" s="178">
        <f t="shared" si="153"/>
        <v>0</v>
      </c>
      <c r="Q369" s="329"/>
    </row>
    <row r="370" spans="1:17" ht="12.75">
      <c r="A370" s="75" t="s">
        <v>196</v>
      </c>
      <c r="B370" s="161">
        <f aca="true" t="shared" si="154" ref="B370:G370">SUM(B371:B381)</f>
        <v>1945</v>
      </c>
      <c r="C370" s="161">
        <f t="shared" si="154"/>
        <v>927600.62</v>
      </c>
      <c r="D370" s="161">
        <f t="shared" si="154"/>
        <v>42</v>
      </c>
      <c r="E370" s="161">
        <f t="shared" si="154"/>
        <v>39870.330000000016</v>
      </c>
      <c r="F370" s="161">
        <f t="shared" si="154"/>
        <v>3543</v>
      </c>
      <c r="G370" s="161">
        <f t="shared" si="154"/>
        <v>11532075.25</v>
      </c>
      <c r="H370" s="162">
        <f>B370+D370+F370</f>
        <v>5530</v>
      </c>
      <c r="I370" s="163">
        <f>C370+E370+G370</f>
        <v>12499546.2</v>
      </c>
      <c r="J370" s="161">
        <f>SUM(J371:J381)</f>
        <v>0</v>
      </c>
      <c r="K370" s="164">
        <f>SUM(K371:K381)</f>
        <v>0</v>
      </c>
      <c r="L370" s="162">
        <f>SUM(L371:L381)</f>
        <v>0</v>
      </c>
      <c r="M370" s="163">
        <f>SUM(M371:M381)</f>
        <v>0</v>
      </c>
      <c r="N370" s="163">
        <f>SUM(N371:N381)</f>
        <v>0</v>
      </c>
      <c r="O370" s="162">
        <f>H370+J370+L370</f>
        <v>5530</v>
      </c>
      <c r="P370" s="163">
        <f>I370+K370+M370+N370</f>
        <v>12499546.2</v>
      </c>
      <c r="Q370" s="329"/>
    </row>
    <row r="371" spans="1:17" ht="12.75">
      <c r="A371" s="71" t="s">
        <v>119</v>
      </c>
      <c r="B371" s="175">
        <v>34</v>
      </c>
      <c r="C371" s="175">
        <v>2054.94</v>
      </c>
      <c r="D371" s="175">
        <v>1</v>
      </c>
      <c r="E371" s="175">
        <v>59.57</v>
      </c>
      <c r="F371" s="175">
        <v>1</v>
      </c>
      <c r="G371" s="176">
        <v>19.8</v>
      </c>
      <c r="H371" s="177">
        <f>B371+D371+F371</f>
        <v>36</v>
      </c>
      <c r="I371" s="178">
        <f>C371+E371+G371</f>
        <v>2134.3100000000004</v>
      </c>
      <c r="J371" s="175">
        <v>0</v>
      </c>
      <c r="K371" s="176">
        <v>0</v>
      </c>
      <c r="L371" s="179">
        <v>0</v>
      </c>
      <c r="M371" s="180">
        <v>0</v>
      </c>
      <c r="N371" s="176"/>
      <c r="O371" s="177">
        <f>H371+J371+L371</f>
        <v>36</v>
      </c>
      <c r="P371" s="178">
        <f>I371+K371+M371</f>
        <v>2134.3100000000004</v>
      </c>
      <c r="Q371" s="329"/>
    </row>
    <row r="372" spans="1:17" ht="12.75">
      <c r="A372" s="71" t="s">
        <v>120</v>
      </c>
      <c r="B372" s="175">
        <v>2</v>
      </c>
      <c r="C372" s="175">
        <v>131.94</v>
      </c>
      <c r="D372" s="175">
        <v>0</v>
      </c>
      <c r="E372" s="175">
        <v>0</v>
      </c>
      <c r="F372" s="175">
        <v>0</v>
      </c>
      <c r="G372" s="176">
        <v>0</v>
      </c>
      <c r="H372" s="177">
        <f aca="true" t="shared" si="155" ref="H372:H381">B372+D372+F372</f>
        <v>2</v>
      </c>
      <c r="I372" s="178">
        <f aca="true" t="shared" si="156" ref="I372:I381">C372+E372+G372</f>
        <v>131.94</v>
      </c>
      <c r="J372" s="175">
        <v>0</v>
      </c>
      <c r="K372" s="176">
        <v>0</v>
      </c>
      <c r="L372" s="179">
        <v>0</v>
      </c>
      <c r="M372" s="180">
        <v>0</v>
      </c>
      <c r="N372" s="176"/>
      <c r="O372" s="177">
        <f aca="true" t="shared" si="157" ref="O372:O381">H372+J372+L372</f>
        <v>2</v>
      </c>
      <c r="P372" s="178">
        <f aca="true" t="shared" si="158" ref="P372:P381">I372+K372+M372</f>
        <v>131.94</v>
      </c>
      <c r="Q372" s="329"/>
    </row>
    <row r="373" spans="1:17" ht="12.75">
      <c r="A373" s="71" t="s">
        <v>121</v>
      </c>
      <c r="B373" s="175">
        <v>0</v>
      </c>
      <c r="C373" s="175">
        <v>0</v>
      </c>
      <c r="D373" s="175">
        <v>0</v>
      </c>
      <c r="E373" s="175">
        <v>0</v>
      </c>
      <c r="F373" s="175">
        <v>0</v>
      </c>
      <c r="G373" s="176">
        <v>0</v>
      </c>
      <c r="H373" s="177">
        <f t="shared" si="155"/>
        <v>0</v>
      </c>
      <c r="I373" s="178">
        <f t="shared" si="156"/>
        <v>0</v>
      </c>
      <c r="J373" s="175">
        <v>0</v>
      </c>
      <c r="K373" s="176">
        <v>0</v>
      </c>
      <c r="L373" s="179">
        <v>0</v>
      </c>
      <c r="M373" s="180">
        <v>0</v>
      </c>
      <c r="N373" s="176"/>
      <c r="O373" s="177">
        <f t="shared" si="157"/>
        <v>0</v>
      </c>
      <c r="P373" s="178">
        <f t="shared" si="158"/>
        <v>0</v>
      </c>
      <c r="Q373" s="329"/>
    </row>
    <row r="374" spans="1:17" ht="12.75">
      <c r="A374" s="71" t="s">
        <v>122</v>
      </c>
      <c r="B374" s="175">
        <v>0</v>
      </c>
      <c r="C374" s="175">
        <v>0</v>
      </c>
      <c r="D374" s="175">
        <v>0</v>
      </c>
      <c r="E374" s="175">
        <v>0</v>
      </c>
      <c r="F374" s="175">
        <v>0</v>
      </c>
      <c r="G374" s="176">
        <v>0</v>
      </c>
      <c r="H374" s="177">
        <f t="shared" si="155"/>
        <v>0</v>
      </c>
      <c r="I374" s="178">
        <f t="shared" si="156"/>
        <v>0</v>
      </c>
      <c r="J374" s="175">
        <v>0</v>
      </c>
      <c r="K374" s="176">
        <v>0</v>
      </c>
      <c r="L374" s="179">
        <v>0</v>
      </c>
      <c r="M374" s="180">
        <v>0</v>
      </c>
      <c r="N374" s="176"/>
      <c r="O374" s="177">
        <f t="shared" si="157"/>
        <v>0</v>
      </c>
      <c r="P374" s="178">
        <f t="shared" si="158"/>
        <v>0</v>
      </c>
      <c r="Q374" s="329"/>
    </row>
    <row r="375" spans="1:17" ht="12.75">
      <c r="A375" s="71" t="s">
        <v>123</v>
      </c>
      <c r="B375" s="175">
        <v>1377</v>
      </c>
      <c r="C375" s="175">
        <v>73194.92</v>
      </c>
      <c r="D375" s="175">
        <v>15</v>
      </c>
      <c r="E375" s="175">
        <v>778.4000000000001</v>
      </c>
      <c r="F375" s="175">
        <v>134</v>
      </c>
      <c r="G375" s="176">
        <v>9340.84</v>
      </c>
      <c r="H375" s="177">
        <f t="shared" si="155"/>
        <v>1526</v>
      </c>
      <c r="I375" s="178">
        <f t="shared" si="156"/>
        <v>83314.15999999999</v>
      </c>
      <c r="J375" s="175">
        <v>0</v>
      </c>
      <c r="K375" s="176">
        <v>0</v>
      </c>
      <c r="L375" s="179">
        <v>0</v>
      </c>
      <c r="M375" s="180">
        <v>0</v>
      </c>
      <c r="N375" s="176"/>
      <c r="O375" s="177">
        <f t="shared" si="157"/>
        <v>1526</v>
      </c>
      <c r="P375" s="178">
        <f t="shared" si="158"/>
        <v>83314.15999999999</v>
      </c>
      <c r="Q375" s="329"/>
    </row>
    <row r="376" spans="1:17" ht="12.75">
      <c r="A376" s="71" t="s">
        <v>339</v>
      </c>
      <c r="B376" s="175">
        <v>199</v>
      </c>
      <c r="C376" s="175">
        <v>806472.6400000001</v>
      </c>
      <c r="D376" s="175">
        <v>23</v>
      </c>
      <c r="E376" s="175">
        <v>38742.42000000001</v>
      </c>
      <c r="F376" s="175">
        <v>3353</v>
      </c>
      <c r="G376" s="176">
        <v>11438454.43</v>
      </c>
      <c r="H376" s="177">
        <f t="shared" si="155"/>
        <v>3575</v>
      </c>
      <c r="I376" s="178">
        <f t="shared" si="156"/>
        <v>12283669.49</v>
      </c>
      <c r="J376" s="175">
        <v>0</v>
      </c>
      <c r="K376" s="176">
        <v>0</v>
      </c>
      <c r="L376" s="179">
        <v>0</v>
      </c>
      <c r="M376" s="180">
        <v>0</v>
      </c>
      <c r="N376" s="176">
        <v>0</v>
      </c>
      <c r="O376" s="177">
        <f t="shared" si="157"/>
        <v>3575</v>
      </c>
      <c r="P376" s="178">
        <f t="shared" si="158"/>
        <v>12283669.49</v>
      </c>
      <c r="Q376" s="329"/>
    </row>
    <row r="377" spans="1:17" ht="12.75">
      <c r="A377" s="71" t="s">
        <v>326</v>
      </c>
      <c r="B377" s="175">
        <v>3</v>
      </c>
      <c r="C377" s="175">
        <v>166.44</v>
      </c>
      <c r="D377" s="175">
        <v>0</v>
      </c>
      <c r="E377" s="175">
        <v>0</v>
      </c>
      <c r="F377" s="175">
        <v>1</v>
      </c>
      <c r="G377" s="176">
        <v>16.1</v>
      </c>
      <c r="H377" s="177">
        <f t="shared" si="155"/>
        <v>4</v>
      </c>
      <c r="I377" s="178">
        <f t="shared" si="156"/>
        <v>182.54</v>
      </c>
      <c r="J377" s="175">
        <v>0</v>
      </c>
      <c r="K377" s="176">
        <v>0</v>
      </c>
      <c r="L377" s="179">
        <v>0</v>
      </c>
      <c r="M377" s="180">
        <v>0</v>
      </c>
      <c r="N377" s="176"/>
      <c r="O377" s="177">
        <f t="shared" si="157"/>
        <v>4</v>
      </c>
      <c r="P377" s="178">
        <f t="shared" si="158"/>
        <v>182.54</v>
      </c>
      <c r="Q377" s="329"/>
    </row>
    <row r="378" spans="1:17" ht="12.75">
      <c r="A378" s="71" t="s">
        <v>124</v>
      </c>
      <c r="B378" s="175">
        <v>195</v>
      </c>
      <c r="C378" s="175">
        <v>35563.12</v>
      </c>
      <c r="D378" s="175">
        <v>0</v>
      </c>
      <c r="E378" s="175">
        <v>0</v>
      </c>
      <c r="F378" s="175">
        <v>54</v>
      </c>
      <c r="G378" s="176">
        <v>84244.07999999999</v>
      </c>
      <c r="H378" s="177">
        <f t="shared" si="155"/>
        <v>249</v>
      </c>
      <c r="I378" s="178">
        <f t="shared" si="156"/>
        <v>119807.19999999998</v>
      </c>
      <c r="J378" s="175">
        <v>0</v>
      </c>
      <c r="K378" s="176">
        <v>0</v>
      </c>
      <c r="L378" s="179">
        <v>0</v>
      </c>
      <c r="M378" s="180">
        <v>0</v>
      </c>
      <c r="N378" s="176"/>
      <c r="O378" s="177">
        <f t="shared" si="157"/>
        <v>249</v>
      </c>
      <c r="P378" s="178">
        <f t="shared" si="158"/>
        <v>119807.19999999998</v>
      </c>
      <c r="Q378" s="329"/>
    </row>
    <row r="379" spans="1:17" ht="12.75">
      <c r="A379" s="71" t="s">
        <v>125</v>
      </c>
      <c r="B379" s="175">
        <v>3</v>
      </c>
      <c r="C379" s="175">
        <v>114.44</v>
      </c>
      <c r="D379" s="175">
        <v>0</v>
      </c>
      <c r="E379" s="175">
        <v>0</v>
      </c>
      <c r="F379" s="175">
        <v>0</v>
      </c>
      <c r="G379" s="176">
        <v>0</v>
      </c>
      <c r="H379" s="177">
        <f t="shared" si="155"/>
        <v>3</v>
      </c>
      <c r="I379" s="178">
        <f t="shared" si="156"/>
        <v>114.44</v>
      </c>
      <c r="J379" s="175">
        <v>0</v>
      </c>
      <c r="K379" s="176">
        <v>0</v>
      </c>
      <c r="L379" s="179">
        <v>0</v>
      </c>
      <c r="M379" s="180">
        <v>0</v>
      </c>
      <c r="N379" s="176"/>
      <c r="O379" s="177">
        <f t="shared" si="157"/>
        <v>3</v>
      </c>
      <c r="P379" s="178">
        <f t="shared" si="158"/>
        <v>114.44</v>
      </c>
      <c r="Q379" s="329"/>
    </row>
    <row r="380" spans="1:17" ht="12.75">
      <c r="A380" s="71" t="s">
        <v>126</v>
      </c>
      <c r="B380" s="175">
        <v>125</v>
      </c>
      <c r="C380" s="175">
        <v>8821.240000000002</v>
      </c>
      <c r="D380" s="175">
        <v>3</v>
      </c>
      <c r="E380" s="175">
        <v>289.94</v>
      </c>
      <c r="F380" s="175">
        <v>0</v>
      </c>
      <c r="G380" s="176">
        <v>0</v>
      </c>
      <c r="H380" s="177">
        <f t="shared" si="155"/>
        <v>128</v>
      </c>
      <c r="I380" s="178">
        <f t="shared" si="156"/>
        <v>9111.180000000002</v>
      </c>
      <c r="J380" s="175">
        <v>0</v>
      </c>
      <c r="K380" s="176">
        <v>0</v>
      </c>
      <c r="L380" s="179">
        <v>0</v>
      </c>
      <c r="M380" s="180">
        <v>0</v>
      </c>
      <c r="N380" s="176"/>
      <c r="O380" s="177">
        <f t="shared" si="157"/>
        <v>128</v>
      </c>
      <c r="P380" s="178">
        <f t="shared" si="158"/>
        <v>9111.180000000002</v>
      </c>
      <c r="Q380" s="329"/>
    </row>
    <row r="381" spans="1:17" ht="12.75">
      <c r="A381" s="71" t="s">
        <v>127</v>
      </c>
      <c r="B381" s="175">
        <v>7</v>
      </c>
      <c r="C381" s="175">
        <v>1080.94</v>
      </c>
      <c r="D381" s="175">
        <v>0</v>
      </c>
      <c r="E381" s="175">
        <v>0</v>
      </c>
      <c r="F381" s="175">
        <v>0</v>
      </c>
      <c r="G381" s="176">
        <v>0</v>
      </c>
      <c r="H381" s="177">
        <f t="shared" si="155"/>
        <v>7</v>
      </c>
      <c r="I381" s="178">
        <f t="shared" si="156"/>
        <v>1080.94</v>
      </c>
      <c r="J381" s="175">
        <v>0</v>
      </c>
      <c r="K381" s="176">
        <v>0</v>
      </c>
      <c r="L381" s="179">
        <v>0</v>
      </c>
      <c r="M381" s="180">
        <v>0</v>
      </c>
      <c r="N381" s="176"/>
      <c r="O381" s="177">
        <f t="shared" si="157"/>
        <v>7</v>
      </c>
      <c r="P381" s="178">
        <f t="shared" si="158"/>
        <v>1080.94</v>
      </c>
      <c r="Q381" s="329"/>
    </row>
    <row r="382" spans="1:17" ht="12.75">
      <c r="A382" s="75" t="s">
        <v>197</v>
      </c>
      <c r="B382" s="161">
        <f aca="true" t="shared" si="159" ref="B382:G382">SUM(B383:B392)</f>
        <v>255</v>
      </c>
      <c r="C382" s="161">
        <f t="shared" si="159"/>
        <v>53057.520000000004</v>
      </c>
      <c r="D382" s="161">
        <f t="shared" si="159"/>
        <v>4</v>
      </c>
      <c r="E382" s="161">
        <f t="shared" si="159"/>
        <v>3966.6400000000003</v>
      </c>
      <c r="F382" s="161">
        <f t="shared" si="159"/>
        <v>44</v>
      </c>
      <c r="G382" s="161">
        <f t="shared" si="159"/>
        <v>42721.82</v>
      </c>
      <c r="H382" s="162">
        <f>B382+D382+F382</f>
        <v>303</v>
      </c>
      <c r="I382" s="163">
        <f>C382+E382+G382</f>
        <v>99745.98000000001</v>
      </c>
      <c r="J382" s="161">
        <f>SUM(J383:J392)</f>
        <v>0</v>
      </c>
      <c r="K382" s="164">
        <f>SUM(K383:K392)</f>
        <v>0</v>
      </c>
      <c r="L382" s="162">
        <f>SUM(L383:L393)</f>
        <v>0</v>
      </c>
      <c r="M382" s="163">
        <f>SUM(M383:M393)</f>
        <v>0</v>
      </c>
      <c r="N382" s="163"/>
      <c r="O382" s="162">
        <f>H382+J382+L382</f>
        <v>303</v>
      </c>
      <c r="P382" s="163">
        <f>I382+K382+M382+N382</f>
        <v>99745.98000000001</v>
      </c>
      <c r="Q382" s="329"/>
    </row>
    <row r="383" spans="1:17" ht="12.75">
      <c r="A383" s="71" t="s">
        <v>119</v>
      </c>
      <c r="B383" s="175">
        <v>4</v>
      </c>
      <c r="C383" s="175">
        <v>1817.52</v>
      </c>
      <c r="D383" s="175">
        <v>0</v>
      </c>
      <c r="E383" s="175">
        <v>0</v>
      </c>
      <c r="F383" s="175">
        <v>0</v>
      </c>
      <c r="G383" s="176">
        <v>0</v>
      </c>
      <c r="H383" s="177">
        <f>B383+D383+F383</f>
        <v>4</v>
      </c>
      <c r="I383" s="178">
        <f>C383+E383+G383</f>
        <v>1817.52</v>
      </c>
      <c r="J383" s="175">
        <v>0</v>
      </c>
      <c r="K383" s="176">
        <v>0</v>
      </c>
      <c r="L383" s="179">
        <v>0</v>
      </c>
      <c r="M383" s="180">
        <v>0</v>
      </c>
      <c r="N383" s="176"/>
      <c r="O383" s="177">
        <f>H383+J383+L383</f>
        <v>4</v>
      </c>
      <c r="P383" s="178">
        <f>I383+K383+M383</f>
        <v>1817.52</v>
      </c>
      <c r="Q383" s="329"/>
    </row>
    <row r="384" spans="1:17" ht="12.75">
      <c r="A384" s="71" t="s">
        <v>120</v>
      </c>
      <c r="B384" s="175">
        <v>0</v>
      </c>
      <c r="C384" s="175">
        <v>0</v>
      </c>
      <c r="D384" s="175">
        <v>0</v>
      </c>
      <c r="E384" s="175">
        <v>0</v>
      </c>
      <c r="F384" s="175">
        <v>0</v>
      </c>
      <c r="G384" s="176">
        <v>0</v>
      </c>
      <c r="H384" s="177">
        <f aca="true" t="shared" si="160" ref="H384:H392">B384+D384+F384</f>
        <v>0</v>
      </c>
      <c r="I384" s="178">
        <f aca="true" t="shared" si="161" ref="I384:I392">C384+E384+G384</f>
        <v>0</v>
      </c>
      <c r="J384" s="175">
        <v>0</v>
      </c>
      <c r="K384" s="176">
        <v>0</v>
      </c>
      <c r="L384" s="179">
        <v>0</v>
      </c>
      <c r="M384" s="180">
        <v>0</v>
      </c>
      <c r="N384" s="176"/>
      <c r="O384" s="177">
        <f aca="true" t="shared" si="162" ref="O384:O392">H384+J384+L384</f>
        <v>0</v>
      </c>
      <c r="P384" s="178">
        <f aca="true" t="shared" si="163" ref="P384:P392">I384+K384+M384</f>
        <v>0</v>
      </c>
      <c r="Q384" s="329"/>
    </row>
    <row r="385" spans="1:17" ht="12.75">
      <c r="A385" s="71" t="s">
        <v>121</v>
      </c>
      <c r="B385" s="175">
        <v>0</v>
      </c>
      <c r="C385" s="175">
        <v>0</v>
      </c>
      <c r="D385" s="175">
        <v>0</v>
      </c>
      <c r="E385" s="175">
        <v>0</v>
      </c>
      <c r="F385" s="175">
        <v>0</v>
      </c>
      <c r="G385" s="176">
        <v>0</v>
      </c>
      <c r="H385" s="177">
        <f t="shared" si="160"/>
        <v>0</v>
      </c>
      <c r="I385" s="178">
        <f t="shared" si="161"/>
        <v>0</v>
      </c>
      <c r="J385" s="175">
        <v>0</v>
      </c>
      <c r="K385" s="176">
        <v>0</v>
      </c>
      <c r="L385" s="179">
        <v>0</v>
      </c>
      <c r="M385" s="180">
        <v>0</v>
      </c>
      <c r="N385" s="176"/>
      <c r="O385" s="177">
        <f t="shared" si="162"/>
        <v>0</v>
      </c>
      <c r="P385" s="178">
        <f t="shared" si="163"/>
        <v>0</v>
      </c>
      <c r="Q385" s="329"/>
    </row>
    <row r="386" spans="1:17" ht="12.75">
      <c r="A386" s="71" t="s">
        <v>122</v>
      </c>
      <c r="B386" s="175">
        <v>0</v>
      </c>
      <c r="C386" s="175">
        <v>0</v>
      </c>
      <c r="D386" s="175">
        <v>0</v>
      </c>
      <c r="E386" s="175">
        <v>0</v>
      </c>
      <c r="F386" s="175">
        <v>0</v>
      </c>
      <c r="G386" s="176">
        <v>0</v>
      </c>
      <c r="H386" s="177">
        <f t="shared" si="160"/>
        <v>0</v>
      </c>
      <c r="I386" s="178">
        <f t="shared" si="161"/>
        <v>0</v>
      </c>
      <c r="J386" s="175">
        <v>0</v>
      </c>
      <c r="K386" s="176">
        <v>0</v>
      </c>
      <c r="L386" s="179">
        <v>0</v>
      </c>
      <c r="M386" s="180">
        <v>0</v>
      </c>
      <c r="N386" s="176"/>
      <c r="O386" s="177">
        <f t="shared" si="162"/>
        <v>0</v>
      </c>
      <c r="P386" s="178">
        <f t="shared" si="163"/>
        <v>0</v>
      </c>
      <c r="Q386" s="329"/>
    </row>
    <row r="387" spans="1:17" ht="12.75">
      <c r="A387" s="71" t="s">
        <v>123</v>
      </c>
      <c r="B387" s="175">
        <v>190</v>
      </c>
      <c r="C387" s="175">
        <v>30427.059999999998</v>
      </c>
      <c r="D387" s="175">
        <v>4</v>
      </c>
      <c r="E387" s="175">
        <v>3966.6400000000003</v>
      </c>
      <c r="F387" s="175">
        <v>12</v>
      </c>
      <c r="G387" s="176">
        <v>1150.96</v>
      </c>
      <c r="H387" s="177">
        <f t="shared" si="160"/>
        <v>206</v>
      </c>
      <c r="I387" s="178">
        <f t="shared" si="161"/>
        <v>35544.659999999996</v>
      </c>
      <c r="J387" s="175">
        <v>0</v>
      </c>
      <c r="K387" s="176">
        <v>0</v>
      </c>
      <c r="L387" s="179">
        <v>0</v>
      </c>
      <c r="M387" s="180">
        <v>0</v>
      </c>
      <c r="N387" s="176"/>
      <c r="O387" s="177">
        <f t="shared" si="162"/>
        <v>206</v>
      </c>
      <c r="P387" s="178">
        <f t="shared" si="163"/>
        <v>35544.659999999996</v>
      </c>
      <c r="Q387" s="329"/>
    </row>
    <row r="388" spans="1:17" ht="12.75">
      <c r="A388" s="71" t="s">
        <v>326</v>
      </c>
      <c r="B388" s="175">
        <v>4</v>
      </c>
      <c r="C388" s="175">
        <v>142.42000000000002</v>
      </c>
      <c r="D388" s="175">
        <v>0</v>
      </c>
      <c r="E388" s="175">
        <v>0</v>
      </c>
      <c r="F388" s="175">
        <v>0</v>
      </c>
      <c r="G388" s="176">
        <v>0</v>
      </c>
      <c r="H388" s="177">
        <f t="shared" si="160"/>
        <v>4</v>
      </c>
      <c r="I388" s="178">
        <f t="shared" si="161"/>
        <v>142.42000000000002</v>
      </c>
      <c r="J388" s="175">
        <v>0</v>
      </c>
      <c r="K388" s="176">
        <v>0</v>
      </c>
      <c r="L388" s="179">
        <v>0</v>
      </c>
      <c r="M388" s="180">
        <v>0</v>
      </c>
      <c r="N388" s="176"/>
      <c r="O388" s="177">
        <f t="shared" si="162"/>
        <v>4</v>
      </c>
      <c r="P388" s="178">
        <f t="shared" si="163"/>
        <v>142.42000000000002</v>
      </c>
      <c r="Q388" s="329"/>
    </row>
    <row r="389" spans="1:17" ht="12.75">
      <c r="A389" s="71" t="s">
        <v>124</v>
      </c>
      <c r="B389" s="175">
        <v>9</v>
      </c>
      <c r="C389" s="175">
        <v>9635</v>
      </c>
      <c r="D389" s="175">
        <v>0</v>
      </c>
      <c r="E389" s="175">
        <v>0</v>
      </c>
      <c r="F389" s="175">
        <v>30</v>
      </c>
      <c r="G389" s="176">
        <v>41277.43</v>
      </c>
      <c r="H389" s="177">
        <f t="shared" si="160"/>
        <v>39</v>
      </c>
      <c r="I389" s="178">
        <f t="shared" si="161"/>
        <v>50912.43</v>
      </c>
      <c r="J389" s="175">
        <v>0</v>
      </c>
      <c r="K389" s="176">
        <v>0</v>
      </c>
      <c r="L389" s="179">
        <v>0</v>
      </c>
      <c r="M389" s="180">
        <v>0</v>
      </c>
      <c r="N389" s="176"/>
      <c r="O389" s="177">
        <f t="shared" si="162"/>
        <v>39</v>
      </c>
      <c r="P389" s="178">
        <f t="shared" si="163"/>
        <v>50912.43</v>
      </c>
      <c r="Q389" s="329"/>
    </row>
    <row r="390" spans="1:17" ht="12.75">
      <c r="A390" s="71" t="s">
        <v>125</v>
      </c>
      <c r="B390" s="175">
        <v>16</v>
      </c>
      <c r="C390" s="175">
        <v>1943</v>
      </c>
      <c r="D390" s="175">
        <v>0</v>
      </c>
      <c r="E390" s="175">
        <v>0</v>
      </c>
      <c r="F390" s="175">
        <v>0</v>
      </c>
      <c r="G390" s="176">
        <v>0</v>
      </c>
      <c r="H390" s="177">
        <f t="shared" si="160"/>
        <v>16</v>
      </c>
      <c r="I390" s="178">
        <f t="shared" si="161"/>
        <v>1943</v>
      </c>
      <c r="J390" s="175">
        <v>0</v>
      </c>
      <c r="K390" s="176">
        <v>0</v>
      </c>
      <c r="L390" s="179">
        <v>0</v>
      </c>
      <c r="M390" s="180">
        <v>0</v>
      </c>
      <c r="N390" s="176"/>
      <c r="O390" s="177">
        <f t="shared" si="162"/>
        <v>16</v>
      </c>
      <c r="P390" s="178">
        <f t="shared" si="163"/>
        <v>1943</v>
      </c>
      <c r="Q390" s="329"/>
    </row>
    <row r="391" spans="1:17" ht="12.75">
      <c r="A391" s="71" t="s">
        <v>126</v>
      </c>
      <c r="B391" s="175">
        <v>22</v>
      </c>
      <c r="C391" s="175">
        <v>3015.9400000000005</v>
      </c>
      <c r="D391" s="175">
        <v>0</v>
      </c>
      <c r="E391" s="175">
        <v>0</v>
      </c>
      <c r="F391" s="175">
        <v>0</v>
      </c>
      <c r="G391" s="176">
        <v>0</v>
      </c>
      <c r="H391" s="177">
        <f t="shared" si="160"/>
        <v>22</v>
      </c>
      <c r="I391" s="178">
        <f t="shared" si="161"/>
        <v>3015.9400000000005</v>
      </c>
      <c r="J391" s="175">
        <v>0</v>
      </c>
      <c r="K391" s="176">
        <v>0</v>
      </c>
      <c r="L391" s="179">
        <v>0</v>
      </c>
      <c r="M391" s="180">
        <v>0</v>
      </c>
      <c r="N391" s="176"/>
      <c r="O391" s="177">
        <f t="shared" si="162"/>
        <v>22</v>
      </c>
      <c r="P391" s="178">
        <f t="shared" si="163"/>
        <v>3015.9400000000005</v>
      </c>
      <c r="Q391" s="329"/>
    </row>
    <row r="392" spans="1:17" ht="12.75">
      <c r="A392" s="71" t="s">
        <v>127</v>
      </c>
      <c r="B392" s="175">
        <v>10</v>
      </c>
      <c r="C392" s="175">
        <v>6076.58</v>
      </c>
      <c r="D392" s="175">
        <v>0</v>
      </c>
      <c r="E392" s="175">
        <v>0</v>
      </c>
      <c r="F392" s="175">
        <v>2</v>
      </c>
      <c r="G392" s="176">
        <v>293.43</v>
      </c>
      <c r="H392" s="177">
        <f t="shared" si="160"/>
        <v>12</v>
      </c>
      <c r="I392" s="178">
        <f t="shared" si="161"/>
        <v>6370.01</v>
      </c>
      <c r="J392" s="175">
        <v>0</v>
      </c>
      <c r="K392" s="176">
        <v>0</v>
      </c>
      <c r="L392" s="179">
        <v>0</v>
      </c>
      <c r="M392" s="180">
        <v>0</v>
      </c>
      <c r="N392" s="176"/>
      <c r="O392" s="177">
        <f t="shared" si="162"/>
        <v>12</v>
      </c>
      <c r="P392" s="178">
        <f t="shared" si="163"/>
        <v>6370.01</v>
      </c>
      <c r="Q392" s="329"/>
    </row>
    <row r="393" spans="1:17" ht="12.75">
      <c r="A393" s="75" t="s">
        <v>198</v>
      </c>
      <c r="B393" s="161">
        <f aca="true" t="shared" si="164" ref="B393:G393">SUM(B394:B404)</f>
        <v>1471</v>
      </c>
      <c r="C393" s="161">
        <f t="shared" si="164"/>
        <v>670298.7499999999</v>
      </c>
      <c r="D393" s="161">
        <f t="shared" si="164"/>
        <v>-18</v>
      </c>
      <c r="E393" s="161">
        <f t="shared" si="164"/>
        <v>-118332.03000000001</v>
      </c>
      <c r="F393" s="161">
        <f t="shared" si="164"/>
        <v>28905</v>
      </c>
      <c r="G393" s="161">
        <f t="shared" si="164"/>
        <v>64684374.839999996</v>
      </c>
      <c r="H393" s="162">
        <f>B393+D393+F393</f>
        <v>30358</v>
      </c>
      <c r="I393" s="163">
        <f>C393+E393+G393</f>
        <v>65236341.559999995</v>
      </c>
      <c r="J393" s="161">
        <f>SUM(J394:J404)</f>
        <v>0</v>
      </c>
      <c r="K393" s="164">
        <f>SUM(K394:K404)</f>
        <v>0</v>
      </c>
      <c r="L393" s="162">
        <f>SUM(L394:L404)</f>
        <v>0</v>
      </c>
      <c r="M393" s="163">
        <f>SUM(M394:M404)</f>
        <v>0</v>
      </c>
      <c r="N393" s="163">
        <f>SUM(N394:N404)</f>
        <v>-63576.2</v>
      </c>
      <c r="O393" s="162">
        <f>H393+J393+L393</f>
        <v>30358</v>
      </c>
      <c r="P393" s="163">
        <f>I393+K393+M393+N393</f>
        <v>65172765.35999999</v>
      </c>
      <c r="Q393" s="329"/>
    </row>
    <row r="394" spans="1:17" ht="12.75">
      <c r="A394" s="71" t="s">
        <v>119</v>
      </c>
      <c r="B394" s="175">
        <v>21</v>
      </c>
      <c r="C394" s="175">
        <v>725.05</v>
      </c>
      <c r="D394" s="175">
        <v>0</v>
      </c>
      <c r="E394" s="175">
        <v>0</v>
      </c>
      <c r="F394" s="175">
        <v>0</v>
      </c>
      <c r="G394" s="176">
        <v>0</v>
      </c>
      <c r="H394" s="177">
        <f>B394+D394+F394</f>
        <v>21</v>
      </c>
      <c r="I394" s="178">
        <f>C394+E394+G394</f>
        <v>725.05</v>
      </c>
      <c r="J394" s="175">
        <v>0</v>
      </c>
      <c r="K394" s="176">
        <v>0</v>
      </c>
      <c r="L394" s="179">
        <v>0</v>
      </c>
      <c r="M394" s="180">
        <v>0</v>
      </c>
      <c r="N394" s="176"/>
      <c r="O394" s="177">
        <f>H394+J394+L394</f>
        <v>21</v>
      </c>
      <c r="P394" s="178">
        <f>I394+K394+M394</f>
        <v>725.05</v>
      </c>
      <c r="Q394" s="329"/>
    </row>
    <row r="395" spans="1:17" ht="12.75">
      <c r="A395" s="71" t="s">
        <v>120</v>
      </c>
      <c r="B395" s="175">
        <v>2</v>
      </c>
      <c r="C395" s="175">
        <v>179.28</v>
      </c>
      <c r="D395" s="175">
        <v>0</v>
      </c>
      <c r="E395" s="175">
        <v>0</v>
      </c>
      <c r="F395" s="175">
        <v>0</v>
      </c>
      <c r="G395" s="176">
        <v>0</v>
      </c>
      <c r="H395" s="177">
        <f aca="true" t="shared" si="165" ref="H395:H404">B395+D395+F395</f>
        <v>2</v>
      </c>
      <c r="I395" s="178">
        <f aca="true" t="shared" si="166" ref="I395:I404">C395+E395+G395</f>
        <v>179.28</v>
      </c>
      <c r="J395" s="175">
        <v>0</v>
      </c>
      <c r="K395" s="176">
        <v>0</v>
      </c>
      <c r="L395" s="179">
        <v>0</v>
      </c>
      <c r="M395" s="180">
        <v>0</v>
      </c>
      <c r="N395" s="176"/>
      <c r="O395" s="177">
        <f aca="true" t="shared" si="167" ref="O395:O404">H395+J395+L395</f>
        <v>2</v>
      </c>
      <c r="P395" s="178">
        <f aca="true" t="shared" si="168" ref="P395:P404">I395+K395+M395</f>
        <v>179.28</v>
      </c>
      <c r="Q395" s="329"/>
    </row>
    <row r="396" spans="1:17" ht="12.75">
      <c r="A396" s="71" t="s">
        <v>121</v>
      </c>
      <c r="B396" s="175">
        <v>0</v>
      </c>
      <c r="C396" s="175">
        <v>0</v>
      </c>
      <c r="D396" s="175">
        <v>0</v>
      </c>
      <c r="E396" s="175">
        <v>0</v>
      </c>
      <c r="F396" s="175">
        <v>0</v>
      </c>
      <c r="G396" s="176">
        <v>0</v>
      </c>
      <c r="H396" s="177">
        <f t="shared" si="165"/>
        <v>0</v>
      </c>
      <c r="I396" s="178">
        <f t="shared" si="166"/>
        <v>0</v>
      </c>
      <c r="J396" s="175">
        <v>0</v>
      </c>
      <c r="K396" s="176">
        <v>0</v>
      </c>
      <c r="L396" s="179">
        <v>0</v>
      </c>
      <c r="M396" s="180">
        <v>0</v>
      </c>
      <c r="N396" s="176"/>
      <c r="O396" s="177">
        <f t="shared" si="167"/>
        <v>0</v>
      </c>
      <c r="P396" s="178">
        <f t="shared" si="168"/>
        <v>0</v>
      </c>
      <c r="Q396" s="329"/>
    </row>
    <row r="397" spans="1:17" ht="12.75">
      <c r="A397" s="71" t="s">
        <v>122</v>
      </c>
      <c r="B397" s="175">
        <v>0</v>
      </c>
      <c r="C397" s="175">
        <v>0</v>
      </c>
      <c r="D397" s="175">
        <v>0</v>
      </c>
      <c r="E397" s="175">
        <v>0</v>
      </c>
      <c r="F397" s="175">
        <v>0</v>
      </c>
      <c r="G397" s="176">
        <v>0</v>
      </c>
      <c r="H397" s="177">
        <f t="shared" si="165"/>
        <v>0</v>
      </c>
      <c r="I397" s="178">
        <f t="shared" si="166"/>
        <v>0</v>
      </c>
      <c r="J397" s="175">
        <v>0</v>
      </c>
      <c r="K397" s="176">
        <v>0</v>
      </c>
      <c r="L397" s="179">
        <v>0</v>
      </c>
      <c r="M397" s="180">
        <v>0</v>
      </c>
      <c r="N397" s="176"/>
      <c r="O397" s="177">
        <f t="shared" si="167"/>
        <v>0</v>
      </c>
      <c r="P397" s="178">
        <f t="shared" si="168"/>
        <v>0</v>
      </c>
      <c r="Q397" s="329"/>
    </row>
    <row r="398" spans="1:17" ht="12.75">
      <c r="A398" s="71" t="s">
        <v>123</v>
      </c>
      <c r="B398" s="175">
        <v>1318</v>
      </c>
      <c r="C398" s="175">
        <v>80677.06</v>
      </c>
      <c r="D398" s="175">
        <v>14</v>
      </c>
      <c r="E398" s="175">
        <v>968.61</v>
      </c>
      <c r="F398" s="175">
        <v>82</v>
      </c>
      <c r="G398" s="176">
        <v>4717.61</v>
      </c>
      <c r="H398" s="177">
        <f t="shared" si="165"/>
        <v>1414</v>
      </c>
      <c r="I398" s="178">
        <f t="shared" si="166"/>
        <v>86363.28</v>
      </c>
      <c r="J398" s="175">
        <v>0</v>
      </c>
      <c r="K398" s="176">
        <v>0</v>
      </c>
      <c r="L398" s="179">
        <v>0</v>
      </c>
      <c r="M398" s="180">
        <v>0</v>
      </c>
      <c r="N398" s="176"/>
      <c r="O398" s="177">
        <f t="shared" si="167"/>
        <v>1414</v>
      </c>
      <c r="P398" s="178">
        <f t="shared" si="168"/>
        <v>86363.28</v>
      </c>
      <c r="Q398" s="329"/>
    </row>
    <row r="399" spans="1:17" ht="12.75">
      <c r="A399" s="71" t="s">
        <v>339</v>
      </c>
      <c r="B399" s="175">
        <v>-318</v>
      </c>
      <c r="C399" s="175">
        <v>521246.0299999999</v>
      </c>
      <c r="D399" s="175">
        <v>-35</v>
      </c>
      <c r="E399" s="175">
        <v>-119945.57</v>
      </c>
      <c r="F399" s="175">
        <v>24167</v>
      </c>
      <c r="G399" s="176">
        <v>63288058.47</v>
      </c>
      <c r="H399" s="177">
        <f t="shared" si="165"/>
        <v>23814</v>
      </c>
      <c r="I399" s="178">
        <f t="shared" si="166"/>
        <v>63689358.93</v>
      </c>
      <c r="J399" s="175">
        <v>0</v>
      </c>
      <c r="K399" s="176">
        <v>0</v>
      </c>
      <c r="L399" s="179">
        <v>0</v>
      </c>
      <c r="M399" s="180">
        <v>0</v>
      </c>
      <c r="N399" s="176">
        <v>-63576.2</v>
      </c>
      <c r="O399" s="177">
        <f t="shared" si="167"/>
        <v>23814</v>
      </c>
      <c r="P399" s="178">
        <f t="shared" si="168"/>
        <v>63689358.93</v>
      </c>
      <c r="Q399" s="329"/>
    </row>
    <row r="400" spans="1:17" ht="12.75">
      <c r="A400" s="71" t="s">
        <v>326</v>
      </c>
      <c r="B400" s="175">
        <v>10</v>
      </c>
      <c r="C400" s="175">
        <v>756.48</v>
      </c>
      <c r="D400" s="175">
        <v>0</v>
      </c>
      <c r="E400" s="175">
        <v>0</v>
      </c>
      <c r="F400" s="175">
        <v>0</v>
      </c>
      <c r="G400" s="176">
        <v>0</v>
      </c>
      <c r="H400" s="177">
        <f t="shared" si="165"/>
        <v>10</v>
      </c>
      <c r="I400" s="178">
        <f t="shared" si="166"/>
        <v>756.48</v>
      </c>
      <c r="J400" s="175">
        <v>0</v>
      </c>
      <c r="K400" s="176">
        <v>0</v>
      </c>
      <c r="L400" s="179">
        <v>0</v>
      </c>
      <c r="M400" s="180">
        <v>0</v>
      </c>
      <c r="N400" s="176"/>
      <c r="O400" s="177">
        <f t="shared" si="167"/>
        <v>10</v>
      </c>
      <c r="P400" s="178">
        <f t="shared" si="168"/>
        <v>756.48</v>
      </c>
      <c r="Q400" s="329"/>
    </row>
    <row r="401" spans="1:17" ht="12.75">
      <c r="A401" s="71" t="s">
        <v>124</v>
      </c>
      <c r="B401" s="175">
        <v>264</v>
      </c>
      <c r="C401" s="175">
        <v>50333.1</v>
      </c>
      <c r="D401" s="175">
        <v>0</v>
      </c>
      <c r="E401" s="175">
        <v>0</v>
      </c>
      <c r="F401" s="175">
        <v>4656</v>
      </c>
      <c r="G401" s="176">
        <v>1391598.76</v>
      </c>
      <c r="H401" s="177">
        <f t="shared" si="165"/>
        <v>4920</v>
      </c>
      <c r="I401" s="178">
        <f t="shared" si="166"/>
        <v>1441931.86</v>
      </c>
      <c r="J401" s="175">
        <v>0</v>
      </c>
      <c r="K401" s="176">
        <v>0</v>
      </c>
      <c r="L401" s="179">
        <v>0</v>
      </c>
      <c r="M401" s="180">
        <v>0</v>
      </c>
      <c r="N401" s="176"/>
      <c r="O401" s="177">
        <f t="shared" si="167"/>
        <v>4920</v>
      </c>
      <c r="P401" s="178">
        <f t="shared" si="168"/>
        <v>1441931.86</v>
      </c>
      <c r="Q401" s="329"/>
    </row>
    <row r="402" spans="1:17" ht="12.75">
      <c r="A402" s="71" t="s">
        <v>125</v>
      </c>
      <c r="B402" s="175">
        <v>10</v>
      </c>
      <c r="C402" s="175">
        <v>284.07000000000005</v>
      </c>
      <c r="D402" s="175">
        <v>0</v>
      </c>
      <c r="E402" s="175">
        <v>0</v>
      </c>
      <c r="F402" s="175">
        <v>0</v>
      </c>
      <c r="G402" s="176">
        <v>0</v>
      </c>
      <c r="H402" s="177">
        <f t="shared" si="165"/>
        <v>10</v>
      </c>
      <c r="I402" s="178">
        <f t="shared" si="166"/>
        <v>284.07000000000005</v>
      </c>
      <c r="J402" s="175">
        <v>0</v>
      </c>
      <c r="K402" s="176">
        <v>0</v>
      </c>
      <c r="L402" s="179">
        <v>0</v>
      </c>
      <c r="M402" s="180">
        <v>0</v>
      </c>
      <c r="N402" s="176"/>
      <c r="O402" s="177">
        <f t="shared" si="167"/>
        <v>10</v>
      </c>
      <c r="P402" s="178">
        <f t="shared" si="168"/>
        <v>284.07000000000005</v>
      </c>
      <c r="Q402" s="329"/>
    </row>
    <row r="403" spans="1:17" ht="12.75">
      <c r="A403" s="71" t="s">
        <v>126</v>
      </c>
      <c r="B403" s="175">
        <v>138</v>
      </c>
      <c r="C403" s="175">
        <v>14307.89</v>
      </c>
      <c r="D403" s="175">
        <v>3</v>
      </c>
      <c r="E403" s="175">
        <v>644.9300000000001</v>
      </c>
      <c r="F403" s="175">
        <v>0</v>
      </c>
      <c r="G403" s="176">
        <v>0</v>
      </c>
      <c r="H403" s="177">
        <f t="shared" si="165"/>
        <v>141</v>
      </c>
      <c r="I403" s="178">
        <f t="shared" si="166"/>
        <v>14952.82</v>
      </c>
      <c r="J403" s="175">
        <v>0</v>
      </c>
      <c r="K403" s="176">
        <v>0</v>
      </c>
      <c r="L403" s="179">
        <v>0</v>
      </c>
      <c r="M403" s="180">
        <v>0</v>
      </c>
      <c r="N403" s="176"/>
      <c r="O403" s="177">
        <f t="shared" si="167"/>
        <v>141</v>
      </c>
      <c r="P403" s="178">
        <f t="shared" si="168"/>
        <v>14952.82</v>
      </c>
      <c r="Q403" s="329"/>
    </row>
    <row r="404" spans="1:17" ht="12.75">
      <c r="A404" s="71" t="s">
        <v>127</v>
      </c>
      <c r="B404" s="175">
        <v>26</v>
      </c>
      <c r="C404" s="175">
        <v>1789.79</v>
      </c>
      <c r="D404" s="175">
        <v>0</v>
      </c>
      <c r="E404" s="175">
        <v>0</v>
      </c>
      <c r="F404" s="175">
        <v>0</v>
      </c>
      <c r="G404" s="176">
        <v>0</v>
      </c>
      <c r="H404" s="177">
        <f t="shared" si="165"/>
        <v>26</v>
      </c>
      <c r="I404" s="178">
        <f t="shared" si="166"/>
        <v>1789.79</v>
      </c>
      <c r="J404" s="175">
        <v>0</v>
      </c>
      <c r="K404" s="176">
        <v>0</v>
      </c>
      <c r="L404" s="179">
        <v>0</v>
      </c>
      <c r="M404" s="180">
        <v>0</v>
      </c>
      <c r="N404" s="176"/>
      <c r="O404" s="177">
        <f t="shared" si="167"/>
        <v>26</v>
      </c>
      <c r="P404" s="178">
        <f t="shared" si="168"/>
        <v>1789.79</v>
      </c>
      <c r="Q404" s="329"/>
    </row>
    <row r="405" spans="1:17" ht="12.75">
      <c r="A405" s="75" t="s">
        <v>199</v>
      </c>
      <c r="B405" s="161">
        <f aca="true" t="shared" si="169" ref="B405:G405">SUM(B406:B416)</f>
        <v>5</v>
      </c>
      <c r="C405" s="161">
        <f t="shared" si="169"/>
        <v>9429.8</v>
      </c>
      <c r="D405" s="161">
        <f t="shared" si="169"/>
        <v>0</v>
      </c>
      <c r="E405" s="161">
        <f t="shared" si="169"/>
        <v>0</v>
      </c>
      <c r="F405" s="161">
        <f t="shared" si="169"/>
        <v>0</v>
      </c>
      <c r="G405" s="161">
        <f t="shared" si="169"/>
        <v>0</v>
      </c>
      <c r="H405" s="162">
        <f>B405+D405+F405</f>
        <v>5</v>
      </c>
      <c r="I405" s="163">
        <f>C405+E405+G405</f>
        <v>9429.8</v>
      </c>
      <c r="J405" s="161">
        <f>SUM(J406:J416)</f>
        <v>0</v>
      </c>
      <c r="K405" s="164">
        <f>SUM(K406:K416)</f>
        <v>0</v>
      </c>
      <c r="L405" s="162">
        <f>SUM(L406:L416)</f>
        <v>0</v>
      </c>
      <c r="M405" s="163">
        <f>SUM(M406:M416)</f>
        <v>0</v>
      </c>
      <c r="N405" s="163">
        <f>SUM(N406:N416)</f>
        <v>0</v>
      </c>
      <c r="O405" s="162">
        <f>H405+J405+L405</f>
        <v>5</v>
      </c>
      <c r="P405" s="163">
        <f>I405+K405+M405+N405</f>
        <v>9429.8</v>
      </c>
      <c r="Q405" s="329"/>
    </row>
    <row r="406" spans="1:17" ht="12.75">
      <c r="A406" s="71" t="s">
        <v>119</v>
      </c>
      <c r="B406" s="175">
        <v>0</v>
      </c>
      <c r="C406" s="175">
        <v>0</v>
      </c>
      <c r="D406" s="175">
        <v>0</v>
      </c>
      <c r="E406" s="175">
        <v>0</v>
      </c>
      <c r="F406" s="175">
        <v>0</v>
      </c>
      <c r="G406" s="176">
        <v>0</v>
      </c>
      <c r="H406" s="177">
        <f>B406+D406+F406</f>
        <v>0</v>
      </c>
      <c r="I406" s="178">
        <f>C406+E406+G406</f>
        <v>0</v>
      </c>
      <c r="J406" s="175">
        <v>0</v>
      </c>
      <c r="K406" s="176">
        <v>0</v>
      </c>
      <c r="L406" s="179">
        <v>0</v>
      </c>
      <c r="M406" s="180">
        <v>0</v>
      </c>
      <c r="N406" s="176"/>
      <c r="O406" s="177">
        <f>H406+J406+L406</f>
        <v>0</v>
      </c>
      <c r="P406" s="178">
        <f>I406+K406+M406</f>
        <v>0</v>
      </c>
      <c r="Q406" s="329"/>
    </row>
    <row r="407" spans="1:17" ht="12.75">
      <c r="A407" s="71" t="s">
        <v>120</v>
      </c>
      <c r="B407" s="175">
        <v>0</v>
      </c>
      <c r="C407" s="175">
        <v>0</v>
      </c>
      <c r="D407" s="175">
        <v>0</v>
      </c>
      <c r="E407" s="175">
        <v>0</v>
      </c>
      <c r="F407" s="175">
        <v>0</v>
      </c>
      <c r="G407" s="176">
        <v>0</v>
      </c>
      <c r="H407" s="177">
        <f aca="true" t="shared" si="170" ref="H407:H416">B407+D407+F407</f>
        <v>0</v>
      </c>
      <c r="I407" s="178">
        <f aca="true" t="shared" si="171" ref="I407:I416">C407+E407+G407</f>
        <v>0</v>
      </c>
      <c r="J407" s="175">
        <v>0</v>
      </c>
      <c r="K407" s="176">
        <v>0</v>
      </c>
      <c r="L407" s="179">
        <v>0</v>
      </c>
      <c r="M407" s="180">
        <v>0</v>
      </c>
      <c r="N407" s="176"/>
      <c r="O407" s="177">
        <f aca="true" t="shared" si="172" ref="O407:O416">H407+J407+L407</f>
        <v>0</v>
      </c>
      <c r="P407" s="178">
        <f aca="true" t="shared" si="173" ref="P407:P416">I407+K407+M407</f>
        <v>0</v>
      </c>
      <c r="Q407" s="329"/>
    </row>
    <row r="408" spans="1:17" ht="12.75">
      <c r="A408" s="71" t="s">
        <v>121</v>
      </c>
      <c r="B408" s="175">
        <v>0</v>
      </c>
      <c r="C408" s="175">
        <v>0</v>
      </c>
      <c r="D408" s="175">
        <v>0</v>
      </c>
      <c r="E408" s="175">
        <v>0</v>
      </c>
      <c r="F408" s="175">
        <v>0</v>
      </c>
      <c r="G408" s="176">
        <v>0</v>
      </c>
      <c r="H408" s="177">
        <f t="shared" si="170"/>
        <v>0</v>
      </c>
      <c r="I408" s="178">
        <f t="shared" si="171"/>
        <v>0</v>
      </c>
      <c r="J408" s="175">
        <v>0</v>
      </c>
      <c r="K408" s="176">
        <v>0</v>
      </c>
      <c r="L408" s="179">
        <v>0</v>
      </c>
      <c r="M408" s="180">
        <v>0</v>
      </c>
      <c r="N408" s="176"/>
      <c r="O408" s="177">
        <f t="shared" si="172"/>
        <v>0</v>
      </c>
      <c r="P408" s="178">
        <f t="shared" si="173"/>
        <v>0</v>
      </c>
      <c r="Q408" s="329"/>
    </row>
    <row r="409" spans="1:17" ht="12.75">
      <c r="A409" s="71" t="s">
        <v>122</v>
      </c>
      <c r="B409" s="175">
        <v>0</v>
      </c>
      <c r="C409" s="175">
        <v>0</v>
      </c>
      <c r="D409" s="175">
        <v>0</v>
      </c>
      <c r="E409" s="175">
        <v>0</v>
      </c>
      <c r="F409" s="175">
        <v>0</v>
      </c>
      <c r="G409" s="176">
        <v>0</v>
      </c>
      <c r="H409" s="177">
        <f t="shared" si="170"/>
        <v>0</v>
      </c>
      <c r="I409" s="178">
        <f t="shared" si="171"/>
        <v>0</v>
      </c>
      <c r="J409" s="175">
        <v>0</v>
      </c>
      <c r="K409" s="176">
        <v>0</v>
      </c>
      <c r="L409" s="179">
        <v>0</v>
      </c>
      <c r="M409" s="180">
        <v>0</v>
      </c>
      <c r="N409" s="176"/>
      <c r="O409" s="177">
        <f t="shared" si="172"/>
        <v>0</v>
      </c>
      <c r="P409" s="178">
        <f t="shared" si="173"/>
        <v>0</v>
      </c>
      <c r="Q409" s="329"/>
    </row>
    <row r="410" spans="1:17" ht="12.75">
      <c r="A410" s="71" t="s">
        <v>123</v>
      </c>
      <c r="B410" s="175">
        <v>0</v>
      </c>
      <c r="C410" s="175">
        <v>0</v>
      </c>
      <c r="D410" s="175">
        <v>0</v>
      </c>
      <c r="E410" s="175">
        <v>0</v>
      </c>
      <c r="F410" s="175">
        <v>0</v>
      </c>
      <c r="G410" s="176">
        <v>0</v>
      </c>
      <c r="H410" s="177">
        <f t="shared" si="170"/>
        <v>0</v>
      </c>
      <c r="I410" s="178">
        <f t="shared" si="171"/>
        <v>0</v>
      </c>
      <c r="J410" s="175">
        <v>0</v>
      </c>
      <c r="K410" s="176">
        <v>0</v>
      </c>
      <c r="L410" s="179">
        <v>0</v>
      </c>
      <c r="M410" s="180">
        <v>0</v>
      </c>
      <c r="N410" s="176"/>
      <c r="O410" s="177">
        <f t="shared" si="172"/>
        <v>0</v>
      </c>
      <c r="P410" s="178">
        <f t="shared" si="173"/>
        <v>0</v>
      </c>
      <c r="Q410" s="329"/>
    </row>
    <row r="411" spans="1:17" ht="12.75">
      <c r="A411" s="71" t="s">
        <v>339</v>
      </c>
      <c r="B411" s="175">
        <v>0</v>
      </c>
      <c r="C411" s="175">
        <v>0</v>
      </c>
      <c r="D411" s="175">
        <v>0</v>
      </c>
      <c r="E411" s="175">
        <v>0</v>
      </c>
      <c r="F411" s="175">
        <v>0</v>
      </c>
      <c r="G411" s="176">
        <v>0</v>
      </c>
      <c r="H411" s="177">
        <f t="shared" si="170"/>
        <v>0</v>
      </c>
      <c r="I411" s="178">
        <f t="shared" si="171"/>
        <v>0</v>
      </c>
      <c r="J411" s="175">
        <v>0</v>
      </c>
      <c r="K411" s="176">
        <v>0</v>
      </c>
      <c r="L411" s="179">
        <v>0</v>
      </c>
      <c r="M411" s="180">
        <v>0</v>
      </c>
      <c r="N411" s="176">
        <v>0</v>
      </c>
      <c r="O411" s="177">
        <f t="shared" si="172"/>
        <v>0</v>
      </c>
      <c r="P411" s="178">
        <f t="shared" si="173"/>
        <v>0</v>
      </c>
      <c r="Q411" s="329"/>
    </row>
    <row r="412" spans="1:17" ht="12.75">
      <c r="A412" s="71" t="s">
        <v>326</v>
      </c>
      <c r="B412" s="175">
        <v>1</v>
      </c>
      <c r="C412" s="175">
        <v>75.14</v>
      </c>
      <c r="D412" s="175">
        <v>0</v>
      </c>
      <c r="E412" s="175">
        <v>0</v>
      </c>
      <c r="F412" s="175">
        <v>0</v>
      </c>
      <c r="G412" s="176">
        <v>0</v>
      </c>
      <c r="H412" s="177">
        <f t="shared" si="170"/>
        <v>1</v>
      </c>
      <c r="I412" s="178">
        <f t="shared" si="171"/>
        <v>75.14</v>
      </c>
      <c r="J412" s="175">
        <v>0</v>
      </c>
      <c r="K412" s="176">
        <v>0</v>
      </c>
      <c r="L412" s="179">
        <v>0</v>
      </c>
      <c r="M412" s="180">
        <v>0</v>
      </c>
      <c r="N412" s="176"/>
      <c r="O412" s="177">
        <f t="shared" si="172"/>
        <v>1</v>
      </c>
      <c r="P412" s="178">
        <f t="shared" si="173"/>
        <v>75.14</v>
      </c>
      <c r="Q412" s="329"/>
    </row>
    <row r="413" spans="1:17" ht="12.75">
      <c r="A413" s="71" t="s">
        <v>124</v>
      </c>
      <c r="B413" s="175">
        <v>0</v>
      </c>
      <c r="C413" s="175">
        <v>0</v>
      </c>
      <c r="D413" s="175">
        <v>0</v>
      </c>
      <c r="E413" s="175">
        <v>0</v>
      </c>
      <c r="F413" s="175">
        <v>0</v>
      </c>
      <c r="G413" s="176">
        <v>0</v>
      </c>
      <c r="H413" s="177">
        <f t="shared" si="170"/>
        <v>0</v>
      </c>
      <c r="I413" s="178">
        <f t="shared" si="171"/>
        <v>0</v>
      </c>
      <c r="J413" s="175">
        <v>0</v>
      </c>
      <c r="K413" s="176">
        <v>0</v>
      </c>
      <c r="L413" s="179">
        <v>0</v>
      </c>
      <c r="M413" s="180">
        <v>0</v>
      </c>
      <c r="N413" s="176"/>
      <c r="O413" s="177">
        <f t="shared" si="172"/>
        <v>0</v>
      </c>
      <c r="P413" s="178">
        <f t="shared" si="173"/>
        <v>0</v>
      </c>
      <c r="Q413" s="329"/>
    </row>
    <row r="414" spans="1:17" ht="12.75">
      <c r="A414" s="71" t="s">
        <v>125</v>
      </c>
      <c r="B414" s="175">
        <v>0</v>
      </c>
      <c r="C414" s="175">
        <v>0</v>
      </c>
      <c r="D414" s="175">
        <v>0</v>
      </c>
      <c r="E414" s="175">
        <v>0</v>
      </c>
      <c r="F414" s="175">
        <v>0</v>
      </c>
      <c r="G414" s="176">
        <v>0</v>
      </c>
      <c r="H414" s="177">
        <f t="shared" si="170"/>
        <v>0</v>
      </c>
      <c r="I414" s="178">
        <f t="shared" si="171"/>
        <v>0</v>
      </c>
      <c r="J414" s="175">
        <v>0</v>
      </c>
      <c r="K414" s="176">
        <v>0</v>
      </c>
      <c r="L414" s="179">
        <v>0</v>
      </c>
      <c r="M414" s="180">
        <v>0</v>
      </c>
      <c r="N414" s="176"/>
      <c r="O414" s="177">
        <f t="shared" si="172"/>
        <v>0</v>
      </c>
      <c r="P414" s="178">
        <f t="shared" si="173"/>
        <v>0</v>
      </c>
      <c r="Q414" s="329"/>
    </row>
    <row r="415" spans="1:17" ht="12.75">
      <c r="A415" s="71" t="s">
        <v>126</v>
      </c>
      <c r="B415" s="175">
        <v>4</v>
      </c>
      <c r="C415" s="175">
        <v>9354.66</v>
      </c>
      <c r="D415" s="175">
        <v>0</v>
      </c>
      <c r="E415" s="175">
        <v>0</v>
      </c>
      <c r="F415" s="175">
        <v>0</v>
      </c>
      <c r="G415" s="176">
        <v>0</v>
      </c>
      <c r="H415" s="177">
        <f t="shared" si="170"/>
        <v>4</v>
      </c>
      <c r="I415" s="178">
        <f t="shared" si="171"/>
        <v>9354.66</v>
      </c>
      <c r="J415" s="175">
        <v>0</v>
      </c>
      <c r="K415" s="176">
        <v>0</v>
      </c>
      <c r="L415" s="179">
        <v>0</v>
      </c>
      <c r="M415" s="180">
        <v>0</v>
      </c>
      <c r="N415" s="176"/>
      <c r="O415" s="177">
        <f t="shared" si="172"/>
        <v>4</v>
      </c>
      <c r="P415" s="178">
        <f t="shared" si="173"/>
        <v>9354.66</v>
      </c>
      <c r="Q415" s="329"/>
    </row>
    <row r="416" spans="1:17" ht="12.75">
      <c r="A416" s="71" t="s">
        <v>127</v>
      </c>
      <c r="B416" s="175">
        <v>0</v>
      </c>
      <c r="C416" s="175">
        <v>0</v>
      </c>
      <c r="D416" s="175">
        <v>0</v>
      </c>
      <c r="E416" s="175">
        <v>0</v>
      </c>
      <c r="F416" s="175">
        <v>0</v>
      </c>
      <c r="G416" s="176">
        <v>0</v>
      </c>
      <c r="H416" s="177">
        <f t="shared" si="170"/>
        <v>0</v>
      </c>
      <c r="I416" s="178">
        <f t="shared" si="171"/>
        <v>0</v>
      </c>
      <c r="J416" s="175">
        <v>0</v>
      </c>
      <c r="K416" s="176">
        <v>0</v>
      </c>
      <c r="L416" s="179">
        <v>0</v>
      </c>
      <c r="M416" s="180">
        <v>0</v>
      </c>
      <c r="N416" s="176"/>
      <c r="O416" s="177">
        <f t="shared" si="172"/>
        <v>0</v>
      </c>
      <c r="P416" s="178">
        <f t="shared" si="173"/>
        <v>0</v>
      </c>
      <c r="Q416" s="329"/>
    </row>
    <row r="417" spans="1:17" ht="12.75">
      <c r="A417" s="75" t="s">
        <v>200</v>
      </c>
      <c r="B417" s="161">
        <f aca="true" t="shared" si="174" ref="B417:G417">SUM(B418:B428)</f>
        <v>31</v>
      </c>
      <c r="C417" s="161">
        <f t="shared" si="174"/>
        <v>345755.06</v>
      </c>
      <c r="D417" s="161">
        <f t="shared" si="174"/>
        <v>5</v>
      </c>
      <c r="E417" s="161">
        <f t="shared" si="174"/>
        <v>3778.2</v>
      </c>
      <c r="F417" s="161">
        <f t="shared" si="174"/>
        <v>20</v>
      </c>
      <c r="G417" s="161">
        <f t="shared" si="174"/>
        <v>9255.479999999998</v>
      </c>
      <c r="H417" s="162">
        <f>B417+D417+F417</f>
        <v>56</v>
      </c>
      <c r="I417" s="163">
        <f>C417+E417+G417</f>
        <v>358788.74</v>
      </c>
      <c r="J417" s="161">
        <f>SUM(J418:J428)</f>
        <v>0</v>
      </c>
      <c r="K417" s="164">
        <f>SUM(K418:K428)</f>
        <v>0</v>
      </c>
      <c r="L417" s="162">
        <f>SUM(L418:L428)</f>
        <v>0</v>
      </c>
      <c r="M417" s="163">
        <f>SUM(M418:M428)</f>
        <v>0</v>
      </c>
      <c r="N417" s="163">
        <f>SUM(N418:N428)</f>
        <v>0</v>
      </c>
      <c r="O417" s="162">
        <f>H417+J417+L417</f>
        <v>56</v>
      </c>
      <c r="P417" s="163">
        <f>I417+K417+M417+N417</f>
        <v>358788.74</v>
      </c>
      <c r="Q417" s="329"/>
    </row>
    <row r="418" spans="1:17" ht="12.75">
      <c r="A418" s="71" t="s">
        <v>119</v>
      </c>
      <c r="B418" s="175">
        <v>0</v>
      </c>
      <c r="C418" s="175">
        <v>0</v>
      </c>
      <c r="D418" s="175">
        <v>0</v>
      </c>
      <c r="E418" s="175">
        <v>0</v>
      </c>
      <c r="F418" s="175">
        <v>0</v>
      </c>
      <c r="G418" s="176">
        <v>0</v>
      </c>
      <c r="H418" s="177">
        <f>B418+D418+F418</f>
        <v>0</v>
      </c>
      <c r="I418" s="178">
        <f>C418+E418+G418</f>
        <v>0</v>
      </c>
      <c r="J418" s="175">
        <v>0</v>
      </c>
      <c r="K418" s="176">
        <v>0</v>
      </c>
      <c r="L418" s="179">
        <v>0</v>
      </c>
      <c r="M418" s="180">
        <v>0</v>
      </c>
      <c r="N418" s="176"/>
      <c r="O418" s="177">
        <f>H418+J418+L418</f>
        <v>0</v>
      </c>
      <c r="P418" s="178">
        <f>I418+K418+M418</f>
        <v>0</v>
      </c>
      <c r="Q418" s="329"/>
    </row>
    <row r="419" spans="1:17" ht="12.75">
      <c r="A419" s="71" t="s">
        <v>120</v>
      </c>
      <c r="B419" s="175">
        <v>0</v>
      </c>
      <c r="C419" s="175">
        <v>0</v>
      </c>
      <c r="D419" s="175">
        <v>0</v>
      </c>
      <c r="E419" s="175">
        <v>0</v>
      </c>
      <c r="F419" s="175">
        <v>0</v>
      </c>
      <c r="G419" s="176">
        <v>0</v>
      </c>
      <c r="H419" s="177">
        <f aca="true" t="shared" si="175" ref="H419:H428">B419+D419+F419</f>
        <v>0</v>
      </c>
      <c r="I419" s="178">
        <f aca="true" t="shared" si="176" ref="I419:I428">C419+E419+G419</f>
        <v>0</v>
      </c>
      <c r="J419" s="175">
        <v>0</v>
      </c>
      <c r="K419" s="176">
        <v>0</v>
      </c>
      <c r="L419" s="179">
        <v>0</v>
      </c>
      <c r="M419" s="180">
        <v>0</v>
      </c>
      <c r="N419" s="176"/>
      <c r="O419" s="177">
        <f aca="true" t="shared" si="177" ref="O419:O428">H419+J419+L419</f>
        <v>0</v>
      </c>
      <c r="P419" s="178">
        <f aca="true" t="shared" si="178" ref="P419:P428">I419+K419+M419</f>
        <v>0</v>
      </c>
      <c r="Q419" s="329"/>
    </row>
    <row r="420" spans="1:17" ht="12.75">
      <c r="A420" s="71" t="s">
        <v>121</v>
      </c>
      <c r="B420" s="175">
        <v>0</v>
      </c>
      <c r="C420" s="175">
        <v>0</v>
      </c>
      <c r="D420" s="175">
        <v>0</v>
      </c>
      <c r="E420" s="175">
        <v>0</v>
      </c>
      <c r="F420" s="175">
        <v>0</v>
      </c>
      <c r="G420" s="176">
        <v>0</v>
      </c>
      <c r="H420" s="177">
        <f t="shared" si="175"/>
        <v>0</v>
      </c>
      <c r="I420" s="178">
        <f t="shared" si="176"/>
        <v>0</v>
      </c>
      <c r="J420" s="175">
        <v>0</v>
      </c>
      <c r="K420" s="176">
        <v>0</v>
      </c>
      <c r="L420" s="179">
        <v>0</v>
      </c>
      <c r="M420" s="180">
        <v>0</v>
      </c>
      <c r="N420" s="176"/>
      <c r="O420" s="177">
        <f t="shared" si="177"/>
        <v>0</v>
      </c>
      <c r="P420" s="178">
        <f t="shared" si="178"/>
        <v>0</v>
      </c>
      <c r="Q420" s="329"/>
    </row>
    <row r="421" spans="1:17" ht="12.75">
      <c r="A421" s="71" t="s">
        <v>122</v>
      </c>
      <c r="B421" s="175">
        <v>0</v>
      </c>
      <c r="C421" s="175">
        <v>0</v>
      </c>
      <c r="D421" s="175">
        <v>0</v>
      </c>
      <c r="E421" s="175">
        <v>0</v>
      </c>
      <c r="F421" s="175">
        <v>0</v>
      </c>
      <c r="G421" s="176">
        <v>0</v>
      </c>
      <c r="H421" s="177">
        <f t="shared" si="175"/>
        <v>0</v>
      </c>
      <c r="I421" s="178">
        <f t="shared" si="176"/>
        <v>0</v>
      </c>
      <c r="J421" s="175">
        <v>0</v>
      </c>
      <c r="K421" s="176">
        <v>0</v>
      </c>
      <c r="L421" s="179">
        <v>0</v>
      </c>
      <c r="M421" s="180">
        <v>0</v>
      </c>
      <c r="N421" s="176"/>
      <c r="O421" s="177">
        <f t="shared" si="177"/>
        <v>0</v>
      </c>
      <c r="P421" s="178">
        <f t="shared" si="178"/>
        <v>0</v>
      </c>
      <c r="Q421" s="329"/>
    </row>
    <row r="422" spans="1:17" ht="12.75">
      <c r="A422" s="71" t="s">
        <v>123</v>
      </c>
      <c r="B422" s="175">
        <v>13</v>
      </c>
      <c r="C422" s="175">
        <v>230.53</v>
      </c>
      <c r="D422" s="175">
        <v>0</v>
      </c>
      <c r="E422" s="175">
        <v>0</v>
      </c>
      <c r="F422" s="175">
        <v>3</v>
      </c>
      <c r="G422" s="176">
        <v>76.30000000000001</v>
      </c>
      <c r="H422" s="177">
        <f t="shared" si="175"/>
        <v>16</v>
      </c>
      <c r="I422" s="178">
        <f t="shared" si="176"/>
        <v>306.83000000000004</v>
      </c>
      <c r="J422" s="175">
        <v>0</v>
      </c>
      <c r="K422" s="176">
        <v>0</v>
      </c>
      <c r="L422" s="179">
        <v>0</v>
      </c>
      <c r="M422" s="180">
        <v>0</v>
      </c>
      <c r="N422" s="176"/>
      <c r="O422" s="177">
        <f t="shared" si="177"/>
        <v>16</v>
      </c>
      <c r="P422" s="178">
        <f t="shared" si="178"/>
        <v>306.83000000000004</v>
      </c>
      <c r="Q422" s="329"/>
    </row>
    <row r="423" spans="1:17" ht="12.75">
      <c r="A423" s="71" t="s">
        <v>339</v>
      </c>
      <c r="B423" s="175">
        <v>15</v>
      </c>
      <c r="C423" s="175">
        <v>345144.42</v>
      </c>
      <c r="D423" s="175">
        <v>5</v>
      </c>
      <c r="E423" s="175">
        <v>3778.2</v>
      </c>
      <c r="F423" s="175">
        <v>17</v>
      </c>
      <c r="G423" s="176">
        <v>9179.179999999998</v>
      </c>
      <c r="H423" s="177">
        <f t="shared" si="175"/>
        <v>37</v>
      </c>
      <c r="I423" s="178">
        <f t="shared" si="176"/>
        <v>358101.8</v>
      </c>
      <c r="J423" s="175">
        <v>0</v>
      </c>
      <c r="K423" s="176">
        <v>0</v>
      </c>
      <c r="L423" s="179">
        <v>0</v>
      </c>
      <c r="M423" s="180">
        <v>0</v>
      </c>
      <c r="N423" s="176">
        <v>0</v>
      </c>
      <c r="O423" s="177">
        <f t="shared" si="177"/>
        <v>37</v>
      </c>
      <c r="P423" s="178">
        <f t="shared" si="178"/>
        <v>358101.8</v>
      </c>
      <c r="Q423" s="329"/>
    </row>
    <row r="424" spans="1:17" ht="12.75">
      <c r="A424" s="71" t="s">
        <v>326</v>
      </c>
      <c r="B424" s="175">
        <v>1</v>
      </c>
      <c r="C424" s="175">
        <v>48.39</v>
      </c>
      <c r="D424" s="175">
        <v>0</v>
      </c>
      <c r="E424" s="175">
        <v>0</v>
      </c>
      <c r="F424" s="175">
        <v>0</v>
      </c>
      <c r="G424" s="176">
        <v>0</v>
      </c>
      <c r="H424" s="177">
        <f t="shared" si="175"/>
        <v>1</v>
      </c>
      <c r="I424" s="178">
        <f t="shared" si="176"/>
        <v>48.39</v>
      </c>
      <c r="J424" s="175">
        <v>0</v>
      </c>
      <c r="K424" s="176">
        <v>0</v>
      </c>
      <c r="L424" s="179">
        <v>0</v>
      </c>
      <c r="M424" s="180">
        <v>0</v>
      </c>
      <c r="N424" s="176"/>
      <c r="O424" s="177">
        <f t="shared" si="177"/>
        <v>1</v>
      </c>
      <c r="P424" s="178">
        <f t="shared" si="178"/>
        <v>48.39</v>
      </c>
      <c r="Q424" s="329"/>
    </row>
    <row r="425" spans="1:17" ht="12.75">
      <c r="A425" s="71" t="s">
        <v>124</v>
      </c>
      <c r="B425" s="175">
        <v>2</v>
      </c>
      <c r="C425" s="175">
        <v>331.72</v>
      </c>
      <c r="D425" s="175">
        <v>0</v>
      </c>
      <c r="E425" s="175">
        <v>0</v>
      </c>
      <c r="F425" s="175">
        <v>0</v>
      </c>
      <c r="G425" s="176">
        <v>0</v>
      </c>
      <c r="H425" s="177">
        <f t="shared" si="175"/>
        <v>2</v>
      </c>
      <c r="I425" s="178">
        <f t="shared" si="176"/>
        <v>331.72</v>
      </c>
      <c r="J425" s="175">
        <v>0</v>
      </c>
      <c r="K425" s="176">
        <v>0</v>
      </c>
      <c r="L425" s="179">
        <v>0</v>
      </c>
      <c r="M425" s="180">
        <v>0</v>
      </c>
      <c r="N425" s="176"/>
      <c r="O425" s="177">
        <f t="shared" si="177"/>
        <v>2</v>
      </c>
      <c r="P425" s="178">
        <f t="shared" si="178"/>
        <v>331.72</v>
      </c>
      <c r="Q425" s="329"/>
    </row>
    <row r="426" spans="1:17" ht="12.75">
      <c r="A426" s="71" t="s">
        <v>125</v>
      </c>
      <c r="B426" s="175">
        <v>0</v>
      </c>
      <c r="C426" s="175">
        <v>0</v>
      </c>
      <c r="D426" s="175">
        <v>0</v>
      </c>
      <c r="E426" s="175">
        <v>0</v>
      </c>
      <c r="F426" s="175">
        <v>0</v>
      </c>
      <c r="G426" s="176">
        <v>0</v>
      </c>
      <c r="H426" s="177">
        <f t="shared" si="175"/>
        <v>0</v>
      </c>
      <c r="I426" s="178">
        <f t="shared" si="176"/>
        <v>0</v>
      </c>
      <c r="J426" s="175">
        <v>0</v>
      </c>
      <c r="K426" s="176">
        <v>0</v>
      </c>
      <c r="L426" s="179">
        <v>0</v>
      </c>
      <c r="M426" s="180">
        <v>0</v>
      </c>
      <c r="N426" s="176"/>
      <c r="O426" s="177">
        <f t="shared" si="177"/>
        <v>0</v>
      </c>
      <c r="P426" s="178">
        <f t="shared" si="178"/>
        <v>0</v>
      </c>
      <c r="Q426" s="329"/>
    </row>
    <row r="427" spans="1:17" ht="12.75">
      <c r="A427" s="71" t="s">
        <v>126</v>
      </c>
      <c r="B427" s="175">
        <v>0</v>
      </c>
      <c r="C427" s="175">
        <v>0</v>
      </c>
      <c r="D427" s="175">
        <v>0</v>
      </c>
      <c r="E427" s="175">
        <v>0</v>
      </c>
      <c r="F427" s="175">
        <v>0</v>
      </c>
      <c r="G427" s="176">
        <v>0</v>
      </c>
      <c r="H427" s="177">
        <f t="shared" si="175"/>
        <v>0</v>
      </c>
      <c r="I427" s="178">
        <f t="shared" si="176"/>
        <v>0</v>
      </c>
      <c r="J427" s="175">
        <v>0</v>
      </c>
      <c r="K427" s="176">
        <v>0</v>
      </c>
      <c r="L427" s="179">
        <v>0</v>
      </c>
      <c r="M427" s="180">
        <v>0</v>
      </c>
      <c r="N427" s="176"/>
      <c r="O427" s="177">
        <f t="shared" si="177"/>
        <v>0</v>
      </c>
      <c r="P427" s="178">
        <f t="shared" si="178"/>
        <v>0</v>
      </c>
      <c r="Q427" s="329"/>
    </row>
    <row r="428" spans="1:17" ht="12.75">
      <c r="A428" s="71" t="s">
        <v>127</v>
      </c>
      <c r="B428" s="175">
        <v>0</v>
      </c>
      <c r="C428" s="175">
        <v>0</v>
      </c>
      <c r="D428" s="175">
        <v>0</v>
      </c>
      <c r="E428" s="175">
        <v>0</v>
      </c>
      <c r="F428" s="175">
        <v>0</v>
      </c>
      <c r="G428" s="176">
        <v>0</v>
      </c>
      <c r="H428" s="177">
        <f t="shared" si="175"/>
        <v>0</v>
      </c>
      <c r="I428" s="178">
        <f t="shared" si="176"/>
        <v>0</v>
      </c>
      <c r="J428" s="175">
        <v>0</v>
      </c>
      <c r="K428" s="176">
        <v>0</v>
      </c>
      <c r="L428" s="179">
        <v>0</v>
      </c>
      <c r="M428" s="180">
        <v>0</v>
      </c>
      <c r="N428" s="176"/>
      <c r="O428" s="177">
        <f t="shared" si="177"/>
        <v>0</v>
      </c>
      <c r="P428" s="178">
        <f t="shared" si="178"/>
        <v>0</v>
      </c>
      <c r="Q428" s="329"/>
    </row>
    <row r="429" spans="1:17" ht="12.75">
      <c r="A429" s="75" t="s">
        <v>201</v>
      </c>
      <c r="B429" s="161">
        <f aca="true" t="shared" si="179" ref="B429:G429">SUM(B430:B439)</f>
        <v>4</v>
      </c>
      <c r="C429" s="161">
        <f t="shared" si="179"/>
        <v>282.27</v>
      </c>
      <c r="D429" s="161">
        <f t="shared" si="179"/>
        <v>0</v>
      </c>
      <c r="E429" s="161">
        <f t="shared" si="179"/>
        <v>0</v>
      </c>
      <c r="F429" s="161">
        <f t="shared" si="179"/>
        <v>0</v>
      </c>
      <c r="G429" s="161">
        <f t="shared" si="179"/>
        <v>0</v>
      </c>
      <c r="H429" s="162">
        <f>B429+D429+F429</f>
        <v>4</v>
      </c>
      <c r="I429" s="163">
        <f>C429+E429+G429</f>
        <v>282.27</v>
      </c>
      <c r="J429" s="161">
        <f>SUM(J430:J439)</f>
        <v>0</v>
      </c>
      <c r="K429" s="164">
        <f>SUM(K430:K439)</f>
        <v>0</v>
      </c>
      <c r="L429" s="162">
        <f>SUM(L430:L440)</f>
        <v>0</v>
      </c>
      <c r="M429" s="163">
        <f>SUM(M430:M440)</f>
        <v>0</v>
      </c>
      <c r="N429" s="163"/>
      <c r="O429" s="162">
        <f>H429+J429+L429</f>
        <v>4</v>
      </c>
      <c r="P429" s="163">
        <f>I429+K429+M429+N429</f>
        <v>282.27</v>
      </c>
      <c r="Q429" s="329"/>
    </row>
    <row r="430" spans="1:17" ht="12.75">
      <c r="A430" s="71" t="s">
        <v>119</v>
      </c>
      <c r="B430" s="175">
        <v>1</v>
      </c>
      <c r="C430" s="175">
        <v>0</v>
      </c>
      <c r="D430" s="175">
        <v>0</v>
      </c>
      <c r="E430" s="175">
        <v>0</v>
      </c>
      <c r="F430" s="175">
        <v>0</v>
      </c>
      <c r="G430" s="176">
        <v>0</v>
      </c>
      <c r="H430" s="177">
        <f>B430+D430+F430</f>
        <v>1</v>
      </c>
      <c r="I430" s="178">
        <f>C430+E430+G430</f>
        <v>0</v>
      </c>
      <c r="J430" s="175">
        <v>0</v>
      </c>
      <c r="K430" s="176">
        <v>0</v>
      </c>
      <c r="L430" s="179">
        <v>0</v>
      </c>
      <c r="M430" s="180">
        <v>0</v>
      </c>
      <c r="N430" s="176"/>
      <c r="O430" s="177">
        <f>H430+J430+L430</f>
        <v>1</v>
      </c>
      <c r="P430" s="178">
        <f>I430+K430+M430</f>
        <v>0</v>
      </c>
      <c r="Q430" s="329"/>
    </row>
    <row r="431" spans="1:17" ht="12.75">
      <c r="A431" s="71" t="s">
        <v>120</v>
      </c>
      <c r="B431" s="175">
        <v>0</v>
      </c>
      <c r="C431" s="175">
        <v>0</v>
      </c>
      <c r="D431" s="175">
        <v>0</v>
      </c>
      <c r="E431" s="175">
        <v>0</v>
      </c>
      <c r="F431" s="175">
        <v>0</v>
      </c>
      <c r="G431" s="176">
        <v>0</v>
      </c>
      <c r="H431" s="177">
        <f aca="true" t="shared" si="180" ref="H431:H439">B431+D431+F431</f>
        <v>0</v>
      </c>
      <c r="I431" s="178">
        <f aca="true" t="shared" si="181" ref="I431:I439">C431+E431+G431</f>
        <v>0</v>
      </c>
      <c r="J431" s="175">
        <v>0</v>
      </c>
      <c r="K431" s="176">
        <v>0</v>
      </c>
      <c r="L431" s="179">
        <v>0</v>
      </c>
      <c r="M431" s="180">
        <v>0</v>
      </c>
      <c r="N431" s="176"/>
      <c r="O431" s="177">
        <f aca="true" t="shared" si="182" ref="O431:O439">H431+J431+L431</f>
        <v>0</v>
      </c>
      <c r="P431" s="178">
        <f aca="true" t="shared" si="183" ref="P431:P439">I431+K431+M431</f>
        <v>0</v>
      </c>
      <c r="Q431" s="329"/>
    </row>
    <row r="432" spans="1:17" ht="12.75">
      <c r="A432" s="71" t="s">
        <v>121</v>
      </c>
      <c r="B432" s="175">
        <v>0</v>
      </c>
      <c r="C432" s="175">
        <v>0</v>
      </c>
      <c r="D432" s="175">
        <v>0</v>
      </c>
      <c r="E432" s="175">
        <v>0</v>
      </c>
      <c r="F432" s="175">
        <v>0</v>
      </c>
      <c r="G432" s="176">
        <v>0</v>
      </c>
      <c r="H432" s="177">
        <f t="shared" si="180"/>
        <v>0</v>
      </c>
      <c r="I432" s="178">
        <f t="shared" si="181"/>
        <v>0</v>
      </c>
      <c r="J432" s="175">
        <v>0</v>
      </c>
      <c r="K432" s="176">
        <v>0</v>
      </c>
      <c r="L432" s="179">
        <v>0</v>
      </c>
      <c r="M432" s="180">
        <v>0</v>
      </c>
      <c r="N432" s="176"/>
      <c r="O432" s="177">
        <f t="shared" si="182"/>
        <v>0</v>
      </c>
      <c r="P432" s="178">
        <f t="shared" si="183"/>
        <v>0</v>
      </c>
      <c r="Q432" s="329"/>
    </row>
    <row r="433" spans="1:17" ht="12.75">
      <c r="A433" s="71" t="s">
        <v>122</v>
      </c>
      <c r="B433" s="175">
        <v>0</v>
      </c>
      <c r="C433" s="175">
        <v>0</v>
      </c>
      <c r="D433" s="175">
        <v>0</v>
      </c>
      <c r="E433" s="175">
        <v>0</v>
      </c>
      <c r="F433" s="175">
        <v>0</v>
      </c>
      <c r="G433" s="176">
        <v>0</v>
      </c>
      <c r="H433" s="177">
        <f t="shared" si="180"/>
        <v>0</v>
      </c>
      <c r="I433" s="178">
        <f t="shared" si="181"/>
        <v>0</v>
      </c>
      <c r="J433" s="175">
        <v>0</v>
      </c>
      <c r="K433" s="176">
        <v>0</v>
      </c>
      <c r="L433" s="179">
        <v>0</v>
      </c>
      <c r="M433" s="180">
        <v>0</v>
      </c>
      <c r="N433" s="176"/>
      <c r="O433" s="177">
        <f t="shared" si="182"/>
        <v>0</v>
      </c>
      <c r="P433" s="178">
        <f t="shared" si="183"/>
        <v>0</v>
      </c>
      <c r="Q433" s="329"/>
    </row>
    <row r="434" spans="1:17" ht="12.75">
      <c r="A434" s="71" t="s">
        <v>123</v>
      </c>
      <c r="B434" s="175">
        <v>3</v>
      </c>
      <c r="C434" s="175">
        <v>282.27</v>
      </c>
      <c r="D434" s="175">
        <v>0</v>
      </c>
      <c r="E434" s="175">
        <v>0</v>
      </c>
      <c r="F434" s="175">
        <v>0</v>
      </c>
      <c r="G434" s="176">
        <v>0</v>
      </c>
      <c r="H434" s="177">
        <f t="shared" si="180"/>
        <v>3</v>
      </c>
      <c r="I434" s="178">
        <f t="shared" si="181"/>
        <v>282.27</v>
      </c>
      <c r="J434" s="175">
        <v>0</v>
      </c>
      <c r="K434" s="176">
        <v>0</v>
      </c>
      <c r="L434" s="179">
        <v>0</v>
      </c>
      <c r="M434" s="180">
        <v>0</v>
      </c>
      <c r="N434" s="176"/>
      <c r="O434" s="177">
        <f t="shared" si="182"/>
        <v>3</v>
      </c>
      <c r="P434" s="178">
        <f t="shared" si="183"/>
        <v>282.27</v>
      </c>
      <c r="Q434" s="329"/>
    </row>
    <row r="435" spans="1:17" ht="12.75">
      <c r="A435" s="71" t="s">
        <v>326</v>
      </c>
      <c r="B435" s="175">
        <v>0</v>
      </c>
      <c r="C435" s="175">
        <v>0</v>
      </c>
      <c r="D435" s="175">
        <v>0</v>
      </c>
      <c r="E435" s="175">
        <v>0</v>
      </c>
      <c r="F435" s="175">
        <v>0</v>
      </c>
      <c r="G435" s="176">
        <v>0</v>
      </c>
      <c r="H435" s="177">
        <f t="shared" si="180"/>
        <v>0</v>
      </c>
      <c r="I435" s="178">
        <f t="shared" si="181"/>
        <v>0</v>
      </c>
      <c r="J435" s="175">
        <v>0</v>
      </c>
      <c r="K435" s="176">
        <v>0</v>
      </c>
      <c r="L435" s="179">
        <v>0</v>
      </c>
      <c r="M435" s="180">
        <v>0</v>
      </c>
      <c r="N435" s="176"/>
      <c r="O435" s="177">
        <f t="shared" si="182"/>
        <v>0</v>
      </c>
      <c r="P435" s="178">
        <f t="shared" si="183"/>
        <v>0</v>
      </c>
      <c r="Q435" s="329"/>
    </row>
    <row r="436" spans="1:17" ht="12.75">
      <c r="A436" s="71" t="s">
        <v>124</v>
      </c>
      <c r="B436" s="175">
        <v>0</v>
      </c>
      <c r="C436" s="175">
        <v>0</v>
      </c>
      <c r="D436" s="175">
        <v>0</v>
      </c>
      <c r="E436" s="175">
        <v>0</v>
      </c>
      <c r="F436" s="175">
        <v>0</v>
      </c>
      <c r="G436" s="176">
        <v>0</v>
      </c>
      <c r="H436" s="177">
        <f t="shared" si="180"/>
        <v>0</v>
      </c>
      <c r="I436" s="178">
        <f t="shared" si="181"/>
        <v>0</v>
      </c>
      <c r="J436" s="175">
        <v>0</v>
      </c>
      <c r="K436" s="176">
        <v>0</v>
      </c>
      <c r="L436" s="179">
        <v>0</v>
      </c>
      <c r="M436" s="180">
        <v>0</v>
      </c>
      <c r="N436" s="176"/>
      <c r="O436" s="177">
        <f t="shared" si="182"/>
        <v>0</v>
      </c>
      <c r="P436" s="178">
        <f t="shared" si="183"/>
        <v>0</v>
      </c>
      <c r="Q436" s="329"/>
    </row>
    <row r="437" spans="1:17" ht="12.75">
      <c r="A437" s="71" t="s">
        <v>125</v>
      </c>
      <c r="B437" s="175">
        <v>0</v>
      </c>
      <c r="C437" s="175">
        <v>0</v>
      </c>
      <c r="D437" s="175">
        <v>0</v>
      </c>
      <c r="E437" s="175">
        <v>0</v>
      </c>
      <c r="F437" s="175">
        <v>0</v>
      </c>
      <c r="G437" s="176">
        <v>0</v>
      </c>
      <c r="H437" s="177">
        <f t="shared" si="180"/>
        <v>0</v>
      </c>
      <c r="I437" s="178">
        <f t="shared" si="181"/>
        <v>0</v>
      </c>
      <c r="J437" s="175">
        <v>0</v>
      </c>
      <c r="K437" s="176">
        <v>0</v>
      </c>
      <c r="L437" s="179">
        <v>0</v>
      </c>
      <c r="M437" s="180">
        <v>0</v>
      </c>
      <c r="N437" s="176"/>
      <c r="O437" s="177">
        <f t="shared" si="182"/>
        <v>0</v>
      </c>
      <c r="P437" s="178">
        <f t="shared" si="183"/>
        <v>0</v>
      </c>
      <c r="Q437" s="329"/>
    </row>
    <row r="438" spans="1:17" ht="12.75">
      <c r="A438" s="71" t="s">
        <v>126</v>
      </c>
      <c r="B438" s="175">
        <v>0</v>
      </c>
      <c r="C438" s="175">
        <v>0</v>
      </c>
      <c r="D438" s="175">
        <v>0</v>
      </c>
      <c r="E438" s="175">
        <v>0</v>
      </c>
      <c r="F438" s="175">
        <v>0</v>
      </c>
      <c r="G438" s="176">
        <v>0</v>
      </c>
      <c r="H438" s="177">
        <f t="shared" si="180"/>
        <v>0</v>
      </c>
      <c r="I438" s="178">
        <f t="shared" si="181"/>
        <v>0</v>
      </c>
      <c r="J438" s="175">
        <v>0</v>
      </c>
      <c r="K438" s="176">
        <v>0</v>
      </c>
      <c r="L438" s="179">
        <v>0</v>
      </c>
      <c r="M438" s="180">
        <v>0</v>
      </c>
      <c r="N438" s="176"/>
      <c r="O438" s="177">
        <f t="shared" si="182"/>
        <v>0</v>
      </c>
      <c r="P438" s="178">
        <f t="shared" si="183"/>
        <v>0</v>
      </c>
      <c r="Q438" s="329"/>
    </row>
    <row r="439" spans="1:17" ht="12.75">
      <c r="A439" s="71" t="s">
        <v>127</v>
      </c>
      <c r="B439" s="175">
        <v>0</v>
      </c>
      <c r="C439" s="175">
        <v>0</v>
      </c>
      <c r="D439" s="175">
        <v>0</v>
      </c>
      <c r="E439" s="175">
        <v>0</v>
      </c>
      <c r="F439" s="175">
        <v>0</v>
      </c>
      <c r="G439" s="176">
        <v>0</v>
      </c>
      <c r="H439" s="177">
        <f t="shared" si="180"/>
        <v>0</v>
      </c>
      <c r="I439" s="178">
        <f t="shared" si="181"/>
        <v>0</v>
      </c>
      <c r="J439" s="175">
        <v>0</v>
      </c>
      <c r="K439" s="176">
        <v>0</v>
      </c>
      <c r="L439" s="179">
        <v>0</v>
      </c>
      <c r="M439" s="180">
        <v>0</v>
      </c>
      <c r="N439" s="176"/>
      <c r="O439" s="177">
        <f t="shared" si="182"/>
        <v>0</v>
      </c>
      <c r="P439" s="178">
        <f t="shared" si="183"/>
        <v>0</v>
      </c>
      <c r="Q439" s="329"/>
    </row>
    <row r="440" spans="1:17" ht="12.75">
      <c r="A440" s="75" t="s">
        <v>202</v>
      </c>
      <c r="B440" s="161">
        <f aca="true" t="shared" si="184" ref="B440:G440">SUM(B441:B451)</f>
        <v>2274</v>
      </c>
      <c r="C440" s="161">
        <f t="shared" si="184"/>
        <v>372217.87000000005</v>
      </c>
      <c r="D440" s="161">
        <f t="shared" si="184"/>
        <v>45</v>
      </c>
      <c r="E440" s="161">
        <f t="shared" si="184"/>
        <v>174471.99</v>
      </c>
      <c r="F440" s="161">
        <f t="shared" si="184"/>
        <v>576</v>
      </c>
      <c r="G440" s="161">
        <f t="shared" si="184"/>
        <v>134236.90000000002</v>
      </c>
      <c r="H440" s="162">
        <f>B440+D440+F440</f>
        <v>2895</v>
      </c>
      <c r="I440" s="163">
        <f>C440+E440+G440</f>
        <v>680926.7600000001</v>
      </c>
      <c r="J440" s="161">
        <f>SUM(J441:J451)</f>
        <v>0</v>
      </c>
      <c r="K440" s="164">
        <f>SUM(K441:K451)</f>
        <v>0</v>
      </c>
      <c r="L440" s="162">
        <f>SUM(L441:L451)</f>
        <v>0</v>
      </c>
      <c r="M440" s="163">
        <f>SUM(M441:M451)</f>
        <v>0</v>
      </c>
      <c r="N440" s="163">
        <f>SUM(N441:N451)</f>
        <v>0</v>
      </c>
      <c r="O440" s="162">
        <f>H440+J440+L440</f>
        <v>2895</v>
      </c>
      <c r="P440" s="163">
        <f>I440+K440+M440+N440</f>
        <v>680926.7600000001</v>
      </c>
      <c r="Q440" s="329"/>
    </row>
    <row r="441" spans="1:17" ht="12.75">
      <c r="A441" s="71" t="s">
        <v>119</v>
      </c>
      <c r="B441" s="175">
        <v>57</v>
      </c>
      <c r="C441" s="175">
        <v>11296.64</v>
      </c>
      <c r="D441" s="175">
        <v>1</v>
      </c>
      <c r="E441" s="175">
        <v>30.24</v>
      </c>
      <c r="F441" s="175">
        <v>0</v>
      </c>
      <c r="G441" s="176">
        <v>0</v>
      </c>
      <c r="H441" s="177">
        <f>B441+D441+F441</f>
        <v>58</v>
      </c>
      <c r="I441" s="178">
        <f>C441+E441+G441</f>
        <v>11326.88</v>
      </c>
      <c r="J441" s="175">
        <v>0</v>
      </c>
      <c r="K441" s="176">
        <v>0</v>
      </c>
      <c r="L441" s="179">
        <v>0</v>
      </c>
      <c r="M441" s="180">
        <v>0</v>
      </c>
      <c r="N441" s="176"/>
      <c r="O441" s="177">
        <f>H441+J441+L441</f>
        <v>58</v>
      </c>
      <c r="P441" s="178">
        <f>I441+K441+M441</f>
        <v>11326.88</v>
      </c>
      <c r="Q441" s="329"/>
    </row>
    <row r="442" spans="1:17" ht="12.75">
      <c r="A442" s="71" t="s">
        <v>120</v>
      </c>
      <c r="B442" s="175">
        <v>0</v>
      </c>
      <c r="C442" s="175">
        <v>0</v>
      </c>
      <c r="D442" s="175">
        <v>0</v>
      </c>
      <c r="E442" s="175">
        <v>0</v>
      </c>
      <c r="F442" s="175">
        <v>1</v>
      </c>
      <c r="G442" s="176">
        <v>53.84</v>
      </c>
      <c r="H442" s="177">
        <f aca="true" t="shared" si="185" ref="H442:H451">B442+D442+F442</f>
        <v>1</v>
      </c>
      <c r="I442" s="178">
        <f aca="true" t="shared" si="186" ref="I442:I451">C442+E442+G442</f>
        <v>53.84</v>
      </c>
      <c r="J442" s="175">
        <v>0</v>
      </c>
      <c r="K442" s="176">
        <v>0</v>
      </c>
      <c r="L442" s="179">
        <v>0</v>
      </c>
      <c r="M442" s="180">
        <v>0</v>
      </c>
      <c r="N442" s="176"/>
      <c r="O442" s="177">
        <f aca="true" t="shared" si="187" ref="O442:O451">H442+J442+L442</f>
        <v>1</v>
      </c>
      <c r="P442" s="178">
        <f aca="true" t="shared" si="188" ref="P442:P451">I442+K442+M442</f>
        <v>53.84</v>
      </c>
      <c r="Q442" s="329"/>
    </row>
    <row r="443" spans="1:17" ht="12.75">
      <c r="A443" s="71" t="s">
        <v>121</v>
      </c>
      <c r="B443" s="175">
        <v>0</v>
      </c>
      <c r="C443" s="175">
        <v>0</v>
      </c>
      <c r="D443" s="175">
        <v>0</v>
      </c>
      <c r="E443" s="175">
        <v>0</v>
      </c>
      <c r="F443" s="175">
        <v>0</v>
      </c>
      <c r="G443" s="176">
        <v>0</v>
      </c>
      <c r="H443" s="177">
        <f t="shared" si="185"/>
        <v>0</v>
      </c>
      <c r="I443" s="178">
        <f t="shared" si="186"/>
        <v>0</v>
      </c>
      <c r="J443" s="175">
        <v>0</v>
      </c>
      <c r="K443" s="176">
        <v>0</v>
      </c>
      <c r="L443" s="179">
        <v>0</v>
      </c>
      <c r="M443" s="180">
        <v>0</v>
      </c>
      <c r="N443" s="176"/>
      <c r="O443" s="177">
        <f t="shared" si="187"/>
        <v>0</v>
      </c>
      <c r="P443" s="178">
        <f t="shared" si="188"/>
        <v>0</v>
      </c>
      <c r="Q443" s="329"/>
    </row>
    <row r="444" spans="1:17" ht="12.75">
      <c r="A444" s="71" t="s">
        <v>122</v>
      </c>
      <c r="B444" s="175">
        <v>0</v>
      </c>
      <c r="C444" s="175">
        <v>0</v>
      </c>
      <c r="D444" s="175">
        <v>0</v>
      </c>
      <c r="E444" s="175">
        <v>0</v>
      </c>
      <c r="F444" s="175">
        <v>0</v>
      </c>
      <c r="G444" s="176">
        <v>0</v>
      </c>
      <c r="H444" s="177">
        <f t="shared" si="185"/>
        <v>0</v>
      </c>
      <c r="I444" s="178">
        <f t="shared" si="186"/>
        <v>0</v>
      </c>
      <c r="J444" s="175">
        <v>0</v>
      </c>
      <c r="K444" s="176">
        <v>0</v>
      </c>
      <c r="L444" s="179">
        <v>0</v>
      </c>
      <c r="M444" s="180">
        <v>0</v>
      </c>
      <c r="N444" s="176"/>
      <c r="O444" s="177">
        <f t="shared" si="187"/>
        <v>0</v>
      </c>
      <c r="P444" s="178">
        <f t="shared" si="188"/>
        <v>0</v>
      </c>
      <c r="Q444" s="329"/>
    </row>
    <row r="445" spans="1:17" ht="12.75">
      <c r="A445" s="71" t="s">
        <v>123</v>
      </c>
      <c r="B445" s="175">
        <v>1824</v>
      </c>
      <c r="C445" s="175">
        <v>300350.39</v>
      </c>
      <c r="D445" s="175">
        <v>40</v>
      </c>
      <c r="E445" s="175">
        <v>174328.62</v>
      </c>
      <c r="F445" s="175">
        <v>125</v>
      </c>
      <c r="G445" s="176">
        <v>13772.33</v>
      </c>
      <c r="H445" s="177">
        <f t="shared" si="185"/>
        <v>1989</v>
      </c>
      <c r="I445" s="178">
        <f t="shared" si="186"/>
        <v>488451.34</v>
      </c>
      <c r="J445" s="175">
        <v>0</v>
      </c>
      <c r="K445" s="176">
        <v>0</v>
      </c>
      <c r="L445" s="179">
        <v>0</v>
      </c>
      <c r="M445" s="180">
        <v>0</v>
      </c>
      <c r="N445" s="176"/>
      <c r="O445" s="177">
        <f t="shared" si="187"/>
        <v>1989</v>
      </c>
      <c r="P445" s="178">
        <f t="shared" si="188"/>
        <v>488451.34</v>
      </c>
      <c r="Q445" s="329"/>
    </row>
    <row r="446" spans="1:17" ht="12.75">
      <c r="A446" s="71" t="s">
        <v>339</v>
      </c>
      <c r="B446" s="175">
        <v>0</v>
      </c>
      <c r="C446" s="175">
        <v>0</v>
      </c>
      <c r="D446" s="175">
        <v>0</v>
      </c>
      <c r="E446" s="175">
        <v>0</v>
      </c>
      <c r="F446" s="175">
        <v>0</v>
      </c>
      <c r="G446" s="176">
        <v>0</v>
      </c>
      <c r="H446" s="177">
        <f t="shared" si="185"/>
        <v>0</v>
      </c>
      <c r="I446" s="178">
        <f t="shared" si="186"/>
        <v>0</v>
      </c>
      <c r="J446" s="175">
        <v>0</v>
      </c>
      <c r="K446" s="176">
        <v>0</v>
      </c>
      <c r="L446" s="179">
        <v>0</v>
      </c>
      <c r="M446" s="180">
        <v>0</v>
      </c>
      <c r="N446" s="176">
        <v>0</v>
      </c>
      <c r="O446" s="177">
        <f t="shared" si="187"/>
        <v>0</v>
      </c>
      <c r="P446" s="178">
        <f t="shared" si="188"/>
        <v>0</v>
      </c>
      <c r="Q446" s="329"/>
    </row>
    <row r="447" spans="1:17" ht="12.75">
      <c r="A447" s="71" t="s">
        <v>326</v>
      </c>
      <c r="B447" s="175">
        <v>5</v>
      </c>
      <c r="C447" s="175">
        <v>1410.09</v>
      </c>
      <c r="D447" s="175">
        <v>0</v>
      </c>
      <c r="E447" s="175">
        <v>0</v>
      </c>
      <c r="F447" s="175">
        <v>0</v>
      </c>
      <c r="G447" s="176">
        <v>0</v>
      </c>
      <c r="H447" s="177">
        <f t="shared" si="185"/>
        <v>5</v>
      </c>
      <c r="I447" s="178">
        <f t="shared" si="186"/>
        <v>1410.09</v>
      </c>
      <c r="J447" s="175">
        <v>0</v>
      </c>
      <c r="K447" s="176">
        <v>0</v>
      </c>
      <c r="L447" s="179">
        <v>0</v>
      </c>
      <c r="M447" s="180">
        <v>0</v>
      </c>
      <c r="N447" s="176"/>
      <c r="O447" s="177">
        <f t="shared" si="187"/>
        <v>5</v>
      </c>
      <c r="P447" s="178">
        <f t="shared" si="188"/>
        <v>1410.09</v>
      </c>
      <c r="Q447" s="329"/>
    </row>
    <row r="448" spans="1:17" ht="12.75">
      <c r="A448" s="71" t="s">
        <v>124</v>
      </c>
      <c r="B448" s="175">
        <v>132</v>
      </c>
      <c r="C448" s="175">
        <v>21064.699999999997</v>
      </c>
      <c r="D448" s="175">
        <v>0</v>
      </c>
      <c r="E448" s="175">
        <v>0</v>
      </c>
      <c r="F448" s="175">
        <v>443</v>
      </c>
      <c r="G448" s="176">
        <v>117633.57999999999</v>
      </c>
      <c r="H448" s="177">
        <f t="shared" si="185"/>
        <v>575</v>
      </c>
      <c r="I448" s="178">
        <f t="shared" si="186"/>
        <v>138698.27999999997</v>
      </c>
      <c r="J448" s="175">
        <v>0</v>
      </c>
      <c r="K448" s="176">
        <v>0</v>
      </c>
      <c r="L448" s="179">
        <v>0</v>
      </c>
      <c r="M448" s="180">
        <v>0</v>
      </c>
      <c r="N448" s="176"/>
      <c r="O448" s="177">
        <f t="shared" si="187"/>
        <v>575</v>
      </c>
      <c r="P448" s="178">
        <f t="shared" si="188"/>
        <v>138698.27999999997</v>
      </c>
      <c r="Q448" s="329"/>
    </row>
    <row r="449" spans="1:17" ht="12.75">
      <c r="A449" s="71" t="s">
        <v>125</v>
      </c>
      <c r="B449" s="175">
        <v>4</v>
      </c>
      <c r="C449" s="175">
        <v>605.04</v>
      </c>
      <c r="D449" s="175">
        <v>0</v>
      </c>
      <c r="E449" s="175">
        <v>0</v>
      </c>
      <c r="F449" s="175">
        <v>0</v>
      </c>
      <c r="G449" s="176">
        <v>0</v>
      </c>
      <c r="H449" s="177">
        <f t="shared" si="185"/>
        <v>4</v>
      </c>
      <c r="I449" s="178">
        <f t="shared" si="186"/>
        <v>605.04</v>
      </c>
      <c r="J449" s="175">
        <v>0</v>
      </c>
      <c r="K449" s="176">
        <v>0</v>
      </c>
      <c r="L449" s="179">
        <v>0</v>
      </c>
      <c r="M449" s="180">
        <v>0</v>
      </c>
      <c r="N449" s="176"/>
      <c r="O449" s="177">
        <f t="shared" si="187"/>
        <v>4</v>
      </c>
      <c r="P449" s="178">
        <f t="shared" si="188"/>
        <v>605.04</v>
      </c>
      <c r="Q449" s="329"/>
    </row>
    <row r="450" spans="1:17" ht="12.75">
      <c r="A450" s="71" t="s">
        <v>126</v>
      </c>
      <c r="B450" s="175">
        <v>245</v>
      </c>
      <c r="C450" s="175">
        <v>37027.4</v>
      </c>
      <c r="D450" s="175">
        <v>4</v>
      </c>
      <c r="E450" s="175">
        <v>113.13</v>
      </c>
      <c r="F450" s="175">
        <v>2</v>
      </c>
      <c r="G450" s="176">
        <v>37.7</v>
      </c>
      <c r="H450" s="177">
        <f t="shared" si="185"/>
        <v>251</v>
      </c>
      <c r="I450" s="178">
        <f t="shared" si="186"/>
        <v>37178.229999999996</v>
      </c>
      <c r="J450" s="175">
        <v>0</v>
      </c>
      <c r="K450" s="176">
        <v>0</v>
      </c>
      <c r="L450" s="179">
        <v>0</v>
      </c>
      <c r="M450" s="180">
        <v>0</v>
      </c>
      <c r="N450" s="176"/>
      <c r="O450" s="177">
        <f t="shared" si="187"/>
        <v>251</v>
      </c>
      <c r="P450" s="178">
        <f t="shared" si="188"/>
        <v>37178.229999999996</v>
      </c>
      <c r="Q450" s="329"/>
    </row>
    <row r="451" spans="1:17" ht="12.75">
      <c r="A451" s="71" t="s">
        <v>127</v>
      </c>
      <c r="B451" s="175">
        <v>7</v>
      </c>
      <c r="C451" s="175">
        <v>463.61</v>
      </c>
      <c r="D451" s="175">
        <v>0</v>
      </c>
      <c r="E451" s="175">
        <v>0</v>
      </c>
      <c r="F451" s="175">
        <v>5</v>
      </c>
      <c r="G451" s="176">
        <v>2739.4500000000003</v>
      </c>
      <c r="H451" s="177">
        <f t="shared" si="185"/>
        <v>12</v>
      </c>
      <c r="I451" s="178">
        <f t="shared" si="186"/>
        <v>3203.0600000000004</v>
      </c>
      <c r="J451" s="175">
        <v>0</v>
      </c>
      <c r="K451" s="176">
        <v>0</v>
      </c>
      <c r="L451" s="179">
        <v>0</v>
      </c>
      <c r="M451" s="180">
        <v>0</v>
      </c>
      <c r="N451" s="176"/>
      <c r="O451" s="177">
        <f t="shared" si="187"/>
        <v>12</v>
      </c>
      <c r="P451" s="178">
        <f t="shared" si="188"/>
        <v>3203.0600000000004</v>
      </c>
      <c r="Q451" s="329"/>
    </row>
    <row r="452" spans="1:17" ht="12.75">
      <c r="A452" s="75" t="s">
        <v>203</v>
      </c>
      <c r="B452" s="161">
        <f aca="true" t="shared" si="189" ref="B452:G452">SUM(B453:B463)</f>
        <v>483</v>
      </c>
      <c r="C452" s="161">
        <f t="shared" si="189"/>
        <v>91976.73</v>
      </c>
      <c r="D452" s="161">
        <f t="shared" si="189"/>
        <v>17</v>
      </c>
      <c r="E452" s="161">
        <f t="shared" si="189"/>
        <v>16520.43</v>
      </c>
      <c r="F452" s="161">
        <f t="shared" si="189"/>
        <v>68</v>
      </c>
      <c r="G452" s="161">
        <f t="shared" si="189"/>
        <v>5996.3</v>
      </c>
      <c r="H452" s="162">
        <f>B452+D452+F452</f>
        <v>568</v>
      </c>
      <c r="I452" s="163">
        <f>C452+E452+G452</f>
        <v>114493.46</v>
      </c>
      <c r="J452" s="161">
        <f>SUM(J453:J463)</f>
        <v>1300</v>
      </c>
      <c r="K452" s="164">
        <f>SUM(K453:K463)</f>
        <v>147541</v>
      </c>
      <c r="L452" s="162">
        <f>SUM(L453:L463)</f>
        <v>0</v>
      </c>
      <c r="M452" s="163">
        <f>SUM(M453:M463)</f>
        <v>0</v>
      </c>
      <c r="N452" s="163">
        <f>SUM(N453:N463)</f>
        <v>0</v>
      </c>
      <c r="O452" s="162">
        <f>H452+J452+L452</f>
        <v>1868</v>
      </c>
      <c r="P452" s="163">
        <f>I452+K452+M452+N452</f>
        <v>262034.46000000002</v>
      </c>
      <c r="Q452" s="329"/>
    </row>
    <row r="453" spans="1:17" ht="12.75">
      <c r="A453" s="71" t="s">
        <v>119</v>
      </c>
      <c r="B453" s="175">
        <v>8</v>
      </c>
      <c r="C453" s="175">
        <v>1179.36</v>
      </c>
      <c r="D453" s="175">
        <v>0</v>
      </c>
      <c r="E453" s="175">
        <v>0</v>
      </c>
      <c r="F453" s="175">
        <v>0</v>
      </c>
      <c r="G453" s="176">
        <v>0</v>
      </c>
      <c r="H453" s="177">
        <f>B453+D453+F453</f>
        <v>8</v>
      </c>
      <c r="I453" s="178">
        <f>C453+E453+G453</f>
        <v>1179.36</v>
      </c>
      <c r="J453" s="175">
        <v>0</v>
      </c>
      <c r="K453" s="176">
        <v>0</v>
      </c>
      <c r="L453" s="179">
        <v>0</v>
      </c>
      <c r="M453" s="180">
        <v>0</v>
      </c>
      <c r="N453" s="176"/>
      <c r="O453" s="177">
        <f>H453+J453+L453</f>
        <v>8</v>
      </c>
      <c r="P453" s="178">
        <f>I453+K453+M453</f>
        <v>1179.36</v>
      </c>
      <c r="Q453" s="329"/>
    </row>
    <row r="454" spans="1:17" ht="12.75">
      <c r="A454" s="71" t="s">
        <v>120</v>
      </c>
      <c r="B454" s="175">
        <v>0</v>
      </c>
      <c r="C454" s="175">
        <v>0</v>
      </c>
      <c r="D454" s="175">
        <v>0</v>
      </c>
      <c r="E454" s="175">
        <v>0</v>
      </c>
      <c r="F454" s="175">
        <v>0</v>
      </c>
      <c r="G454" s="176">
        <v>0</v>
      </c>
      <c r="H454" s="177">
        <f aca="true" t="shared" si="190" ref="H454:H463">B454+D454+F454</f>
        <v>0</v>
      </c>
      <c r="I454" s="178">
        <f aca="true" t="shared" si="191" ref="I454:I463">C454+E454+G454</f>
        <v>0</v>
      </c>
      <c r="J454" s="175">
        <v>0</v>
      </c>
      <c r="K454" s="176">
        <v>0</v>
      </c>
      <c r="L454" s="179">
        <v>0</v>
      </c>
      <c r="M454" s="180">
        <v>0</v>
      </c>
      <c r="N454" s="176"/>
      <c r="O454" s="177">
        <f aca="true" t="shared" si="192" ref="O454:O463">H454+J454+L454</f>
        <v>0</v>
      </c>
      <c r="P454" s="178">
        <f aca="true" t="shared" si="193" ref="P454:P463">I454+K454+M454</f>
        <v>0</v>
      </c>
      <c r="Q454" s="329"/>
    </row>
    <row r="455" spans="1:17" ht="12.75">
      <c r="A455" s="71" t="s">
        <v>121</v>
      </c>
      <c r="B455" s="175">
        <v>0</v>
      </c>
      <c r="C455" s="175">
        <v>0</v>
      </c>
      <c r="D455" s="175">
        <v>0</v>
      </c>
      <c r="E455" s="175">
        <v>0</v>
      </c>
      <c r="F455" s="175">
        <v>0</v>
      </c>
      <c r="G455" s="176">
        <v>0</v>
      </c>
      <c r="H455" s="177">
        <f t="shared" si="190"/>
        <v>0</v>
      </c>
      <c r="I455" s="178">
        <f t="shared" si="191"/>
        <v>0</v>
      </c>
      <c r="J455" s="175">
        <v>0</v>
      </c>
      <c r="K455" s="176">
        <v>0</v>
      </c>
      <c r="L455" s="179">
        <v>0</v>
      </c>
      <c r="M455" s="180">
        <v>0</v>
      </c>
      <c r="N455" s="176"/>
      <c r="O455" s="177">
        <f t="shared" si="192"/>
        <v>0</v>
      </c>
      <c r="P455" s="178">
        <f t="shared" si="193"/>
        <v>0</v>
      </c>
      <c r="Q455" s="329"/>
    </row>
    <row r="456" spans="1:17" ht="12.75">
      <c r="A456" s="71" t="s">
        <v>122</v>
      </c>
      <c r="B456" s="175">
        <v>0</v>
      </c>
      <c r="C456" s="175">
        <v>0</v>
      </c>
      <c r="D456" s="175">
        <v>0</v>
      </c>
      <c r="E456" s="175">
        <v>0</v>
      </c>
      <c r="F456" s="175">
        <v>0</v>
      </c>
      <c r="G456" s="176">
        <v>0</v>
      </c>
      <c r="H456" s="177">
        <f t="shared" si="190"/>
        <v>0</v>
      </c>
      <c r="I456" s="178">
        <f t="shared" si="191"/>
        <v>0</v>
      </c>
      <c r="J456" s="175">
        <v>0</v>
      </c>
      <c r="K456" s="176">
        <v>0</v>
      </c>
      <c r="L456" s="179">
        <v>0</v>
      </c>
      <c r="M456" s="180">
        <v>0</v>
      </c>
      <c r="N456" s="176"/>
      <c r="O456" s="177">
        <f t="shared" si="192"/>
        <v>0</v>
      </c>
      <c r="P456" s="178">
        <f t="shared" si="193"/>
        <v>0</v>
      </c>
      <c r="Q456" s="329"/>
    </row>
    <row r="457" spans="1:17" ht="12.75">
      <c r="A457" s="71" t="s">
        <v>123</v>
      </c>
      <c r="B457" s="175">
        <v>445</v>
      </c>
      <c r="C457" s="175">
        <v>82969.77</v>
      </c>
      <c r="D457" s="175">
        <v>16</v>
      </c>
      <c r="E457" s="175">
        <v>16177.72</v>
      </c>
      <c r="F457" s="175">
        <v>25</v>
      </c>
      <c r="G457" s="176">
        <v>944.08</v>
      </c>
      <c r="H457" s="177">
        <f t="shared" si="190"/>
        <v>486</v>
      </c>
      <c r="I457" s="178">
        <f t="shared" si="191"/>
        <v>100091.57</v>
      </c>
      <c r="J457" s="175">
        <v>0</v>
      </c>
      <c r="K457" s="176">
        <v>0</v>
      </c>
      <c r="L457" s="179">
        <v>0</v>
      </c>
      <c r="M457" s="180">
        <v>0</v>
      </c>
      <c r="N457" s="176"/>
      <c r="O457" s="177">
        <f t="shared" si="192"/>
        <v>486</v>
      </c>
      <c r="P457" s="178">
        <f t="shared" si="193"/>
        <v>100091.57</v>
      </c>
      <c r="Q457" s="329"/>
    </row>
    <row r="458" spans="1:17" ht="12.75">
      <c r="A458" s="71" t="s">
        <v>339</v>
      </c>
      <c r="B458" s="175">
        <v>0</v>
      </c>
      <c r="C458" s="175">
        <v>0</v>
      </c>
      <c r="D458" s="175">
        <v>0</v>
      </c>
      <c r="E458" s="175">
        <v>0</v>
      </c>
      <c r="F458" s="175">
        <v>0</v>
      </c>
      <c r="G458" s="176">
        <v>0</v>
      </c>
      <c r="H458" s="177">
        <f t="shared" si="190"/>
        <v>0</v>
      </c>
      <c r="I458" s="178">
        <f t="shared" si="191"/>
        <v>0</v>
      </c>
      <c r="J458" s="175">
        <v>1300</v>
      </c>
      <c r="K458" s="176">
        <v>147541</v>
      </c>
      <c r="L458" s="179">
        <v>0</v>
      </c>
      <c r="M458" s="180">
        <v>0</v>
      </c>
      <c r="N458" s="176">
        <v>0</v>
      </c>
      <c r="O458" s="177">
        <f t="shared" si="192"/>
        <v>1300</v>
      </c>
      <c r="P458" s="178">
        <f t="shared" si="193"/>
        <v>147541</v>
      </c>
      <c r="Q458" s="329"/>
    </row>
    <row r="459" spans="1:17" ht="12.75">
      <c r="A459" s="71" t="s">
        <v>326</v>
      </c>
      <c r="B459" s="175">
        <v>0</v>
      </c>
      <c r="C459" s="175">
        <v>0</v>
      </c>
      <c r="D459" s="175">
        <v>0</v>
      </c>
      <c r="E459" s="175">
        <v>0</v>
      </c>
      <c r="F459" s="175">
        <v>0</v>
      </c>
      <c r="G459" s="176">
        <v>0</v>
      </c>
      <c r="H459" s="177">
        <f t="shared" si="190"/>
        <v>0</v>
      </c>
      <c r="I459" s="178">
        <f t="shared" si="191"/>
        <v>0</v>
      </c>
      <c r="J459" s="175">
        <v>0</v>
      </c>
      <c r="K459" s="176">
        <v>0</v>
      </c>
      <c r="L459" s="179">
        <v>0</v>
      </c>
      <c r="M459" s="180">
        <v>0</v>
      </c>
      <c r="N459" s="176"/>
      <c r="O459" s="177">
        <f t="shared" si="192"/>
        <v>0</v>
      </c>
      <c r="P459" s="178">
        <f t="shared" si="193"/>
        <v>0</v>
      </c>
      <c r="Q459" s="329"/>
    </row>
    <row r="460" spans="1:17" ht="12.75">
      <c r="A460" s="71" t="s">
        <v>124</v>
      </c>
      <c r="B460" s="175">
        <v>10</v>
      </c>
      <c r="C460" s="175">
        <v>473.4</v>
      </c>
      <c r="D460" s="175">
        <v>0</v>
      </c>
      <c r="E460" s="175">
        <v>0</v>
      </c>
      <c r="F460" s="175">
        <v>43</v>
      </c>
      <c r="G460" s="176">
        <v>5052.22</v>
      </c>
      <c r="H460" s="177">
        <f t="shared" si="190"/>
        <v>53</v>
      </c>
      <c r="I460" s="178">
        <f t="shared" si="191"/>
        <v>5525.62</v>
      </c>
      <c r="J460" s="175">
        <v>0</v>
      </c>
      <c r="K460" s="176">
        <v>0</v>
      </c>
      <c r="L460" s="179">
        <v>0</v>
      </c>
      <c r="M460" s="180">
        <v>0</v>
      </c>
      <c r="N460" s="176"/>
      <c r="O460" s="177">
        <f t="shared" si="192"/>
        <v>53</v>
      </c>
      <c r="P460" s="178">
        <f t="shared" si="193"/>
        <v>5525.62</v>
      </c>
      <c r="Q460" s="329"/>
    </row>
    <row r="461" spans="1:17" ht="12.75">
      <c r="A461" s="71" t="s">
        <v>125</v>
      </c>
      <c r="B461" s="175">
        <v>2</v>
      </c>
      <c r="C461" s="175">
        <v>169.95000000000002</v>
      </c>
      <c r="D461" s="175">
        <v>0</v>
      </c>
      <c r="E461" s="175">
        <v>0</v>
      </c>
      <c r="F461" s="175">
        <v>0</v>
      </c>
      <c r="G461" s="176">
        <v>0</v>
      </c>
      <c r="H461" s="177">
        <f t="shared" si="190"/>
        <v>2</v>
      </c>
      <c r="I461" s="178">
        <f t="shared" si="191"/>
        <v>169.95000000000002</v>
      </c>
      <c r="J461" s="175">
        <v>0</v>
      </c>
      <c r="K461" s="176">
        <v>0</v>
      </c>
      <c r="L461" s="179">
        <v>0</v>
      </c>
      <c r="M461" s="180">
        <v>0</v>
      </c>
      <c r="N461" s="176"/>
      <c r="O461" s="177">
        <f t="shared" si="192"/>
        <v>2</v>
      </c>
      <c r="P461" s="178">
        <f t="shared" si="193"/>
        <v>169.95000000000002</v>
      </c>
      <c r="Q461" s="329"/>
    </row>
    <row r="462" spans="1:17" ht="12.75">
      <c r="A462" s="71" t="s">
        <v>126</v>
      </c>
      <c r="B462" s="175">
        <v>18</v>
      </c>
      <c r="C462" s="175">
        <v>7184.25</v>
      </c>
      <c r="D462" s="175">
        <v>1</v>
      </c>
      <c r="E462" s="175">
        <v>342.71</v>
      </c>
      <c r="F462" s="175">
        <v>0</v>
      </c>
      <c r="G462" s="176">
        <v>0</v>
      </c>
      <c r="H462" s="177">
        <f t="shared" si="190"/>
        <v>19</v>
      </c>
      <c r="I462" s="178">
        <f t="shared" si="191"/>
        <v>7526.96</v>
      </c>
      <c r="J462" s="175">
        <v>0</v>
      </c>
      <c r="K462" s="176">
        <v>0</v>
      </c>
      <c r="L462" s="179">
        <v>0</v>
      </c>
      <c r="M462" s="180">
        <v>0</v>
      </c>
      <c r="N462" s="176"/>
      <c r="O462" s="177">
        <f t="shared" si="192"/>
        <v>19</v>
      </c>
      <c r="P462" s="178">
        <f t="shared" si="193"/>
        <v>7526.96</v>
      </c>
      <c r="Q462" s="329"/>
    </row>
    <row r="463" spans="1:17" ht="12.75">
      <c r="A463" s="71" t="s">
        <v>127</v>
      </c>
      <c r="B463" s="175">
        <v>0</v>
      </c>
      <c r="C463" s="175">
        <v>0</v>
      </c>
      <c r="D463" s="175">
        <v>0</v>
      </c>
      <c r="E463" s="175">
        <v>0</v>
      </c>
      <c r="F463" s="175">
        <v>0</v>
      </c>
      <c r="G463" s="176">
        <v>0</v>
      </c>
      <c r="H463" s="177">
        <f t="shared" si="190"/>
        <v>0</v>
      </c>
      <c r="I463" s="178">
        <f t="shared" si="191"/>
        <v>0</v>
      </c>
      <c r="J463" s="175">
        <v>0</v>
      </c>
      <c r="K463" s="176">
        <v>0</v>
      </c>
      <c r="L463" s="179">
        <v>0</v>
      </c>
      <c r="M463" s="180">
        <v>0</v>
      </c>
      <c r="N463" s="176"/>
      <c r="O463" s="177">
        <f t="shared" si="192"/>
        <v>0</v>
      </c>
      <c r="P463" s="178">
        <f t="shared" si="193"/>
        <v>0</v>
      </c>
      <c r="Q463" s="329"/>
    </row>
    <row r="464" spans="1:17" ht="12.75">
      <c r="A464" s="75" t="s">
        <v>204</v>
      </c>
      <c r="B464" s="161">
        <f aca="true" t="shared" si="194" ref="B464:G464">SUM(B465:B475)</f>
        <v>199</v>
      </c>
      <c r="C464" s="161">
        <f t="shared" si="194"/>
        <v>35449.49</v>
      </c>
      <c r="D464" s="161">
        <f t="shared" si="194"/>
        <v>7</v>
      </c>
      <c r="E464" s="161">
        <f t="shared" si="194"/>
        <v>25024.82</v>
      </c>
      <c r="F464" s="161">
        <f t="shared" si="194"/>
        <v>121</v>
      </c>
      <c r="G464" s="161">
        <f t="shared" si="194"/>
        <v>21555.600000000002</v>
      </c>
      <c r="H464" s="162">
        <f>B464+D464+F464</f>
        <v>327</v>
      </c>
      <c r="I464" s="163">
        <f>C464+E464+G464</f>
        <v>82029.91</v>
      </c>
      <c r="J464" s="161">
        <f>SUM(J465:J475)</f>
        <v>0</v>
      </c>
      <c r="K464" s="164">
        <f>SUM(K465:K475)</f>
        <v>0</v>
      </c>
      <c r="L464" s="162">
        <f>SUM(L465:L475)</f>
        <v>0</v>
      </c>
      <c r="M464" s="163">
        <f>SUM(M465:M475)</f>
        <v>0</v>
      </c>
      <c r="N464" s="163">
        <f>SUM(N465:N475)</f>
        <v>0</v>
      </c>
      <c r="O464" s="162">
        <f>H464+J464+L464</f>
        <v>327</v>
      </c>
      <c r="P464" s="163">
        <f>I464+K464+M464+N464</f>
        <v>82029.91</v>
      </c>
      <c r="Q464" s="329"/>
    </row>
    <row r="465" spans="1:17" ht="12.75">
      <c r="A465" s="71" t="s">
        <v>119</v>
      </c>
      <c r="B465" s="175">
        <v>5</v>
      </c>
      <c r="C465" s="175">
        <v>251.43</v>
      </c>
      <c r="D465" s="175">
        <v>0</v>
      </c>
      <c r="E465" s="175">
        <v>0</v>
      </c>
      <c r="F465" s="175">
        <v>1</v>
      </c>
      <c r="G465" s="176">
        <v>25.27</v>
      </c>
      <c r="H465" s="177">
        <f>B465+D465+F465</f>
        <v>6</v>
      </c>
      <c r="I465" s="178">
        <f>C465+E465+G465</f>
        <v>276.7</v>
      </c>
      <c r="J465" s="175">
        <v>0</v>
      </c>
      <c r="K465" s="176">
        <v>0</v>
      </c>
      <c r="L465" s="179">
        <v>0</v>
      </c>
      <c r="M465" s="180">
        <v>0</v>
      </c>
      <c r="N465" s="176"/>
      <c r="O465" s="177">
        <f>H465+J465+L465</f>
        <v>6</v>
      </c>
      <c r="P465" s="178">
        <f>I465+K465+M465</f>
        <v>276.7</v>
      </c>
      <c r="Q465" s="329"/>
    </row>
    <row r="466" spans="1:17" ht="12.75">
      <c r="A466" s="71" t="s">
        <v>120</v>
      </c>
      <c r="B466" s="175">
        <v>0</v>
      </c>
      <c r="C466" s="175">
        <v>0</v>
      </c>
      <c r="D466" s="175">
        <v>0</v>
      </c>
      <c r="E466" s="175">
        <v>0</v>
      </c>
      <c r="F466" s="175">
        <v>0</v>
      </c>
      <c r="G466" s="176">
        <v>0</v>
      </c>
      <c r="H466" s="177">
        <f aca="true" t="shared" si="195" ref="H466:H475">B466+D466+F466</f>
        <v>0</v>
      </c>
      <c r="I466" s="178">
        <f aca="true" t="shared" si="196" ref="I466:I475">C466+E466+G466</f>
        <v>0</v>
      </c>
      <c r="J466" s="175">
        <v>0</v>
      </c>
      <c r="K466" s="176">
        <v>0</v>
      </c>
      <c r="L466" s="179">
        <v>0</v>
      </c>
      <c r="M466" s="180">
        <v>0</v>
      </c>
      <c r="N466" s="176"/>
      <c r="O466" s="177">
        <f aca="true" t="shared" si="197" ref="O466:O475">H466+J466+L466</f>
        <v>0</v>
      </c>
      <c r="P466" s="178">
        <f aca="true" t="shared" si="198" ref="P466:P475">I466+K466+M466</f>
        <v>0</v>
      </c>
      <c r="Q466" s="329"/>
    </row>
    <row r="467" spans="1:17" ht="12.75">
      <c r="A467" s="71" t="s">
        <v>121</v>
      </c>
      <c r="B467" s="175">
        <v>0</v>
      </c>
      <c r="C467" s="175">
        <v>0</v>
      </c>
      <c r="D467" s="175">
        <v>0</v>
      </c>
      <c r="E467" s="175">
        <v>0</v>
      </c>
      <c r="F467" s="175">
        <v>0</v>
      </c>
      <c r="G467" s="176">
        <v>0</v>
      </c>
      <c r="H467" s="177">
        <f t="shared" si="195"/>
        <v>0</v>
      </c>
      <c r="I467" s="178">
        <f t="shared" si="196"/>
        <v>0</v>
      </c>
      <c r="J467" s="175">
        <v>0</v>
      </c>
      <c r="K467" s="176">
        <v>0</v>
      </c>
      <c r="L467" s="179">
        <v>0</v>
      </c>
      <c r="M467" s="180">
        <v>0</v>
      </c>
      <c r="N467" s="176"/>
      <c r="O467" s="177">
        <f t="shared" si="197"/>
        <v>0</v>
      </c>
      <c r="P467" s="178">
        <f t="shared" si="198"/>
        <v>0</v>
      </c>
      <c r="Q467" s="329"/>
    </row>
    <row r="468" spans="1:17" ht="12.75">
      <c r="A468" s="71" t="s">
        <v>122</v>
      </c>
      <c r="B468" s="175">
        <v>0</v>
      </c>
      <c r="C468" s="175">
        <v>0</v>
      </c>
      <c r="D468" s="175">
        <v>0</v>
      </c>
      <c r="E468" s="175">
        <v>0</v>
      </c>
      <c r="F468" s="175">
        <v>0</v>
      </c>
      <c r="G468" s="176">
        <v>0</v>
      </c>
      <c r="H468" s="177">
        <f t="shared" si="195"/>
        <v>0</v>
      </c>
      <c r="I468" s="178">
        <f t="shared" si="196"/>
        <v>0</v>
      </c>
      <c r="J468" s="175">
        <v>0</v>
      </c>
      <c r="K468" s="176">
        <v>0</v>
      </c>
      <c r="L468" s="179">
        <v>0</v>
      </c>
      <c r="M468" s="180">
        <v>0</v>
      </c>
      <c r="N468" s="176"/>
      <c r="O468" s="177">
        <f t="shared" si="197"/>
        <v>0</v>
      </c>
      <c r="P468" s="178">
        <f t="shared" si="198"/>
        <v>0</v>
      </c>
      <c r="Q468" s="329"/>
    </row>
    <row r="469" spans="1:17" ht="12.75">
      <c r="A469" s="71" t="s">
        <v>123</v>
      </c>
      <c r="B469" s="175">
        <v>171</v>
      </c>
      <c r="C469" s="175">
        <v>28059.19</v>
      </c>
      <c r="D469" s="175">
        <v>7</v>
      </c>
      <c r="E469" s="175">
        <v>25024.82</v>
      </c>
      <c r="F469" s="175">
        <v>21</v>
      </c>
      <c r="G469" s="176">
        <v>1980.29</v>
      </c>
      <c r="H469" s="177">
        <f t="shared" si="195"/>
        <v>199</v>
      </c>
      <c r="I469" s="178">
        <f t="shared" si="196"/>
        <v>55064.299999999996</v>
      </c>
      <c r="J469" s="175">
        <v>0</v>
      </c>
      <c r="K469" s="176">
        <v>0</v>
      </c>
      <c r="L469" s="179">
        <v>0</v>
      </c>
      <c r="M469" s="180">
        <v>0</v>
      </c>
      <c r="N469" s="176"/>
      <c r="O469" s="177">
        <f t="shared" si="197"/>
        <v>199</v>
      </c>
      <c r="P469" s="178">
        <f t="shared" si="198"/>
        <v>55064.299999999996</v>
      </c>
      <c r="Q469" s="329"/>
    </row>
    <row r="470" spans="1:17" ht="12.75">
      <c r="A470" s="71" t="s">
        <v>339</v>
      </c>
      <c r="B470" s="175">
        <v>0</v>
      </c>
      <c r="C470" s="175">
        <v>0</v>
      </c>
      <c r="D470" s="175">
        <v>0</v>
      </c>
      <c r="E470" s="175">
        <v>0</v>
      </c>
      <c r="F470" s="175">
        <v>0</v>
      </c>
      <c r="G470" s="176">
        <v>0</v>
      </c>
      <c r="H470" s="177">
        <f t="shared" si="195"/>
        <v>0</v>
      </c>
      <c r="I470" s="178">
        <f t="shared" si="196"/>
        <v>0</v>
      </c>
      <c r="J470" s="175">
        <v>0</v>
      </c>
      <c r="K470" s="176">
        <v>0</v>
      </c>
      <c r="L470" s="179">
        <v>0</v>
      </c>
      <c r="M470" s="180">
        <v>0</v>
      </c>
      <c r="N470" s="176">
        <v>0</v>
      </c>
      <c r="O470" s="177">
        <f t="shared" si="197"/>
        <v>0</v>
      </c>
      <c r="P470" s="178">
        <f t="shared" si="198"/>
        <v>0</v>
      </c>
      <c r="Q470" s="329"/>
    </row>
    <row r="471" spans="1:17" ht="12.75">
      <c r="A471" s="71" t="s">
        <v>326</v>
      </c>
      <c r="B471" s="175">
        <v>0</v>
      </c>
      <c r="C471" s="175">
        <v>0</v>
      </c>
      <c r="D471" s="175">
        <v>0</v>
      </c>
      <c r="E471" s="175">
        <v>0</v>
      </c>
      <c r="F471" s="175">
        <v>0</v>
      </c>
      <c r="G471" s="176">
        <v>0</v>
      </c>
      <c r="H471" s="177">
        <f t="shared" si="195"/>
        <v>0</v>
      </c>
      <c r="I471" s="178">
        <f t="shared" si="196"/>
        <v>0</v>
      </c>
      <c r="J471" s="175">
        <v>0</v>
      </c>
      <c r="K471" s="176">
        <v>0</v>
      </c>
      <c r="L471" s="179">
        <v>0</v>
      </c>
      <c r="M471" s="180">
        <v>0</v>
      </c>
      <c r="N471" s="176"/>
      <c r="O471" s="177">
        <f t="shared" si="197"/>
        <v>0</v>
      </c>
      <c r="P471" s="178">
        <f t="shared" si="198"/>
        <v>0</v>
      </c>
      <c r="Q471" s="329"/>
    </row>
    <row r="472" spans="1:17" ht="12.75">
      <c r="A472" s="71" t="s">
        <v>124</v>
      </c>
      <c r="B472" s="175">
        <v>14</v>
      </c>
      <c r="C472" s="175">
        <v>4969.14</v>
      </c>
      <c r="D472" s="175">
        <v>0</v>
      </c>
      <c r="E472" s="175">
        <v>0</v>
      </c>
      <c r="F472" s="175">
        <v>99</v>
      </c>
      <c r="G472" s="176">
        <v>19550.04</v>
      </c>
      <c r="H472" s="177">
        <f t="shared" si="195"/>
        <v>113</v>
      </c>
      <c r="I472" s="178">
        <f t="shared" si="196"/>
        <v>24519.18</v>
      </c>
      <c r="J472" s="175">
        <v>0</v>
      </c>
      <c r="K472" s="176">
        <v>0</v>
      </c>
      <c r="L472" s="179">
        <v>0</v>
      </c>
      <c r="M472" s="180">
        <v>0</v>
      </c>
      <c r="N472" s="176"/>
      <c r="O472" s="177">
        <f t="shared" si="197"/>
        <v>113</v>
      </c>
      <c r="P472" s="178">
        <f t="shared" si="198"/>
        <v>24519.18</v>
      </c>
      <c r="Q472" s="329"/>
    </row>
    <row r="473" spans="1:17" ht="12.75">
      <c r="A473" s="71" t="s">
        <v>125</v>
      </c>
      <c r="B473" s="175">
        <v>2</v>
      </c>
      <c r="C473" s="175">
        <v>22.810000000000002</v>
      </c>
      <c r="D473" s="175">
        <v>0</v>
      </c>
      <c r="E473" s="175">
        <v>0</v>
      </c>
      <c r="F473" s="175">
        <v>0</v>
      </c>
      <c r="G473" s="176">
        <v>0</v>
      </c>
      <c r="H473" s="177">
        <f t="shared" si="195"/>
        <v>2</v>
      </c>
      <c r="I473" s="178">
        <f t="shared" si="196"/>
        <v>22.810000000000002</v>
      </c>
      <c r="J473" s="175">
        <v>0</v>
      </c>
      <c r="K473" s="176">
        <v>0</v>
      </c>
      <c r="L473" s="179">
        <v>0</v>
      </c>
      <c r="M473" s="180">
        <v>0</v>
      </c>
      <c r="N473" s="176"/>
      <c r="O473" s="177">
        <f t="shared" si="197"/>
        <v>2</v>
      </c>
      <c r="P473" s="178">
        <f t="shared" si="198"/>
        <v>22.810000000000002</v>
      </c>
      <c r="Q473" s="329"/>
    </row>
    <row r="474" spans="1:17" ht="12.75">
      <c r="A474" s="71" t="s">
        <v>126</v>
      </c>
      <c r="B474" s="175">
        <v>7</v>
      </c>
      <c r="C474" s="175">
        <v>2146.92</v>
      </c>
      <c r="D474" s="175">
        <v>0</v>
      </c>
      <c r="E474" s="175">
        <v>0</v>
      </c>
      <c r="F474" s="175">
        <v>0</v>
      </c>
      <c r="G474" s="176">
        <v>0</v>
      </c>
      <c r="H474" s="177">
        <f t="shared" si="195"/>
        <v>7</v>
      </c>
      <c r="I474" s="178">
        <f t="shared" si="196"/>
        <v>2146.92</v>
      </c>
      <c r="J474" s="175">
        <v>0</v>
      </c>
      <c r="K474" s="176">
        <v>0</v>
      </c>
      <c r="L474" s="179">
        <v>0</v>
      </c>
      <c r="M474" s="180">
        <v>0</v>
      </c>
      <c r="N474" s="176"/>
      <c r="O474" s="177">
        <f t="shared" si="197"/>
        <v>7</v>
      </c>
      <c r="P474" s="178">
        <f t="shared" si="198"/>
        <v>2146.92</v>
      </c>
      <c r="Q474" s="329"/>
    </row>
    <row r="475" spans="1:17" ht="12.75">
      <c r="A475" s="71" t="s">
        <v>127</v>
      </c>
      <c r="B475" s="175">
        <v>0</v>
      </c>
      <c r="C475" s="175">
        <v>0</v>
      </c>
      <c r="D475" s="175">
        <v>0</v>
      </c>
      <c r="E475" s="175">
        <v>0</v>
      </c>
      <c r="F475" s="175">
        <v>0</v>
      </c>
      <c r="G475" s="176">
        <v>0</v>
      </c>
      <c r="H475" s="177">
        <f t="shared" si="195"/>
        <v>0</v>
      </c>
      <c r="I475" s="178">
        <f t="shared" si="196"/>
        <v>0</v>
      </c>
      <c r="J475" s="175">
        <v>0</v>
      </c>
      <c r="K475" s="176">
        <v>0</v>
      </c>
      <c r="L475" s="179">
        <v>0</v>
      </c>
      <c r="M475" s="180">
        <v>0</v>
      </c>
      <c r="N475" s="176"/>
      <c r="O475" s="177">
        <f t="shared" si="197"/>
        <v>0</v>
      </c>
      <c r="P475" s="178">
        <f t="shared" si="198"/>
        <v>0</v>
      </c>
      <c r="Q475" s="329"/>
    </row>
    <row r="476" spans="1:17" ht="12.75">
      <c r="A476" s="75" t="s">
        <v>205</v>
      </c>
      <c r="B476" s="161">
        <f aca="true" t="shared" si="199" ref="B476:G476">SUM(B477:B487)</f>
        <v>9421</v>
      </c>
      <c r="C476" s="161">
        <f t="shared" si="199"/>
        <v>1843808</v>
      </c>
      <c r="D476" s="161">
        <f t="shared" si="199"/>
        <v>254</v>
      </c>
      <c r="E476" s="161">
        <f t="shared" si="199"/>
        <v>715998.0300000001</v>
      </c>
      <c r="F476" s="161">
        <f t="shared" si="199"/>
        <v>1212</v>
      </c>
      <c r="G476" s="161">
        <f t="shared" si="199"/>
        <v>452256.06999999995</v>
      </c>
      <c r="H476" s="162">
        <f>B476+D476+F476</f>
        <v>10887</v>
      </c>
      <c r="I476" s="163">
        <f>C476+E476+G476</f>
        <v>3012062.1</v>
      </c>
      <c r="J476" s="161">
        <f>SUM(J477:J487)</f>
        <v>71339</v>
      </c>
      <c r="K476" s="164">
        <f>SUM(K477:K487)</f>
        <v>19175879.8</v>
      </c>
      <c r="L476" s="162">
        <f>SUM(L477:L487)</f>
        <v>0</v>
      </c>
      <c r="M476" s="163">
        <f>SUM(M477:M487)</f>
        <v>0</v>
      </c>
      <c r="N476" s="163">
        <f>SUM(N477:N487)</f>
        <v>0</v>
      </c>
      <c r="O476" s="162">
        <f>H476+J476+L476</f>
        <v>82226</v>
      </c>
      <c r="P476" s="163">
        <f>I476+K476+M476+N476</f>
        <v>22187941.900000002</v>
      </c>
      <c r="Q476" s="329"/>
    </row>
    <row r="477" spans="1:17" ht="12.75">
      <c r="A477" s="71" t="s">
        <v>119</v>
      </c>
      <c r="B477" s="175">
        <v>174</v>
      </c>
      <c r="C477" s="175">
        <v>69996.19</v>
      </c>
      <c r="D477" s="175">
        <v>2</v>
      </c>
      <c r="E477" s="175">
        <v>134.09</v>
      </c>
      <c r="F477" s="175">
        <v>0</v>
      </c>
      <c r="G477" s="176">
        <v>0</v>
      </c>
      <c r="H477" s="177">
        <f>B477+D477+F477</f>
        <v>176</v>
      </c>
      <c r="I477" s="178">
        <f>C477+E477+G477</f>
        <v>70130.28</v>
      </c>
      <c r="J477" s="175">
        <v>0</v>
      </c>
      <c r="K477" s="176">
        <v>0</v>
      </c>
      <c r="L477" s="179">
        <v>0</v>
      </c>
      <c r="M477" s="180">
        <v>0</v>
      </c>
      <c r="N477" s="176"/>
      <c r="O477" s="177">
        <f>H477+J477+L477</f>
        <v>176</v>
      </c>
      <c r="P477" s="178">
        <f>I477+K477+M477</f>
        <v>70130.28</v>
      </c>
      <c r="Q477" s="329"/>
    </row>
    <row r="478" spans="1:17" ht="12.75">
      <c r="A478" s="71" t="s">
        <v>120</v>
      </c>
      <c r="B478" s="175">
        <v>0</v>
      </c>
      <c r="C478" s="175">
        <v>0</v>
      </c>
      <c r="D478" s="175">
        <v>0</v>
      </c>
      <c r="E478" s="175">
        <v>0</v>
      </c>
      <c r="F478" s="175">
        <v>0</v>
      </c>
      <c r="G478" s="176">
        <v>0</v>
      </c>
      <c r="H478" s="177">
        <f aca="true" t="shared" si="200" ref="H478:H487">B478+D478+F478</f>
        <v>0</v>
      </c>
      <c r="I478" s="178">
        <f aca="true" t="shared" si="201" ref="I478:I487">C478+E478+G478</f>
        <v>0</v>
      </c>
      <c r="J478" s="175">
        <v>0</v>
      </c>
      <c r="K478" s="176">
        <v>0</v>
      </c>
      <c r="L478" s="179">
        <v>0</v>
      </c>
      <c r="M478" s="180">
        <v>0</v>
      </c>
      <c r="N478" s="176"/>
      <c r="O478" s="177">
        <f aca="true" t="shared" si="202" ref="O478:O487">H478+J478+L478</f>
        <v>0</v>
      </c>
      <c r="P478" s="178">
        <f aca="true" t="shared" si="203" ref="P478:P487">I478+K478+M478</f>
        <v>0</v>
      </c>
      <c r="Q478" s="329"/>
    </row>
    <row r="479" spans="1:17" ht="12.75">
      <c r="A479" s="71" t="s">
        <v>121</v>
      </c>
      <c r="B479" s="175">
        <v>0</v>
      </c>
      <c r="C479" s="175">
        <v>0</v>
      </c>
      <c r="D479" s="175">
        <v>0</v>
      </c>
      <c r="E479" s="175">
        <v>0</v>
      </c>
      <c r="F479" s="175">
        <v>0</v>
      </c>
      <c r="G479" s="176">
        <v>0</v>
      </c>
      <c r="H479" s="177">
        <f t="shared" si="200"/>
        <v>0</v>
      </c>
      <c r="I479" s="178">
        <f t="shared" si="201"/>
        <v>0</v>
      </c>
      <c r="J479" s="175">
        <v>0</v>
      </c>
      <c r="K479" s="176">
        <v>0</v>
      </c>
      <c r="L479" s="179">
        <v>0</v>
      </c>
      <c r="M479" s="180">
        <v>0</v>
      </c>
      <c r="N479" s="176"/>
      <c r="O479" s="177">
        <f t="shared" si="202"/>
        <v>0</v>
      </c>
      <c r="P479" s="178">
        <f t="shared" si="203"/>
        <v>0</v>
      </c>
      <c r="Q479" s="329"/>
    </row>
    <row r="480" spans="1:17" ht="12.75">
      <c r="A480" s="71" t="s">
        <v>122</v>
      </c>
      <c r="B480" s="175">
        <v>0</v>
      </c>
      <c r="C480" s="175">
        <v>0</v>
      </c>
      <c r="D480" s="175">
        <v>0</v>
      </c>
      <c r="E480" s="175">
        <v>0</v>
      </c>
      <c r="F480" s="175">
        <v>0</v>
      </c>
      <c r="G480" s="176">
        <v>0</v>
      </c>
      <c r="H480" s="177">
        <f t="shared" si="200"/>
        <v>0</v>
      </c>
      <c r="I480" s="178">
        <f t="shared" si="201"/>
        <v>0</v>
      </c>
      <c r="J480" s="175">
        <v>0</v>
      </c>
      <c r="K480" s="176">
        <v>0</v>
      </c>
      <c r="L480" s="179">
        <v>0</v>
      </c>
      <c r="M480" s="180">
        <v>0</v>
      </c>
      <c r="N480" s="176"/>
      <c r="O480" s="177">
        <f t="shared" si="202"/>
        <v>0</v>
      </c>
      <c r="P480" s="178">
        <f t="shared" si="203"/>
        <v>0</v>
      </c>
      <c r="Q480" s="329"/>
    </row>
    <row r="481" spans="1:17" ht="12.75">
      <c r="A481" s="71" t="s">
        <v>123</v>
      </c>
      <c r="B481" s="175">
        <v>8130</v>
      </c>
      <c r="C481" s="175">
        <v>1530325.54</v>
      </c>
      <c r="D481" s="175">
        <v>236</v>
      </c>
      <c r="E481" s="175">
        <v>654812.0200000001</v>
      </c>
      <c r="F481" s="175">
        <v>279</v>
      </c>
      <c r="G481" s="176">
        <v>20591.600000000002</v>
      </c>
      <c r="H481" s="177">
        <f t="shared" si="200"/>
        <v>8645</v>
      </c>
      <c r="I481" s="178">
        <f t="shared" si="201"/>
        <v>2205729.16</v>
      </c>
      <c r="J481" s="175">
        <v>0</v>
      </c>
      <c r="K481" s="176">
        <v>0</v>
      </c>
      <c r="L481" s="179">
        <v>0</v>
      </c>
      <c r="M481" s="180">
        <v>0</v>
      </c>
      <c r="N481" s="176"/>
      <c r="O481" s="177">
        <f t="shared" si="202"/>
        <v>8645</v>
      </c>
      <c r="P481" s="178">
        <f t="shared" si="203"/>
        <v>2205729.16</v>
      </c>
      <c r="Q481" s="329"/>
    </row>
    <row r="482" spans="1:17" ht="12.75">
      <c r="A482" s="71" t="s">
        <v>339</v>
      </c>
      <c r="B482" s="175">
        <v>0</v>
      </c>
      <c r="C482" s="175">
        <v>0</v>
      </c>
      <c r="D482" s="175">
        <v>0</v>
      </c>
      <c r="E482" s="175">
        <v>0</v>
      </c>
      <c r="F482" s="175">
        <v>0</v>
      </c>
      <c r="G482" s="176">
        <v>0</v>
      </c>
      <c r="H482" s="177">
        <f t="shared" si="200"/>
        <v>0</v>
      </c>
      <c r="I482" s="178">
        <f t="shared" si="201"/>
        <v>0</v>
      </c>
      <c r="J482" s="175">
        <v>71339</v>
      </c>
      <c r="K482" s="176">
        <v>19175879.8</v>
      </c>
      <c r="L482" s="179">
        <v>0</v>
      </c>
      <c r="M482" s="180">
        <v>0</v>
      </c>
      <c r="N482" s="176">
        <v>0</v>
      </c>
      <c r="O482" s="177">
        <f t="shared" si="202"/>
        <v>71339</v>
      </c>
      <c r="P482" s="178">
        <f t="shared" si="203"/>
        <v>19175879.8</v>
      </c>
      <c r="Q482" s="329"/>
    </row>
    <row r="483" spans="1:17" ht="12.75">
      <c r="A483" s="71" t="s">
        <v>326</v>
      </c>
      <c r="B483" s="175">
        <v>5</v>
      </c>
      <c r="C483" s="175">
        <v>10655.31</v>
      </c>
      <c r="D483" s="175">
        <v>0</v>
      </c>
      <c r="E483" s="175">
        <v>0</v>
      </c>
      <c r="F483" s="175">
        <v>0</v>
      </c>
      <c r="G483" s="176">
        <v>0</v>
      </c>
      <c r="H483" s="177">
        <f t="shared" si="200"/>
        <v>5</v>
      </c>
      <c r="I483" s="178">
        <f t="shared" si="201"/>
        <v>10655.31</v>
      </c>
      <c r="J483" s="175">
        <v>0</v>
      </c>
      <c r="K483" s="176">
        <v>0</v>
      </c>
      <c r="L483" s="179">
        <v>0</v>
      </c>
      <c r="M483" s="180">
        <v>0</v>
      </c>
      <c r="N483" s="176"/>
      <c r="O483" s="177">
        <f t="shared" si="202"/>
        <v>5</v>
      </c>
      <c r="P483" s="178">
        <f t="shared" si="203"/>
        <v>10655.31</v>
      </c>
      <c r="Q483" s="329"/>
    </row>
    <row r="484" spans="1:17" ht="12.75">
      <c r="A484" s="71" t="s">
        <v>124</v>
      </c>
      <c r="B484" s="175">
        <v>475</v>
      </c>
      <c r="C484" s="175">
        <v>61391.53</v>
      </c>
      <c r="D484" s="175">
        <v>0</v>
      </c>
      <c r="E484" s="175">
        <v>0</v>
      </c>
      <c r="F484" s="175">
        <v>924</v>
      </c>
      <c r="G484" s="176">
        <v>424748.29</v>
      </c>
      <c r="H484" s="177">
        <f t="shared" si="200"/>
        <v>1399</v>
      </c>
      <c r="I484" s="178">
        <f t="shared" si="201"/>
        <v>486139.81999999995</v>
      </c>
      <c r="J484" s="175">
        <v>0</v>
      </c>
      <c r="K484" s="176">
        <v>0</v>
      </c>
      <c r="L484" s="179">
        <v>0</v>
      </c>
      <c r="M484" s="180">
        <v>0</v>
      </c>
      <c r="N484" s="176"/>
      <c r="O484" s="177">
        <f t="shared" si="202"/>
        <v>1399</v>
      </c>
      <c r="P484" s="178">
        <f t="shared" si="203"/>
        <v>486139.81999999995</v>
      </c>
      <c r="Q484" s="329"/>
    </row>
    <row r="485" spans="1:17" ht="12.75">
      <c r="A485" s="71" t="s">
        <v>125</v>
      </c>
      <c r="B485" s="175">
        <v>82</v>
      </c>
      <c r="C485" s="175">
        <v>6555.01</v>
      </c>
      <c r="D485" s="175">
        <v>1</v>
      </c>
      <c r="E485" s="175">
        <v>271.04</v>
      </c>
      <c r="F485" s="175">
        <v>0</v>
      </c>
      <c r="G485" s="176">
        <v>0</v>
      </c>
      <c r="H485" s="177">
        <f t="shared" si="200"/>
        <v>83</v>
      </c>
      <c r="I485" s="178">
        <f t="shared" si="201"/>
        <v>6826.05</v>
      </c>
      <c r="J485" s="175">
        <v>0</v>
      </c>
      <c r="K485" s="176">
        <v>0</v>
      </c>
      <c r="L485" s="179">
        <v>0</v>
      </c>
      <c r="M485" s="180">
        <v>0</v>
      </c>
      <c r="N485" s="176"/>
      <c r="O485" s="177">
        <f t="shared" si="202"/>
        <v>83</v>
      </c>
      <c r="P485" s="178">
        <f t="shared" si="203"/>
        <v>6826.05</v>
      </c>
      <c r="Q485" s="329"/>
    </row>
    <row r="486" spans="1:17" ht="12.75">
      <c r="A486" s="71" t="s">
        <v>126</v>
      </c>
      <c r="B486" s="175">
        <v>541</v>
      </c>
      <c r="C486" s="175">
        <v>157077.22999999998</v>
      </c>
      <c r="D486" s="175">
        <v>15</v>
      </c>
      <c r="E486" s="175">
        <v>60780.880000000005</v>
      </c>
      <c r="F486" s="175">
        <v>0</v>
      </c>
      <c r="G486" s="176">
        <v>0</v>
      </c>
      <c r="H486" s="177">
        <f t="shared" si="200"/>
        <v>556</v>
      </c>
      <c r="I486" s="178">
        <f t="shared" si="201"/>
        <v>217858.11</v>
      </c>
      <c r="J486" s="175">
        <v>0</v>
      </c>
      <c r="K486" s="176">
        <v>0</v>
      </c>
      <c r="L486" s="179">
        <v>0</v>
      </c>
      <c r="M486" s="180">
        <v>0</v>
      </c>
      <c r="N486" s="176"/>
      <c r="O486" s="177">
        <f t="shared" si="202"/>
        <v>556</v>
      </c>
      <c r="P486" s="178">
        <f t="shared" si="203"/>
        <v>217858.11</v>
      </c>
      <c r="Q486" s="329"/>
    </row>
    <row r="487" spans="1:17" ht="12.75">
      <c r="A487" s="71" t="s">
        <v>127</v>
      </c>
      <c r="B487" s="175">
        <v>14</v>
      </c>
      <c r="C487" s="175">
        <v>7807.1900000000005</v>
      </c>
      <c r="D487" s="175">
        <v>0</v>
      </c>
      <c r="E487" s="175">
        <v>0</v>
      </c>
      <c r="F487" s="175">
        <v>9</v>
      </c>
      <c r="G487" s="176">
        <v>6916.18</v>
      </c>
      <c r="H487" s="177">
        <f t="shared" si="200"/>
        <v>23</v>
      </c>
      <c r="I487" s="178">
        <f t="shared" si="201"/>
        <v>14723.37</v>
      </c>
      <c r="J487" s="175">
        <v>0</v>
      </c>
      <c r="K487" s="176">
        <v>0</v>
      </c>
      <c r="L487" s="179">
        <v>0</v>
      </c>
      <c r="M487" s="180">
        <v>0</v>
      </c>
      <c r="N487" s="176"/>
      <c r="O487" s="177">
        <f t="shared" si="202"/>
        <v>23</v>
      </c>
      <c r="P487" s="178">
        <f t="shared" si="203"/>
        <v>14723.37</v>
      </c>
      <c r="Q487" s="329"/>
    </row>
    <row r="488" spans="1:17" ht="12.75">
      <c r="A488" s="75" t="s">
        <v>206</v>
      </c>
      <c r="B488" s="161">
        <f aca="true" t="shared" si="204" ref="B488:G488">SUM(B489:B499)</f>
        <v>4211</v>
      </c>
      <c r="C488" s="161">
        <f t="shared" si="204"/>
        <v>1124144.77</v>
      </c>
      <c r="D488" s="161">
        <f t="shared" si="204"/>
        <v>60</v>
      </c>
      <c r="E488" s="161">
        <f t="shared" si="204"/>
        <v>108358.12</v>
      </c>
      <c r="F488" s="161">
        <f t="shared" si="204"/>
        <v>408</v>
      </c>
      <c r="G488" s="161">
        <f t="shared" si="204"/>
        <v>281760.75000000006</v>
      </c>
      <c r="H488" s="162">
        <f>B488+D488+F488</f>
        <v>4679</v>
      </c>
      <c r="I488" s="163">
        <f>C488+E488+G488</f>
        <v>1514263.6400000001</v>
      </c>
      <c r="J488" s="161">
        <f>SUM(J489:J499)</f>
        <v>0</v>
      </c>
      <c r="K488" s="164">
        <f>SUM(K489:K499)</f>
        <v>0</v>
      </c>
      <c r="L488" s="162">
        <f>SUM(L489:L499)</f>
        <v>0</v>
      </c>
      <c r="M488" s="163">
        <f>SUM(M489:M499)</f>
        <v>0</v>
      </c>
      <c r="N488" s="163">
        <f>SUM(N489:N499)</f>
        <v>0</v>
      </c>
      <c r="O488" s="162">
        <f>H488+J488+L488</f>
        <v>4679</v>
      </c>
      <c r="P488" s="163">
        <f>I488+K488+M488+N488</f>
        <v>1514263.6400000001</v>
      </c>
      <c r="Q488" s="329"/>
    </row>
    <row r="489" spans="1:17" ht="12.75">
      <c r="A489" s="71" t="s">
        <v>119</v>
      </c>
      <c r="B489" s="175">
        <v>129</v>
      </c>
      <c r="C489" s="175">
        <v>40612.07</v>
      </c>
      <c r="D489" s="175">
        <v>2</v>
      </c>
      <c r="E489" s="175">
        <v>13008.27</v>
      </c>
      <c r="F489" s="175">
        <v>0</v>
      </c>
      <c r="G489" s="176">
        <v>0</v>
      </c>
      <c r="H489" s="177">
        <f>B489+D489+F489</f>
        <v>131</v>
      </c>
      <c r="I489" s="178">
        <f>C489+E489+G489</f>
        <v>53620.34</v>
      </c>
      <c r="J489" s="175">
        <v>0</v>
      </c>
      <c r="K489" s="176">
        <v>0</v>
      </c>
      <c r="L489" s="179">
        <v>0</v>
      </c>
      <c r="M489" s="180">
        <v>0</v>
      </c>
      <c r="N489" s="176"/>
      <c r="O489" s="177">
        <f>H489+J489+L489</f>
        <v>131</v>
      </c>
      <c r="P489" s="178">
        <f>I489+K489+M489</f>
        <v>53620.34</v>
      </c>
      <c r="Q489" s="329"/>
    </row>
    <row r="490" spans="1:17" ht="12.75">
      <c r="A490" s="71" t="s">
        <v>120</v>
      </c>
      <c r="B490" s="175">
        <v>0</v>
      </c>
      <c r="C490" s="175">
        <v>0</v>
      </c>
      <c r="D490" s="175">
        <v>0</v>
      </c>
      <c r="E490" s="175">
        <v>0</v>
      </c>
      <c r="F490" s="175">
        <v>0</v>
      </c>
      <c r="G490" s="176">
        <v>0</v>
      </c>
      <c r="H490" s="177">
        <f aca="true" t="shared" si="205" ref="H490:H499">B490+D490+F490</f>
        <v>0</v>
      </c>
      <c r="I490" s="178">
        <f aca="true" t="shared" si="206" ref="I490:I499">C490+E490+G490</f>
        <v>0</v>
      </c>
      <c r="J490" s="175">
        <v>0</v>
      </c>
      <c r="K490" s="176">
        <v>0</v>
      </c>
      <c r="L490" s="179">
        <v>0</v>
      </c>
      <c r="M490" s="180">
        <v>0</v>
      </c>
      <c r="N490" s="176"/>
      <c r="O490" s="177">
        <f aca="true" t="shared" si="207" ref="O490:O499">H490+J490+L490</f>
        <v>0</v>
      </c>
      <c r="P490" s="178">
        <f aca="true" t="shared" si="208" ref="P490:P499">I490+K490+M490</f>
        <v>0</v>
      </c>
      <c r="Q490" s="329"/>
    </row>
    <row r="491" spans="1:17" ht="12.75">
      <c r="A491" s="71" t="s">
        <v>121</v>
      </c>
      <c r="B491" s="175">
        <v>0</v>
      </c>
      <c r="C491" s="175">
        <v>0</v>
      </c>
      <c r="D491" s="175">
        <v>0</v>
      </c>
      <c r="E491" s="175">
        <v>0</v>
      </c>
      <c r="F491" s="175">
        <v>0</v>
      </c>
      <c r="G491" s="176">
        <v>0</v>
      </c>
      <c r="H491" s="177">
        <f t="shared" si="205"/>
        <v>0</v>
      </c>
      <c r="I491" s="178">
        <f t="shared" si="206"/>
        <v>0</v>
      </c>
      <c r="J491" s="175">
        <v>0</v>
      </c>
      <c r="K491" s="176">
        <v>0</v>
      </c>
      <c r="L491" s="179">
        <v>0</v>
      </c>
      <c r="M491" s="180">
        <v>0</v>
      </c>
      <c r="N491" s="176"/>
      <c r="O491" s="177">
        <f t="shared" si="207"/>
        <v>0</v>
      </c>
      <c r="P491" s="178">
        <f t="shared" si="208"/>
        <v>0</v>
      </c>
      <c r="Q491" s="329"/>
    </row>
    <row r="492" spans="1:17" ht="12.75">
      <c r="A492" s="71" t="s">
        <v>122</v>
      </c>
      <c r="B492" s="175">
        <v>0</v>
      </c>
      <c r="C492" s="175">
        <v>0</v>
      </c>
      <c r="D492" s="175">
        <v>0</v>
      </c>
      <c r="E492" s="175">
        <v>0</v>
      </c>
      <c r="F492" s="175">
        <v>0</v>
      </c>
      <c r="G492" s="176">
        <v>0</v>
      </c>
      <c r="H492" s="177">
        <f t="shared" si="205"/>
        <v>0</v>
      </c>
      <c r="I492" s="178">
        <f t="shared" si="206"/>
        <v>0</v>
      </c>
      <c r="J492" s="175">
        <v>0</v>
      </c>
      <c r="K492" s="176">
        <v>0</v>
      </c>
      <c r="L492" s="179">
        <v>0</v>
      </c>
      <c r="M492" s="180">
        <v>0</v>
      </c>
      <c r="N492" s="176"/>
      <c r="O492" s="177">
        <f t="shared" si="207"/>
        <v>0</v>
      </c>
      <c r="P492" s="178">
        <f t="shared" si="208"/>
        <v>0</v>
      </c>
      <c r="Q492" s="329"/>
    </row>
    <row r="493" spans="1:17" ht="12.75">
      <c r="A493" s="71" t="s">
        <v>123</v>
      </c>
      <c r="B493" s="175">
        <v>3643</v>
      </c>
      <c r="C493" s="175">
        <v>765095.9800000001</v>
      </c>
      <c r="D493" s="175">
        <v>58</v>
      </c>
      <c r="E493" s="175">
        <v>95349.84999999999</v>
      </c>
      <c r="F493" s="175">
        <v>133</v>
      </c>
      <c r="G493" s="176">
        <v>10410.02</v>
      </c>
      <c r="H493" s="177">
        <f t="shared" si="205"/>
        <v>3834</v>
      </c>
      <c r="I493" s="178">
        <f t="shared" si="206"/>
        <v>870855.8500000001</v>
      </c>
      <c r="J493" s="175">
        <v>0</v>
      </c>
      <c r="K493" s="176">
        <v>0</v>
      </c>
      <c r="L493" s="179">
        <v>0</v>
      </c>
      <c r="M493" s="180">
        <v>0</v>
      </c>
      <c r="N493" s="176"/>
      <c r="O493" s="177">
        <f t="shared" si="207"/>
        <v>3834</v>
      </c>
      <c r="P493" s="178">
        <f t="shared" si="208"/>
        <v>870855.8500000001</v>
      </c>
      <c r="Q493" s="329"/>
    </row>
    <row r="494" spans="1:17" ht="12.75">
      <c r="A494" s="71" t="s">
        <v>339</v>
      </c>
      <c r="B494" s="175">
        <v>0</v>
      </c>
      <c r="C494" s="175">
        <v>0</v>
      </c>
      <c r="D494" s="175">
        <v>0</v>
      </c>
      <c r="E494" s="175">
        <v>0</v>
      </c>
      <c r="F494" s="175">
        <v>0</v>
      </c>
      <c r="G494" s="176">
        <v>0</v>
      </c>
      <c r="H494" s="177">
        <f t="shared" si="205"/>
        <v>0</v>
      </c>
      <c r="I494" s="178">
        <f t="shared" si="206"/>
        <v>0</v>
      </c>
      <c r="J494" s="175">
        <v>0</v>
      </c>
      <c r="K494" s="176">
        <v>0</v>
      </c>
      <c r="L494" s="179">
        <v>0</v>
      </c>
      <c r="M494" s="180">
        <v>0</v>
      </c>
      <c r="N494" s="176">
        <v>0</v>
      </c>
      <c r="O494" s="177">
        <f t="shared" si="207"/>
        <v>0</v>
      </c>
      <c r="P494" s="178">
        <f t="shared" si="208"/>
        <v>0</v>
      </c>
      <c r="Q494" s="329"/>
    </row>
    <row r="495" spans="1:17" ht="12.75">
      <c r="A495" s="71" t="s">
        <v>326</v>
      </c>
      <c r="B495" s="175">
        <v>0</v>
      </c>
      <c r="C495" s="175">
        <v>0</v>
      </c>
      <c r="D495" s="175">
        <v>0</v>
      </c>
      <c r="E495" s="175">
        <v>0</v>
      </c>
      <c r="F495" s="175">
        <v>0</v>
      </c>
      <c r="G495" s="176">
        <v>0</v>
      </c>
      <c r="H495" s="177">
        <f t="shared" si="205"/>
        <v>0</v>
      </c>
      <c r="I495" s="178">
        <f t="shared" si="206"/>
        <v>0</v>
      </c>
      <c r="J495" s="175">
        <v>0</v>
      </c>
      <c r="K495" s="176">
        <v>0</v>
      </c>
      <c r="L495" s="179">
        <v>0</v>
      </c>
      <c r="M495" s="180">
        <v>0</v>
      </c>
      <c r="N495" s="176"/>
      <c r="O495" s="177">
        <f t="shared" si="207"/>
        <v>0</v>
      </c>
      <c r="P495" s="178">
        <f t="shared" si="208"/>
        <v>0</v>
      </c>
      <c r="Q495" s="329"/>
    </row>
    <row r="496" spans="1:17" ht="12.75">
      <c r="A496" s="71" t="s">
        <v>124</v>
      </c>
      <c r="B496" s="175">
        <v>92</v>
      </c>
      <c r="C496" s="175">
        <v>31049.1</v>
      </c>
      <c r="D496" s="175">
        <v>0</v>
      </c>
      <c r="E496" s="175">
        <v>0</v>
      </c>
      <c r="F496" s="175">
        <v>275</v>
      </c>
      <c r="G496" s="176">
        <v>271350.73000000004</v>
      </c>
      <c r="H496" s="177">
        <f t="shared" si="205"/>
        <v>367</v>
      </c>
      <c r="I496" s="178">
        <f t="shared" si="206"/>
        <v>302399.83</v>
      </c>
      <c r="J496" s="175">
        <v>0</v>
      </c>
      <c r="K496" s="176">
        <v>0</v>
      </c>
      <c r="L496" s="179">
        <v>0</v>
      </c>
      <c r="M496" s="180">
        <v>0</v>
      </c>
      <c r="N496" s="176"/>
      <c r="O496" s="177">
        <f t="shared" si="207"/>
        <v>367</v>
      </c>
      <c r="P496" s="178">
        <f t="shared" si="208"/>
        <v>302399.83</v>
      </c>
      <c r="Q496" s="329"/>
    </row>
    <row r="497" spans="1:17" ht="12.75">
      <c r="A497" s="71" t="s">
        <v>125</v>
      </c>
      <c r="B497" s="175">
        <v>10</v>
      </c>
      <c r="C497" s="175">
        <v>1648.7199999999996</v>
      </c>
      <c r="D497" s="175">
        <v>0</v>
      </c>
      <c r="E497" s="175">
        <v>0</v>
      </c>
      <c r="F497" s="175">
        <v>0</v>
      </c>
      <c r="G497" s="176">
        <v>0</v>
      </c>
      <c r="H497" s="177">
        <f t="shared" si="205"/>
        <v>10</v>
      </c>
      <c r="I497" s="178">
        <f t="shared" si="206"/>
        <v>1648.7199999999996</v>
      </c>
      <c r="J497" s="175">
        <v>0</v>
      </c>
      <c r="K497" s="176">
        <v>0</v>
      </c>
      <c r="L497" s="179">
        <v>0</v>
      </c>
      <c r="M497" s="180">
        <v>0</v>
      </c>
      <c r="N497" s="176"/>
      <c r="O497" s="177">
        <f t="shared" si="207"/>
        <v>10</v>
      </c>
      <c r="P497" s="178">
        <f t="shared" si="208"/>
        <v>1648.7199999999996</v>
      </c>
      <c r="Q497" s="329"/>
    </row>
    <row r="498" spans="1:17" ht="12.75">
      <c r="A498" s="71" t="s">
        <v>126</v>
      </c>
      <c r="B498" s="175">
        <v>333</v>
      </c>
      <c r="C498" s="175">
        <v>283112.14</v>
      </c>
      <c r="D498" s="175">
        <v>0</v>
      </c>
      <c r="E498" s="175">
        <v>0</v>
      </c>
      <c r="F498" s="175">
        <v>0</v>
      </c>
      <c r="G498" s="176">
        <v>0</v>
      </c>
      <c r="H498" s="177">
        <f t="shared" si="205"/>
        <v>333</v>
      </c>
      <c r="I498" s="178">
        <f t="shared" si="206"/>
        <v>283112.14</v>
      </c>
      <c r="J498" s="175">
        <v>0</v>
      </c>
      <c r="K498" s="176">
        <v>0</v>
      </c>
      <c r="L498" s="179">
        <v>0</v>
      </c>
      <c r="M498" s="180">
        <v>0</v>
      </c>
      <c r="N498" s="176"/>
      <c r="O498" s="177">
        <f t="shared" si="207"/>
        <v>333</v>
      </c>
      <c r="P498" s="178">
        <f t="shared" si="208"/>
        <v>283112.14</v>
      </c>
      <c r="Q498" s="329"/>
    </row>
    <row r="499" spans="1:17" ht="12.75">
      <c r="A499" s="71" t="s">
        <v>127</v>
      </c>
      <c r="B499" s="175">
        <v>4</v>
      </c>
      <c r="C499" s="175">
        <v>2626.76</v>
      </c>
      <c r="D499" s="175">
        <v>0</v>
      </c>
      <c r="E499" s="175">
        <v>0</v>
      </c>
      <c r="F499" s="175">
        <v>0</v>
      </c>
      <c r="G499" s="176">
        <v>0</v>
      </c>
      <c r="H499" s="177">
        <f t="shared" si="205"/>
        <v>4</v>
      </c>
      <c r="I499" s="178">
        <f t="shared" si="206"/>
        <v>2626.76</v>
      </c>
      <c r="J499" s="175">
        <v>0</v>
      </c>
      <c r="K499" s="176">
        <v>0</v>
      </c>
      <c r="L499" s="179">
        <v>0</v>
      </c>
      <c r="M499" s="180">
        <v>0</v>
      </c>
      <c r="N499" s="176"/>
      <c r="O499" s="177">
        <f t="shared" si="207"/>
        <v>4</v>
      </c>
      <c r="P499" s="178">
        <f t="shared" si="208"/>
        <v>2626.76</v>
      </c>
      <c r="Q499" s="329"/>
    </row>
    <row r="500" spans="1:17" ht="12.75">
      <c r="A500" s="75" t="s">
        <v>310</v>
      </c>
      <c r="B500" s="161">
        <f aca="true" t="shared" si="209" ref="B500:G500">SUM(B501:B510)</f>
        <v>67</v>
      </c>
      <c r="C500" s="161">
        <f t="shared" si="209"/>
        <v>16990.63</v>
      </c>
      <c r="D500" s="161">
        <f t="shared" si="209"/>
        <v>0</v>
      </c>
      <c r="E500" s="161">
        <f t="shared" si="209"/>
        <v>0</v>
      </c>
      <c r="F500" s="161">
        <f t="shared" si="209"/>
        <v>48</v>
      </c>
      <c r="G500" s="161">
        <f t="shared" si="209"/>
        <v>31975.21</v>
      </c>
      <c r="H500" s="162">
        <f>B500+D500+F500</f>
        <v>115</v>
      </c>
      <c r="I500" s="163">
        <f>C500+E500+G500</f>
        <v>48965.84</v>
      </c>
      <c r="J500" s="161">
        <f>SUM(J501:J510)</f>
        <v>0</v>
      </c>
      <c r="K500" s="164">
        <f>SUM(K501:K510)</f>
        <v>0</v>
      </c>
      <c r="L500" s="162">
        <f>SUM(L501:L510)</f>
        <v>0</v>
      </c>
      <c r="M500" s="163">
        <f>SUM(M501:M510)</f>
        <v>0</v>
      </c>
      <c r="N500" s="163"/>
      <c r="O500" s="162">
        <f>H500+J500+L500</f>
        <v>115</v>
      </c>
      <c r="P500" s="163">
        <f>I500+K500+M500+N500</f>
        <v>48965.84</v>
      </c>
      <c r="Q500" s="329"/>
    </row>
    <row r="501" spans="1:17" ht="12.75">
      <c r="A501" s="71" t="s">
        <v>119</v>
      </c>
      <c r="B501" s="175">
        <v>1</v>
      </c>
      <c r="C501" s="175">
        <v>24.29</v>
      </c>
      <c r="D501" s="175">
        <v>0</v>
      </c>
      <c r="E501" s="175">
        <v>0</v>
      </c>
      <c r="F501" s="175">
        <v>0</v>
      </c>
      <c r="G501" s="176">
        <v>0</v>
      </c>
      <c r="H501" s="177">
        <f>B501+D501+F501</f>
        <v>1</v>
      </c>
      <c r="I501" s="178">
        <f>C501+E501+G501</f>
        <v>24.29</v>
      </c>
      <c r="J501" s="175">
        <v>0</v>
      </c>
      <c r="K501" s="176">
        <v>0</v>
      </c>
      <c r="L501" s="179">
        <v>0</v>
      </c>
      <c r="M501" s="180">
        <v>0</v>
      </c>
      <c r="N501" s="176"/>
      <c r="O501" s="177">
        <f>H501+J501+L501</f>
        <v>1</v>
      </c>
      <c r="P501" s="178">
        <f>I501+K501+M501</f>
        <v>24.29</v>
      </c>
      <c r="Q501" s="329"/>
    </row>
    <row r="502" spans="1:17" ht="12.75">
      <c r="A502" s="71" t="s">
        <v>120</v>
      </c>
      <c r="B502" s="175">
        <v>0</v>
      </c>
      <c r="C502" s="175">
        <v>0</v>
      </c>
      <c r="D502" s="175">
        <v>0</v>
      </c>
      <c r="E502" s="175">
        <v>0</v>
      </c>
      <c r="F502" s="175">
        <v>0</v>
      </c>
      <c r="G502" s="176">
        <v>0</v>
      </c>
      <c r="H502" s="177">
        <f aca="true" t="shared" si="210" ref="H502:H510">B502+D502+F502</f>
        <v>0</v>
      </c>
      <c r="I502" s="178">
        <f aca="true" t="shared" si="211" ref="I502:I510">C502+E502+G502</f>
        <v>0</v>
      </c>
      <c r="J502" s="175">
        <v>0</v>
      </c>
      <c r="K502" s="176">
        <v>0</v>
      </c>
      <c r="L502" s="179">
        <v>0</v>
      </c>
      <c r="M502" s="180">
        <v>0</v>
      </c>
      <c r="N502" s="176"/>
      <c r="O502" s="177">
        <f aca="true" t="shared" si="212" ref="O502:O510">H502+J502+L502</f>
        <v>0</v>
      </c>
      <c r="P502" s="178">
        <f aca="true" t="shared" si="213" ref="P502:P510">I502+K502+M502</f>
        <v>0</v>
      </c>
      <c r="Q502" s="329"/>
    </row>
    <row r="503" spans="1:17" ht="12.75">
      <c r="A503" s="71" t="s">
        <v>121</v>
      </c>
      <c r="B503" s="175">
        <v>0</v>
      </c>
      <c r="C503" s="175">
        <v>0</v>
      </c>
      <c r="D503" s="175">
        <v>0</v>
      </c>
      <c r="E503" s="175">
        <v>0</v>
      </c>
      <c r="F503" s="175">
        <v>0</v>
      </c>
      <c r="G503" s="176">
        <v>0</v>
      </c>
      <c r="H503" s="177">
        <f t="shared" si="210"/>
        <v>0</v>
      </c>
      <c r="I503" s="178">
        <f t="shared" si="211"/>
        <v>0</v>
      </c>
      <c r="J503" s="175">
        <v>0</v>
      </c>
      <c r="K503" s="176">
        <v>0</v>
      </c>
      <c r="L503" s="179">
        <v>0</v>
      </c>
      <c r="M503" s="180">
        <v>0</v>
      </c>
      <c r="N503" s="176"/>
      <c r="O503" s="177">
        <f t="shared" si="212"/>
        <v>0</v>
      </c>
      <c r="P503" s="178">
        <f t="shared" si="213"/>
        <v>0</v>
      </c>
      <c r="Q503" s="329"/>
    </row>
    <row r="504" spans="1:17" ht="12.75">
      <c r="A504" s="71" t="s">
        <v>122</v>
      </c>
      <c r="B504" s="175">
        <v>0</v>
      </c>
      <c r="C504" s="175">
        <v>0</v>
      </c>
      <c r="D504" s="175">
        <v>0</v>
      </c>
      <c r="E504" s="175">
        <v>0</v>
      </c>
      <c r="F504" s="175">
        <v>0</v>
      </c>
      <c r="G504" s="176">
        <v>0</v>
      </c>
      <c r="H504" s="177">
        <f t="shared" si="210"/>
        <v>0</v>
      </c>
      <c r="I504" s="178">
        <f t="shared" si="211"/>
        <v>0</v>
      </c>
      <c r="J504" s="175">
        <v>0</v>
      </c>
      <c r="K504" s="176">
        <v>0</v>
      </c>
      <c r="L504" s="179">
        <v>0</v>
      </c>
      <c r="M504" s="180">
        <v>0</v>
      </c>
      <c r="N504" s="176"/>
      <c r="O504" s="177">
        <f t="shared" si="212"/>
        <v>0</v>
      </c>
      <c r="P504" s="178">
        <f t="shared" si="213"/>
        <v>0</v>
      </c>
      <c r="Q504" s="329"/>
    </row>
    <row r="505" spans="1:17" ht="12.75">
      <c r="A505" s="71" t="s">
        <v>123</v>
      </c>
      <c r="B505" s="175">
        <v>53</v>
      </c>
      <c r="C505" s="175">
        <v>15943.990000000002</v>
      </c>
      <c r="D505" s="175">
        <v>0</v>
      </c>
      <c r="E505" s="175">
        <v>0</v>
      </c>
      <c r="F505" s="175">
        <v>8</v>
      </c>
      <c r="G505" s="176">
        <v>10248.699999999999</v>
      </c>
      <c r="H505" s="177">
        <f t="shared" si="210"/>
        <v>61</v>
      </c>
      <c r="I505" s="178">
        <f t="shared" si="211"/>
        <v>26192.690000000002</v>
      </c>
      <c r="J505" s="175">
        <v>0</v>
      </c>
      <c r="K505" s="176">
        <v>0</v>
      </c>
      <c r="L505" s="179">
        <v>0</v>
      </c>
      <c r="M505" s="180">
        <v>0</v>
      </c>
      <c r="N505" s="176"/>
      <c r="O505" s="177">
        <f t="shared" si="212"/>
        <v>61</v>
      </c>
      <c r="P505" s="178">
        <f t="shared" si="213"/>
        <v>26192.690000000002</v>
      </c>
      <c r="Q505" s="329"/>
    </row>
    <row r="506" spans="1:17" ht="12.75">
      <c r="A506" s="71" t="s">
        <v>326</v>
      </c>
      <c r="B506" s="175">
        <v>0</v>
      </c>
      <c r="C506" s="175">
        <v>0</v>
      </c>
      <c r="D506" s="175">
        <v>0</v>
      </c>
      <c r="E506" s="175">
        <v>0</v>
      </c>
      <c r="F506" s="175">
        <v>0</v>
      </c>
      <c r="G506" s="176">
        <v>0</v>
      </c>
      <c r="H506" s="177">
        <f t="shared" si="210"/>
        <v>0</v>
      </c>
      <c r="I506" s="178">
        <f t="shared" si="211"/>
        <v>0</v>
      </c>
      <c r="J506" s="175">
        <v>0</v>
      </c>
      <c r="K506" s="176">
        <v>0</v>
      </c>
      <c r="L506" s="179">
        <v>0</v>
      </c>
      <c r="M506" s="180">
        <v>0</v>
      </c>
      <c r="N506" s="176"/>
      <c r="O506" s="177">
        <f t="shared" si="212"/>
        <v>0</v>
      </c>
      <c r="P506" s="178">
        <f t="shared" si="213"/>
        <v>0</v>
      </c>
      <c r="Q506" s="329"/>
    </row>
    <row r="507" spans="1:17" ht="12.75">
      <c r="A507" s="71" t="s">
        <v>124</v>
      </c>
      <c r="B507" s="175">
        <v>9</v>
      </c>
      <c r="C507" s="175">
        <v>795.46</v>
      </c>
      <c r="D507" s="175">
        <v>0</v>
      </c>
      <c r="E507" s="175">
        <v>0</v>
      </c>
      <c r="F507" s="175">
        <v>40</v>
      </c>
      <c r="G507" s="176">
        <v>21726.51</v>
      </c>
      <c r="H507" s="177">
        <f t="shared" si="210"/>
        <v>49</v>
      </c>
      <c r="I507" s="178">
        <f t="shared" si="211"/>
        <v>22521.969999999998</v>
      </c>
      <c r="J507" s="175">
        <v>0</v>
      </c>
      <c r="K507" s="176">
        <v>0</v>
      </c>
      <c r="L507" s="179">
        <v>0</v>
      </c>
      <c r="M507" s="180">
        <v>0</v>
      </c>
      <c r="N507" s="176"/>
      <c r="O507" s="177">
        <f t="shared" si="212"/>
        <v>49</v>
      </c>
      <c r="P507" s="178">
        <f t="shared" si="213"/>
        <v>22521.969999999998</v>
      </c>
      <c r="Q507" s="329"/>
    </row>
    <row r="508" spans="1:17" ht="12.75">
      <c r="A508" s="71" t="s">
        <v>125</v>
      </c>
      <c r="B508" s="175">
        <v>0</v>
      </c>
      <c r="C508" s="175">
        <v>0</v>
      </c>
      <c r="D508" s="175">
        <v>0</v>
      </c>
      <c r="E508" s="175">
        <v>0</v>
      </c>
      <c r="F508" s="175">
        <v>0</v>
      </c>
      <c r="G508" s="176">
        <v>0</v>
      </c>
      <c r="H508" s="177">
        <f t="shared" si="210"/>
        <v>0</v>
      </c>
      <c r="I508" s="178">
        <f t="shared" si="211"/>
        <v>0</v>
      </c>
      <c r="J508" s="175">
        <v>0</v>
      </c>
      <c r="K508" s="176">
        <v>0</v>
      </c>
      <c r="L508" s="179">
        <v>0</v>
      </c>
      <c r="M508" s="180">
        <v>0</v>
      </c>
      <c r="N508" s="176"/>
      <c r="O508" s="177">
        <f t="shared" si="212"/>
        <v>0</v>
      </c>
      <c r="P508" s="178">
        <f t="shared" si="213"/>
        <v>0</v>
      </c>
      <c r="Q508" s="329"/>
    </row>
    <row r="509" spans="1:17" ht="12.75">
      <c r="A509" s="71" t="s">
        <v>126</v>
      </c>
      <c r="B509" s="175">
        <v>4</v>
      </c>
      <c r="C509" s="175">
        <v>226.89000000000001</v>
      </c>
      <c r="D509" s="175">
        <v>0</v>
      </c>
      <c r="E509" s="175">
        <v>0</v>
      </c>
      <c r="F509" s="175">
        <v>0</v>
      </c>
      <c r="G509" s="176">
        <v>0</v>
      </c>
      <c r="H509" s="177">
        <f t="shared" si="210"/>
        <v>4</v>
      </c>
      <c r="I509" s="178">
        <f t="shared" si="211"/>
        <v>226.89000000000001</v>
      </c>
      <c r="J509" s="175">
        <v>0</v>
      </c>
      <c r="K509" s="176">
        <v>0</v>
      </c>
      <c r="L509" s="179">
        <v>0</v>
      </c>
      <c r="M509" s="180">
        <v>0</v>
      </c>
      <c r="N509" s="176"/>
      <c r="O509" s="177">
        <f t="shared" si="212"/>
        <v>4</v>
      </c>
      <c r="P509" s="178">
        <f t="shared" si="213"/>
        <v>226.89000000000001</v>
      </c>
      <c r="Q509" s="329"/>
    </row>
    <row r="510" spans="1:17" ht="13.5" thickBot="1">
      <c r="A510" s="71" t="s">
        <v>127</v>
      </c>
      <c r="B510" s="175">
        <v>0</v>
      </c>
      <c r="C510" s="175">
        <v>0</v>
      </c>
      <c r="D510" s="175">
        <v>0</v>
      </c>
      <c r="E510" s="175">
        <v>0</v>
      </c>
      <c r="F510" s="175">
        <v>0</v>
      </c>
      <c r="G510" s="176">
        <v>0</v>
      </c>
      <c r="H510" s="177">
        <f t="shared" si="210"/>
        <v>0</v>
      </c>
      <c r="I510" s="178">
        <f t="shared" si="211"/>
        <v>0</v>
      </c>
      <c r="J510" s="175">
        <v>0</v>
      </c>
      <c r="K510" s="176">
        <v>0</v>
      </c>
      <c r="L510" s="179">
        <v>0</v>
      </c>
      <c r="M510" s="180">
        <v>0</v>
      </c>
      <c r="N510" s="176"/>
      <c r="O510" s="177">
        <f t="shared" si="212"/>
        <v>0</v>
      </c>
      <c r="P510" s="178">
        <f t="shared" si="213"/>
        <v>0</v>
      </c>
      <c r="Q510" s="329"/>
    </row>
    <row r="511" spans="1:17" ht="13.5" thickBot="1">
      <c r="A511" s="379" t="s">
        <v>356</v>
      </c>
      <c r="B511" s="129">
        <f>IF(ABS(B8+B20+B32+B55+B67+B79+B90+B44+B102+B113+B125+B136+B148+B159+B171+B183+B194+B206+B217+B228+B240+B251+B263+B275+B287+B299+B311+B323+B335+B346+B358+B370+B382+B393+B405+B417+B429+B440+B452+B464+B476+B488+B500+-SUM(B512:B522))&lt;1,SUM(B512:B522),"Faux")</f>
        <v>58650</v>
      </c>
      <c r="C511" s="129">
        <f>IF(ABS(C8+C20+C32+C55+C67+C79+C90+C44+C102+C113+C125+C136+C148+C159+C171+C183+C194+C206+C217+C228+C240+C251+C263+C275+C287+C299+C311+C323+C335+C346+C358+C370+C382+C393+C405+C417+C429+C440+C452+C464+C476+C488+C500+-SUM(C512:C522))&lt;1,SUM(C512:C522),"Faux")</f>
        <v>14075972.87</v>
      </c>
      <c r="D511" s="129">
        <f>IF(ABS(D8+D20+D32+D55+D67+D79+D90+D44+D102+D113+D125+D136+D148+D159+D171+D183+D194+D206+D217+D228+D240+D251+D263+D275+D287+D299+D311+D323+D335+D346+D358+D370+D382+D393+D405+D417+D429+D440+D452+D464+D476+D488+D500+-SUM(D512:D522))&lt;1,SUM(D512:D522),"Faux")</f>
        <v>1611</v>
      </c>
      <c r="E511" s="129">
        <f>IF(ABS(E8+E20+E32+E55+E67+E79+E90+E44+E102+E113+E125+E136+E148+E159+E171+E183+E194+E206+E217+E228+E240+E251+E263+E275+E287+E299+E311+E323+E335+E346+E358+E370+E382+E393+E405+E417+E429+E440+E452+E464+E476+E488+E500-SUM(E512:E522))&lt;1,SUM(E512:E522),"Faux")</f>
        <v>4321726.9</v>
      </c>
      <c r="F511" s="129">
        <f>IF(ABS(F8+F20+F32+F55+F67+F79+F90+F44+F102+F113+F125+F136+F148+F159+F171+F183+F194+F206+F217+F228+F240+F251+F263+F275+F287+F299+F311+F323+F335+F346+F358+F370+F382+F393+F405+F417+F429+F440+F452+F464+F476+F488+F500+-SUM(F512:F522))&lt;1,SUM(F512:F522),"Faux")</f>
        <v>87667</v>
      </c>
      <c r="G511" s="129">
        <f>IF(ABS(G8+G20+G32+G55+G67+G79+G90+G44+G102+G113+G125+G136+G148+G159+G171+G183+G194+G206+G217+G228+G240+G251+G263+G275+G287+G299+G311+G323+G335+G346+G358+G370+G382+G393+G405+G417+G429+G440+G452+G464+G476+G488+G500-SUM(G512:G522))&lt;1,SUM(G512:G522),"Faux")</f>
        <v>85471210.00000001</v>
      </c>
      <c r="H511" s="131">
        <f>IF(B511+D511+F511=SUM(H512:H522),SUM(H512:H522),"faux")</f>
        <v>147928</v>
      </c>
      <c r="I511" s="132">
        <f>IF(C511+E511+G511=SUM(I512:I522),SUM(I512:I522),"faux")</f>
        <v>103868909.77000001</v>
      </c>
      <c r="J511" s="129">
        <f>IF(ABS(J8+J20+J32+J55+J67+J79+J90+J44+J102+J113+J125+J136+J148+J159+J171+J183+J194+J206+J217+J228+J240+J251+J263+J275+J287+J299+J311+J323+J335+J346+J358+J370+J382+J393+J405+J417+J429+J440+J452+J464+J476+J488+J500-SUM(J512:J522))&lt;1,SUM(J512:J522),"Faux")</f>
        <v>250197</v>
      </c>
      <c r="K511" s="129">
        <f>IF(ABS(K8+K20+K32+K55+K67+K79+K90+K44+K102+K113+K125+K136+K148+K159+K171+K183+K194+K206+K217+K228+K240+K251+K263+K275+K287+K299+K311+K323+K335+K346+K358+K370+K382+K393+K405+K417+K429+K440+K452+K464+K476+K488+K500-SUM(K512:K522))&lt;1,SUM(K512:K522),"Faux")</f>
        <v>76840021</v>
      </c>
      <c r="L511" s="129">
        <f>IF(ABS(L8+L20+L32+L55+L67+L79+L90+L44+L102+L113+L125+L136+L148+L159+L171+L183+L194+L206+L217+L228+L240+L251+L263+L275+L287+L299+L311+L323+L335+L346+L358+L370+L382+L393+L405+L417+L429+L440+L452+L464+L476+L488+L500-SUM(L512:L522))&lt;1,SUM(L512:L522),"Faux")</f>
        <v>34</v>
      </c>
      <c r="M511" s="129">
        <f>IF(ABS(M8+M20+M32+M55+M67+M79+M90+M44+M102+M113+M125+M136+M148+M159+M171+M183+M194+M206+M217+M228+M240+M251+M263+M275+M287+M299+M311+M323+M335+M346+M358+M370+M382+M393+M405+M417+M429+M440+M452+M464+M476+M488+M500-SUM(M512:M522))&lt;1,SUM(M512:M522),"Faux")</f>
        <v>316.2</v>
      </c>
      <c r="N511" s="129">
        <f>IF(ABS(N8+N20+N32+N55+N67+N79+N90+N44+N102+N113+N125+N136+N148+N159+N171+N183+N194+N206+N217+N228+N240+N251+N263+N275+N287+N299+N311+N323+N335+N346+N358+N370+N382+N393+N405+N417+N429+N440+N452+N464+N476+N488+N500-SUM(N512:N522))&lt;1,SUM(N512:N522),"Faux")</f>
        <v>1668151.1</v>
      </c>
      <c r="O511" s="159">
        <f>IF(H511+J511+L511=SUM(O512:O522),SUM(O512:O522),"faux")</f>
        <v>398159</v>
      </c>
      <c r="P511" s="133">
        <f>IF(I511+K511+M511+N511=SUM(P512:P522),SUM(P512:P522),"faux")</f>
        <v>182377398.07000002</v>
      </c>
      <c r="Q511" s="329"/>
    </row>
    <row r="512" spans="1:17" ht="12.75">
      <c r="A512" s="72" t="s">
        <v>119</v>
      </c>
      <c r="B512" s="208">
        <f aca="true" t="shared" si="214" ref="B512:G516">B9+B21+B33+B45+B56+B68+B80+B91+B103+B114+B126+B137+B149+B160+B172+B184+B195+B207+B218+B229+B241+B252+B264+B276+B288+B300+B312+B324+B336+B347+B359+B371+B383+B394+B406+B418+B430+B441+B453+B465+B477+B489+B501</f>
        <v>1450</v>
      </c>
      <c r="C512" s="208">
        <f t="shared" si="214"/>
        <v>715180.0299999999</v>
      </c>
      <c r="D512" s="208">
        <f t="shared" si="214"/>
        <v>30</v>
      </c>
      <c r="E512" s="208">
        <f t="shared" si="214"/>
        <v>66374.53</v>
      </c>
      <c r="F512" s="208">
        <f t="shared" si="214"/>
        <v>11</v>
      </c>
      <c r="G512" s="208">
        <f t="shared" si="214"/>
        <v>2049.37</v>
      </c>
      <c r="H512" s="177">
        <f>B512+D512+F512</f>
        <v>1491</v>
      </c>
      <c r="I512" s="178">
        <f>C512+E512+G512</f>
        <v>783603.9299999999</v>
      </c>
      <c r="J512" s="208">
        <f aca="true" t="shared" si="215" ref="J512:N516">J9+J21+J33+J45+J56+J68+J80+J91+J103+J114+J126+J137+J149+J160+J172+J184+J195+J207+J218+J229+J241+J252+J264+J276+J288+J300+J312+J324+J336+J347+J359+J371+J383+J394+J406+J418+J430+J441+J453+J465+J477+J489+J501</f>
        <v>0</v>
      </c>
      <c r="K512" s="208">
        <f t="shared" si="215"/>
        <v>0</v>
      </c>
      <c r="L512" s="208">
        <f t="shared" si="215"/>
        <v>0</v>
      </c>
      <c r="M512" s="208">
        <f t="shared" si="215"/>
        <v>0</v>
      </c>
      <c r="N512" s="208">
        <f t="shared" si="215"/>
        <v>0</v>
      </c>
      <c r="O512" s="209">
        <f>H512+J512+L512</f>
        <v>1491</v>
      </c>
      <c r="P512" s="210">
        <f>I512+K512+M512+N512</f>
        <v>783603.9299999999</v>
      </c>
      <c r="Q512" s="329"/>
    </row>
    <row r="513" spans="1:17" ht="12.75">
      <c r="A513" s="71" t="s">
        <v>120</v>
      </c>
      <c r="B513" s="211">
        <f t="shared" si="214"/>
        <v>17</v>
      </c>
      <c r="C513" s="211">
        <f t="shared" si="214"/>
        <v>6686.239999999999</v>
      </c>
      <c r="D513" s="211">
        <f t="shared" si="214"/>
        <v>0</v>
      </c>
      <c r="E513" s="211">
        <f t="shared" si="214"/>
        <v>0</v>
      </c>
      <c r="F513" s="211">
        <f t="shared" si="214"/>
        <v>20</v>
      </c>
      <c r="G513" s="211">
        <f t="shared" si="214"/>
        <v>2810.4900000000002</v>
      </c>
      <c r="H513" s="177">
        <f>B513+D513+F513</f>
        <v>37</v>
      </c>
      <c r="I513" s="178">
        <f aca="true" t="shared" si="216" ref="I513:I522">C513+E513+G513</f>
        <v>9496.73</v>
      </c>
      <c r="J513" s="211">
        <f t="shared" si="215"/>
        <v>0</v>
      </c>
      <c r="K513" s="211">
        <f t="shared" si="215"/>
        <v>0</v>
      </c>
      <c r="L513" s="211">
        <f t="shared" si="215"/>
        <v>0</v>
      </c>
      <c r="M513" s="211">
        <f t="shared" si="215"/>
        <v>0</v>
      </c>
      <c r="N513" s="211">
        <f t="shared" si="215"/>
        <v>0</v>
      </c>
      <c r="O513" s="177">
        <f aca="true" t="shared" si="217" ref="O513:O522">H513+J513+L513</f>
        <v>37</v>
      </c>
      <c r="P513" s="178">
        <f>I513+K513+M513+N513</f>
        <v>9496.73</v>
      </c>
      <c r="Q513" s="329"/>
    </row>
    <row r="514" spans="1:17" ht="12.75">
      <c r="A514" s="71" t="s">
        <v>121</v>
      </c>
      <c r="B514" s="211">
        <f t="shared" si="214"/>
        <v>0</v>
      </c>
      <c r="C514" s="211">
        <f t="shared" si="214"/>
        <v>0</v>
      </c>
      <c r="D514" s="211">
        <f t="shared" si="214"/>
        <v>0</v>
      </c>
      <c r="E514" s="211">
        <f t="shared" si="214"/>
        <v>0</v>
      </c>
      <c r="F514" s="211">
        <f t="shared" si="214"/>
        <v>0</v>
      </c>
      <c r="G514" s="211">
        <f t="shared" si="214"/>
        <v>0</v>
      </c>
      <c r="H514" s="177">
        <f aca="true" t="shared" si="218" ref="H514:H522">B514+D514+F514</f>
        <v>0</v>
      </c>
      <c r="I514" s="178">
        <f t="shared" si="216"/>
        <v>0</v>
      </c>
      <c r="J514" s="211">
        <f t="shared" si="215"/>
        <v>0</v>
      </c>
      <c r="K514" s="211">
        <f t="shared" si="215"/>
        <v>0</v>
      </c>
      <c r="L514" s="211">
        <f t="shared" si="215"/>
        <v>0</v>
      </c>
      <c r="M514" s="211">
        <f t="shared" si="215"/>
        <v>0</v>
      </c>
      <c r="N514" s="211">
        <f t="shared" si="215"/>
        <v>0</v>
      </c>
      <c r="O514" s="177">
        <f t="shared" si="217"/>
        <v>0</v>
      </c>
      <c r="P514" s="178">
        <f aca="true" t="shared" si="219" ref="P514:P522">I514+K514+M514+N514</f>
        <v>0</v>
      </c>
      <c r="Q514" s="329"/>
    </row>
    <row r="515" spans="1:17" ht="12.75">
      <c r="A515" s="71" t="s">
        <v>122</v>
      </c>
      <c r="B515" s="211">
        <f t="shared" si="214"/>
        <v>0</v>
      </c>
      <c r="C515" s="211">
        <f t="shared" si="214"/>
        <v>0</v>
      </c>
      <c r="D515" s="211">
        <f t="shared" si="214"/>
        <v>0</v>
      </c>
      <c r="E515" s="211">
        <f t="shared" si="214"/>
        <v>0</v>
      </c>
      <c r="F515" s="211">
        <f t="shared" si="214"/>
        <v>0</v>
      </c>
      <c r="G515" s="211">
        <f t="shared" si="214"/>
        <v>0</v>
      </c>
      <c r="H515" s="177">
        <f t="shared" si="218"/>
        <v>0</v>
      </c>
      <c r="I515" s="178">
        <f t="shared" si="216"/>
        <v>0</v>
      </c>
      <c r="J515" s="211">
        <f t="shared" si="215"/>
        <v>0</v>
      </c>
      <c r="K515" s="211">
        <f t="shared" si="215"/>
        <v>0</v>
      </c>
      <c r="L515" s="211">
        <f t="shared" si="215"/>
        <v>0</v>
      </c>
      <c r="M515" s="211">
        <f t="shared" si="215"/>
        <v>0</v>
      </c>
      <c r="N515" s="211">
        <f t="shared" si="215"/>
        <v>0</v>
      </c>
      <c r="O515" s="177">
        <f t="shared" si="217"/>
        <v>0</v>
      </c>
      <c r="P515" s="178">
        <f t="shared" si="219"/>
        <v>0</v>
      </c>
      <c r="Q515" s="330"/>
    </row>
    <row r="516" spans="1:17" ht="12.75">
      <c r="A516" s="71" t="s">
        <v>123</v>
      </c>
      <c r="B516" s="211">
        <f t="shared" si="214"/>
        <v>48663</v>
      </c>
      <c r="C516" s="211">
        <f t="shared" si="214"/>
        <v>9038286.27</v>
      </c>
      <c r="D516" s="211">
        <f t="shared" si="214"/>
        <v>1516</v>
      </c>
      <c r="E516" s="211">
        <f t="shared" si="214"/>
        <v>4149679.8400000003</v>
      </c>
      <c r="F516" s="211">
        <f t="shared" si="214"/>
        <v>3013</v>
      </c>
      <c r="G516" s="211">
        <f t="shared" si="214"/>
        <v>289740.0999999999</v>
      </c>
      <c r="H516" s="177">
        <f t="shared" si="218"/>
        <v>53192</v>
      </c>
      <c r="I516" s="178">
        <f t="shared" si="216"/>
        <v>13477706.209999999</v>
      </c>
      <c r="J516" s="211">
        <f t="shared" si="215"/>
        <v>0</v>
      </c>
      <c r="K516" s="211">
        <f t="shared" si="215"/>
        <v>0</v>
      </c>
      <c r="L516" s="211">
        <f t="shared" si="215"/>
        <v>0</v>
      </c>
      <c r="M516" s="211">
        <f t="shared" si="215"/>
        <v>0</v>
      </c>
      <c r="N516" s="211">
        <f t="shared" si="215"/>
        <v>0</v>
      </c>
      <c r="O516" s="177">
        <f t="shared" si="217"/>
        <v>53192</v>
      </c>
      <c r="P516" s="178">
        <f t="shared" si="219"/>
        <v>13477706.209999999</v>
      </c>
      <c r="Q516" s="329"/>
    </row>
    <row r="517" spans="1:17" ht="12.75">
      <c r="A517" s="71" t="s">
        <v>339</v>
      </c>
      <c r="B517" s="211">
        <f aca="true" t="shared" si="220" ref="B517:G517">B14+B26+B38+B61+B73+B96+B119+B142+B165+B177+B200+B234+B257+B269+B281+B293+B305+B317+B329+B352+B364+B376+B399+B411+B423+B446+B458+B470+B482+B494</f>
        <v>4</v>
      </c>
      <c r="C517" s="211">
        <f t="shared" si="220"/>
        <v>1742447.3199999998</v>
      </c>
      <c r="D517" s="211">
        <f t="shared" si="220"/>
        <v>-5</v>
      </c>
      <c r="E517" s="211">
        <f t="shared" si="220"/>
        <v>-77306.87999999999</v>
      </c>
      <c r="F517" s="211">
        <f t="shared" si="220"/>
        <v>71176</v>
      </c>
      <c r="G517" s="211">
        <f t="shared" si="220"/>
        <v>80054960.85000001</v>
      </c>
      <c r="H517" s="177">
        <f t="shared" si="218"/>
        <v>71175</v>
      </c>
      <c r="I517" s="178">
        <f t="shared" si="216"/>
        <v>81720101.29</v>
      </c>
      <c r="J517" s="211">
        <f>J14+J26+J38+J61+J73+J96+J119+J142+J165+J177+J200+J234+J257+J269+J281+J293+J305+J317+J329+J352+J364+J376+J399+J411+J423+J446+J458+J470+J482+J494</f>
        <v>250197</v>
      </c>
      <c r="K517" s="211">
        <f>K14+K26+K38+K61+K73+K96+K119+K142+K165+K177+K200+K234+K257+K269+K281+K293+K305+K317+K329+K352+K364+K376+K399+K411+K423+K446+K458+K470+K482+K494</f>
        <v>76840021</v>
      </c>
      <c r="L517" s="211">
        <f>L14+L26+L38+L61+L73+L96+L119+L142+L165+L177+L200+L234+L257+L269+L281+L293+L305+L317+L329+L352+L364+L376+L399+L411+L423+L446+L458+L470+L482+L494</f>
        <v>34</v>
      </c>
      <c r="M517" s="211">
        <f>M14+M26+M38+M61+M73+M96+M119+M142+M165+M177+M200+M234+M257+M269+M281+M293+M305+M317+M329+M352+M364+M376+M399+M411+M423+M446+M458+M470+M482+M494</f>
        <v>316.2</v>
      </c>
      <c r="N517" s="211">
        <f>N14+N26+N38+N61+N73+N96+N119+N142+N165+N177+N200+N234+N257+N269+N281+N293+N305+N317+N329+N352+N364+N376+N399+N411+N423+N446+N458+N470+N482+N494</f>
        <v>1668151.1</v>
      </c>
      <c r="O517" s="177">
        <f t="shared" si="217"/>
        <v>321406</v>
      </c>
      <c r="P517" s="178">
        <f t="shared" si="219"/>
        <v>160228589.59</v>
      </c>
      <c r="Q517" s="329"/>
    </row>
    <row r="518" spans="1:17" ht="12.75">
      <c r="A518" s="71" t="s">
        <v>326</v>
      </c>
      <c r="B518" s="211">
        <f aca="true" t="shared" si="221" ref="B518:G522">B15+B27+B39+B50+B62+B74+B85+B97+B108+B120+B131+B143+B154+B166+B178+B189+B201+B212+B223+B235+B246+B258+B270+B282+B294+B306+B318+B330+B341+B353+B365+B377+B388+B400+B412+B424+B435+B447+B459+B471+B483+B495+B506</f>
        <v>52</v>
      </c>
      <c r="C518" s="211">
        <f t="shared" si="221"/>
        <v>19723.1</v>
      </c>
      <c r="D518" s="211">
        <f t="shared" si="221"/>
        <v>0</v>
      </c>
      <c r="E518" s="211">
        <f t="shared" si="221"/>
        <v>0</v>
      </c>
      <c r="F518" s="211">
        <f t="shared" si="221"/>
        <v>1</v>
      </c>
      <c r="G518" s="211">
        <f t="shared" si="221"/>
        <v>16.1</v>
      </c>
      <c r="H518" s="177">
        <f t="shared" si="218"/>
        <v>53</v>
      </c>
      <c r="I518" s="178">
        <f t="shared" si="216"/>
        <v>19739.199999999997</v>
      </c>
      <c r="J518" s="211">
        <f aca="true" t="shared" si="222" ref="J518:N522">J15+J27+J39+J50+J62+J74+J85+J97+J108+J120+J131+J143+J154+J166+J178+J189+J201+J212+J223+J235+J246+J258+J270+J282+J294+J306+J318+J330+J341+J353+J365+J377+J388+J400+J412+J424+J435+J447+J459+J471+J483+J495+J506</f>
        <v>0</v>
      </c>
      <c r="K518" s="211">
        <f t="shared" si="222"/>
        <v>0</v>
      </c>
      <c r="L518" s="211">
        <f t="shared" si="222"/>
        <v>0</v>
      </c>
      <c r="M518" s="211">
        <f t="shared" si="222"/>
        <v>0</v>
      </c>
      <c r="N518" s="211">
        <f t="shared" si="222"/>
        <v>0</v>
      </c>
      <c r="O518" s="177">
        <f t="shared" si="217"/>
        <v>53</v>
      </c>
      <c r="P518" s="178">
        <f t="shared" si="219"/>
        <v>19739.199999999997</v>
      </c>
      <c r="Q518" s="329"/>
    </row>
    <row r="519" spans="1:17" ht="12.75">
      <c r="A519" s="71" t="s">
        <v>124</v>
      </c>
      <c r="B519" s="211">
        <f t="shared" si="221"/>
        <v>3876</v>
      </c>
      <c r="C519" s="211">
        <f t="shared" si="221"/>
        <v>852956.77</v>
      </c>
      <c r="D519" s="211">
        <f t="shared" si="221"/>
        <v>0</v>
      </c>
      <c r="E519" s="211">
        <f t="shared" si="221"/>
        <v>0</v>
      </c>
      <c r="F519" s="211">
        <f t="shared" si="221"/>
        <v>13332</v>
      </c>
      <c r="G519" s="211">
        <f t="shared" si="221"/>
        <v>5050844.29</v>
      </c>
      <c r="H519" s="177">
        <f t="shared" si="218"/>
        <v>17208</v>
      </c>
      <c r="I519" s="178">
        <f t="shared" si="216"/>
        <v>5903801.0600000005</v>
      </c>
      <c r="J519" s="211">
        <f t="shared" si="222"/>
        <v>0</v>
      </c>
      <c r="K519" s="211">
        <f t="shared" si="222"/>
        <v>0</v>
      </c>
      <c r="L519" s="211">
        <f t="shared" si="222"/>
        <v>0</v>
      </c>
      <c r="M519" s="211">
        <f t="shared" si="222"/>
        <v>0</v>
      </c>
      <c r="N519" s="211">
        <f t="shared" si="222"/>
        <v>0</v>
      </c>
      <c r="O519" s="177">
        <f t="shared" si="217"/>
        <v>17208</v>
      </c>
      <c r="P519" s="178">
        <f t="shared" si="219"/>
        <v>5903801.0600000005</v>
      </c>
      <c r="Q519" s="329"/>
    </row>
    <row r="520" spans="1:17" ht="12.75">
      <c r="A520" s="71" t="s">
        <v>125</v>
      </c>
      <c r="B520" s="211">
        <f t="shared" si="221"/>
        <v>296</v>
      </c>
      <c r="C520" s="211">
        <f t="shared" si="221"/>
        <v>53605.090000000004</v>
      </c>
      <c r="D520" s="211">
        <f t="shared" si="221"/>
        <v>2</v>
      </c>
      <c r="E520" s="211">
        <f t="shared" si="221"/>
        <v>586.34</v>
      </c>
      <c r="F520" s="211">
        <f t="shared" si="221"/>
        <v>2</v>
      </c>
      <c r="G520" s="211">
        <f t="shared" si="221"/>
        <v>154.43</v>
      </c>
      <c r="H520" s="177">
        <f t="shared" si="218"/>
        <v>300</v>
      </c>
      <c r="I520" s="178">
        <f t="shared" si="216"/>
        <v>54345.86</v>
      </c>
      <c r="J520" s="211">
        <f t="shared" si="222"/>
        <v>0</v>
      </c>
      <c r="K520" s="211">
        <f t="shared" si="222"/>
        <v>0</v>
      </c>
      <c r="L520" s="211">
        <f t="shared" si="222"/>
        <v>0</v>
      </c>
      <c r="M520" s="211">
        <f t="shared" si="222"/>
        <v>0</v>
      </c>
      <c r="N520" s="211">
        <f t="shared" si="222"/>
        <v>0</v>
      </c>
      <c r="O520" s="177">
        <f t="shared" si="217"/>
        <v>300</v>
      </c>
      <c r="P520" s="178">
        <f t="shared" si="219"/>
        <v>54345.86</v>
      </c>
      <c r="Q520" s="329"/>
    </row>
    <row r="521" spans="1:17" ht="12.75">
      <c r="A521" s="71" t="s">
        <v>126</v>
      </c>
      <c r="B521" s="211">
        <f t="shared" si="221"/>
        <v>4023</v>
      </c>
      <c r="C521" s="211">
        <f t="shared" si="221"/>
        <v>1570865.4999999993</v>
      </c>
      <c r="D521" s="211">
        <f t="shared" si="221"/>
        <v>66</v>
      </c>
      <c r="E521" s="211">
        <f t="shared" si="221"/>
        <v>181384.21000000002</v>
      </c>
      <c r="F521" s="211">
        <f t="shared" si="221"/>
        <v>6</v>
      </c>
      <c r="G521" s="211">
        <f t="shared" si="221"/>
        <v>3738.8399999999997</v>
      </c>
      <c r="H521" s="177">
        <f t="shared" si="218"/>
        <v>4095</v>
      </c>
      <c r="I521" s="178">
        <f t="shared" si="216"/>
        <v>1755988.5499999993</v>
      </c>
      <c r="J521" s="211">
        <f t="shared" si="222"/>
        <v>0</v>
      </c>
      <c r="K521" s="211">
        <f t="shared" si="222"/>
        <v>0</v>
      </c>
      <c r="L521" s="211">
        <f t="shared" si="222"/>
        <v>0</v>
      </c>
      <c r="M521" s="211">
        <f t="shared" si="222"/>
        <v>0</v>
      </c>
      <c r="N521" s="211">
        <f t="shared" si="222"/>
        <v>0</v>
      </c>
      <c r="O521" s="177">
        <f t="shared" si="217"/>
        <v>4095</v>
      </c>
      <c r="P521" s="178">
        <f t="shared" si="219"/>
        <v>1755988.5499999993</v>
      </c>
      <c r="Q521" s="329"/>
    </row>
    <row r="522" spans="1:17" ht="13.5" thickBot="1">
      <c r="A522" s="108" t="s">
        <v>127</v>
      </c>
      <c r="B522" s="212">
        <f t="shared" si="221"/>
        <v>269</v>
      </c>
      <c r="C522" s="212">
        <f t="shared" si="221"/>
        <v>76222.55</v>
      </c>
      <c r="D522" s="212">
        <f t="shared" si="221"/>
        <v>2</v>
      </c>
      <c r="E522" s="212">
        <f t="shared" si="221"/>
        <v>1008.86</v>
      </c>
      <c r="F522" s="212">
        <f t="shared" si="221"/>
        <v>106</v>
      </c>
      <c r="G522" s="212">
        <f t="shared" si="221"/>
        <v>66895.53</v>
      </c>
      <c r="H522" s="202">
        <f t="shared" si="218"/>
        <v>377</v>
      </c>
      <c r="I522" s="203">
        <f t="shared" si="216"/>
        <v>144126.94</v>
      </c>
      <c r="J522" s="212">
        <f t="shared" si="222"/>
        <v>0</v>
      </c>
      <c r="K522" s="212">
        <f t="shared" si="222"/>
        <v>0</v>
      </c>
      <c r="L522" s="212">
        <f t="shared" si="222"/>
        <v>0</v>
      </c>
      <c r="M522" s="212">
        <f t="shared" si="222"/>
        <v>0</v>
      </c>
      <c r="N522" s="212">
        <f t="shared" si="222"/>
        <v>0</v>
      </c>
      <c r="O522" s="202">
        <f t="shared" si="217"/>
        <v>377</v>
      </c>
      <c r="P522" s="203">
        <f t="shared" si="219"/>
        <v>144126.94</v>
      </c>
      <c r="Q522" s="329"/>
    </row>
    <row r="523" spans="1:16" ht="12.75">
      <c r="A523" s="70"/>
      <c r="B523" s="124"/>
      <c r="C523" s="73"/>
      <c r="D523" s="73"/>
      <c r="E523" s="73"/>
      <c r="F523" s="73"/>
      <c r="G523" s="73"/>
      <c r="H523" s="73"/>
      <c r="I523" s="73"/>
      <c r="J523" s="70"/>
      <c r="K523" s="70"/>
      <c r="L523" s="70"/>
      <c r="M523" s="70"/>
      <c r="N523" s="70"/>
      <c r="O523" s="73"/>
      <c r="P523" s="73"/>
    </row>
    <row r="524" spans="1:16" ht="12.75">
      <c r="A524" s="70"/>
      <c r="B524" s="73"/>
      <c r="C524" s="73"/>
      <c r="D524" s="73"/>
      <c r="E524" s="73"/>
      <c r="F524" s="73"/>
      <c r="G524" s="73"/>
      <c r="H524" s="73"/>
      <c r="I524" s="73"/>
      <c r="J524" s="70"/>
      <c r="K524" s="70"/>
      <c r="L524" s="70"/>
      <c r="M524" s="70"/>
      <c r="N524" s="70"/>
      <c r="O524" s="70"/>
      <c r="P524" s="70"/>
    </row>
    <row r="525" spans="1:16" ht="12.75">
      <c r="A525" s="70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</row>
    <row r="526" spans="1:16" ht="12.75">
      <c r="A526" s="70"/>
      <c r="B526" s="73"/>
      <c r="C526" s="73"/>
      <c r="D526" s="73"/>
      <c r="E526" s="73"/>
      <c r="F526" s="73"/>
      <c r="G526" s="73"/>
      <c r="H526" s="70"/>
      <c r="I526" s="70"/>
      <c r="J526" s="70"/>
      <c r="K526" s="70"/>
      <c r="L526" s="70"/>
      <c r="M526" s="70"/>
      <c r="N526" s="70"/>
      <c r="O526" s="70"/>
      <c r="P526" s="70"/>
    </row>
    <row r="527" spans="1:16" ht="12.75">
      <c r="A527" s="70"/>
      <c r="B527" s="73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</row>
    <row r="528" spans="1:16" ht="12.75">
      <c r="A528" s="70"/>
      <c r="B528" s="73"/>
      <c r="C528" s="73"/>
      <c r="D528" s="73"/>
      <c r="E528" s="73"/>
      <c r="F528" s="73"/>
      <c r="G528" s="73"/>
      <c r="H528" s="70"/>
      <c r="I528" s="70"/>
      <c r="J528" s="70"/>
      <c r="K528" s="70"/>
      <c r="L528" s="70"/>
      <c r="M528" s="70"/>
      <c r="N528" s="70"/>
      <c r="O528" s="70"/>
      <c r="P528" s="70"/>
    </row>
    <row r="529" spans="1:16" ht="12.75">
      <c r="A529" s="70"/>
      <c r="B529" s="73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</row>
    <row r="530" spans="1:16" ht="12.75">
      <c r="A530" s="70"/>
      <c r="B530" s="73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</row>
    <row r="531" spans="1:16" ht="12.75">
      <c r="A531" s="70"/>
      <c r="B531" s="73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</row>
    <row r="532" spans="1:16" ht="12.75">
      <c r="A532" s="70"/>
      <c r="B532" s="73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</row>
    <row r="533" spans="1:16" ht="12.75">
      <c r="A533" s="70"/>
      <c r="B533" s="73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</row>
    <row r="534" spans="1:16" ht="12.75">
      <c r="A534" s="70"/>
      <c r="B534" s="73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</row>
    <row r="535" spans="1:16" ht="12.75">
      <c r="A535" s="70"/>
      <c r="B535" s="73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</row>
    <row r="536" spans="1:16" ht="12.75">
      <c r="A536" s="70"/>
      <c r="B536" s="73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</row>
    <row r="537" spans="1:16" ht="12.75">
      <c r="A537" s="70"/>
      <c r="B537" s="73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</row>
    <row r="538" spans="1:16" ht="12.7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</row>
    <row r="539" spans="1:16" ht="12.7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</row>
    <row r="540" spans="1:16" ht="12.7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</row>
    <row r="541" spans="1:16" ht="12.7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</row>
    <row r="542" spans="1:16" ht="12.7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</row>
    <row r="543" spans="1:16" ht="12.7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</row>
    <row r="544" spans="1:16" ht="12.7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</row>
    <row r="545" spans="1:16" ht="12.7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</row>
    <row r="546" spans="1:16" ht="12.7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</row>
    <row r="547" spans="1:16" ht="12.7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</row>
    <row r="548" spans="1:16" ht="12.7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</row>
    <row r="549" spans="1:16" ht="12.7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</row>
    <row r="550" spans="1:16" ht="12.7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</row>
    <row r="551" spans="1:16" ht="12.7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</row>
    <row r="552" spans="1:16" ht="12.7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</row>
    <row r="553" spans="1:16" ht="12.7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</row>
    <row r="554" spans="1:16" ht="12.7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</row>
    <row r="555" spans="1:16" ht="12.7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</row>
    <row r="556" spans="1:16" ht="12.7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</row>
    <row r="557" spans="1:16" ht="12.7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</row>
    <row r="558" spans="1:16" ht="12.7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</row>
    <row r="559" spans="1:16" ht="12.7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</row>
    <row r="560" spans="1:16" ht="12.7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</row>
    <row r="561" spans="1:16" ht="12.7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</row>
    <row r="562" spans="1:16" ht="12.7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</row>
    <row r="563" spans="1:16" ht="12.7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</row>
    <row r="564" spans="1:16" ht="12.7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</row>
    <row r="565" spans="1:16" ht="12.7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</row>
    <row r="566" spans="1:16" ht="12.7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</row>
    <row r="567" spans="1:16" ht="12.7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</row>
    <row r="568" spans="1:16" ht="12.7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</row>
    <row r="569" spans="1:16" ht="12.7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</row>
    <row r="570" spans="1:16" ht="12.7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</row>
    <row r="571" spans="1:16" ht="12.7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</row>
    <row r="572" spans="1:16" ht="12.7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</row>
    <row r="573" spans="1:16" ht="12.7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</row>
    <row r="574" spans="1:16" ht="12.7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</row>
    <row r="575" spans="1:16" ht="12.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</row>
    <row r="576" spans="1:16" ht="12.7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</row>
    <row r="577" spans="1:16" ht="12.7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</row>
    <row r="578" spans="1:16" ht="12.7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</row>
    <row r="579" spans="1:16" ht="12.7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</row>
    <row r="580" spans="1:16" ht="12.7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</row>
    <row r="581" spans="1:16" ht="12.7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</row>
    <row r="582" spans="1:16" ht="12.7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</row>
    <row r="583" spans="1:16" ht="12.7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</row>
    <row r="584" spans="1:16" ht="12.7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</row>
    <row r="585" spans="1:16" ht="12.7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</row>
    <row r="586" spans="1:16" ht="12.7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</row>
    <row r="587" spans="1:16" ht="12.7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</row>
    <row r="588" spans="1:16" ht="12.7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</row>
    <row r="589" spans="1:16" ht="12.7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</row>
    <row r="590" spans="1:16" ht="12.7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</row>
    <row r="591" spans="1:16" ht="12.7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</row>
    <row r="592" spans="1:16" ht="12.7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</row>
    <row r="593" spans="1:16" ht="12.7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</row>
    <row r="594" spans="1:16" ht="12.7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</row>
    <row r="595" spans="1:16" ht="12.7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</row>
    <row r="596" spans="1:16" ht="12.7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</row>
    <row r="597" spans="1:16" ht="12.7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</row>
    <row r="598" spans="1:16" ht="12.7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</row>
    <row r="599" spans="1:16" ht="12.7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</row>
    <row r="600" spans="1:16" ht="12.7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</row>
    <row r="601" spans="1:16" ht="12.7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</row>
    <row r="602" spans="1:16" ht="12.7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</row>
    <row r="603" spans="1:16" ht="12.7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</row>
    <row r="604" spans="1:16" ht="12.7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</row>
    <row r="605" spans="1:16" ht="12.7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</row>
    <row r="606" spans="1:16" ht="12.7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</row>
    <row r="607" spans="1:16" ht="12.7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</row>
    <row r="608" spans="1:16" ht="12.7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</row>
    <row r="609" spans="1:16" ht="12.7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</row>
    <row r="610" spans="1:16" ht="12.7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</row>
    <row r="611" spans="1:16" ht="12.7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</row>
    <row r="612" spans="1:16" ht="12.7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</row>
    <row r="613" spans="1:16" ht="12.7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</row>
    <row r="614" spans="1:16" ht="12.7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</row>
    <row r="615" spans="1:16" ht="12.7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</row>
    <row r="616" spans="1:16" ht="12.7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</row>
    <row r="617" spans="1:16" ht="12.7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</row>
    <row r="618" spans="1:16" ht="12.7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</row>
    <row r="619" spans="1:16" ht="12.7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</row>
    <row r="620" spans="1:16" ht="12.7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</row>
    <row r="621" spans="1:16" ht="12.7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</row>
    <row r="622" spans="1:16" ht="12.7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</row>
    <row r="623" spans="1:16" ht="12.7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</row>
    <row r="624" spans="1:16" ht="12.7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</row>
    <row r="625" spans="1:16" ht="12.7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</row>
    <row r="626" spans="1:16" ht="12.7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</row>
    <row r="627" spans="1:16" ht="12.7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</row>
    <row r="628" spans="1:16" ht="12.7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</row>
    <row r="629" spans="1:16" ht="12.7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</row>
    <row r="630" spans="1:16" ht="12.7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</row>
    <row r="631" spans="1:16" ht="12.7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</row>
    <row r="632" spans="1:16" ht="12.7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</row>
    <row r="633" spans="2:16" ht="12.75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</row>
    <row r="634" spans="2:16" ht="12.75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</row>
    <row r="635" spans="2:16" ht="12.75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</row>
    <row r="636" spans="2:16" ht="12.75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</row>
    <row r="637" spans="2:16" ht="12.75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</row>
    <row r="638" spans="2:16" ht="12.75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</row>
  </sheetData>
  <sheetProtection/>
  <mergeCells count="9">
    <mergeCell ref="O6:P6"/>
    <mergeCell ref="J5:K6"/>
    <mergeCell ref="A6:A7"/>
    <mergeCell ref="B6:C6"/>
    <mergeCell ref="D6:E6"/>
    <mergeCell ref="F6:G6"/>
    <mergeCell ref="H6:I6"/>
    <mergeCell ref="L5:M6"/>
    <mergeCell ref="N5:N6"/>
  </mergeCells>
  <printOptions/>
  <pageMargins left="0.25" right="0.25" top="0.75" bottom="0.75" header="0.3" footer="0.3"/>
  <pageSetup horizontalDpi="600" verticalDpi="600" orientation="portrait" paperSize="9" scale="85" r:id="rId1"/>
  <ignoredErrors>
    <ignoredError sqref="C8:G8" formulaRange="1"/>
    <ignoredError sqref="O511 P20:P54 P55:P510 P511:P522 E511:G511 H511:I5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1"/>
  <sheetViews>
    <sheetView showGridLines="0" zoomScalePageLayoutView="0" workbookViewId="0" topLeftCell="A153">
      <selection activeCell="G162" sqref="G162"/>
    </sheetView>
  </sheetViews>
  <sheetFormatPr defaultColWidth="11.421875" defaultRowHeight="12.75"/>
  <cols>
    <col min="1" max="1" width="31.8515625" style="0" customWidth="1"/>
    <col min="2" max="2" width="9.421875" style="0" bestFit="1" customWidth="1"/>
    <col min="3" max="3" width="12.7109375" style="0" customWidth="1"/>
    <col min="4" max="4" width="10.8515625" style="0" customWidth="1"/>
    <col min="5" max="5" width="11.57421875" style="0" customWidth="1"/>
    <col min="6" max="6" width="9.421875" style="0" bestFit="1" customWidth="1"/>
    <col min="7" max="7" width="13.00390625" style="0" customWidth="1"/>
    <col min="8" max="8" width="9.421875" style="0" bestFit="1" customWidth="1"/>
    <col min="9" max="9" width="13.140625" style="0" customWidth="1"/>
  </cols>
  <sheetData>
    <row r="1" spans="1:3" ht="20.25">
      <c r="A1" s="69" t="s">
        <v>322</v>
      </c>
      <c r="B1" s="3"/>
      <c r="C1" s="3"/>
    </row>
    <row r="2" spans="1:3" ht="15.75">
      <c r="A2" s="5"/>
      <c r="B2" s="3"/>
      <c r="C2" s="3"/>
    </row>
    <row r="3" spans="1:3" ht="15.75">
      <c r="A3" s="1" t="s">
        <v>352</v>
      </c>
      <c r="B3" s="2"/>
      <c r="C3" s="2"/>
    </row>
    <row r="4" spans="1:3" ht="15.75">
      <c r="A4" s="1"/>
      <c r="B4" s="2"/>
      <c r="C4" s="2"/>
    </row>
    <row r="5" spans="1:3" ht="15.75">
      <c r="A5" s="1"/>
      <c r="B5" s="2"/>
      <c r="C5" s="2"/>
    </row>
    <row r="6" spans="1:3" ht="12.75">
      <c r="A6">
        <v>1</v>
      </c>
      <c r="B6" t="str">
        <f>INDEX($A$22:$I$164,MATCH(LARGE($I$22:$I$164,$A6),$I$22:$I$164,0),1)</f>
        <v>Thailande</v>
      </c>
      <c r="C6" s="65">
        <f>INDEX($A$22:$I$164,MATCH(LARGE($I$22:$I$164,$A6),$I$22:$I$164,0),9)</f>
        <v>2116049.4499999997</v>
      </c>
    </row>
    <row r="7" spans="1:3" ht="12.75">
      <c r="A7">
        <v>2</v>
      </c>
      <c r="B7" t="str">
        <f>INDEX($A$22:$I$164,MATCH(LARGE($I$22:$I$164,$A7),$I$22:$I$164,0),1)</f>
        <v>République dominicaine</v>
      </c>
      <c r="C7" s="65">
        <f>INDEX($A$22:$I$164,MATCH(LARGE($I$22:$I$164,$A7),$I$22:$I$164,0),9)</f>
        <v>752873.9700000001</v>
      </c>
    </row>
    <row r="8" spans="1:3" ht="12.75">
      <c r="A8">
        <v>3</v>
      </c>
      <c r="B8" t="str">
        <f>INDEX($A$22:$I$164,MATCH(LARGE($I$22:$I$164,$A8),$I$22:$I$164,0),1)</f>
        <v>Maurice (Ile)</v>
      </c>
      <c r="C8" s="65">
        <f>INDEX($A$22:$I$164,MATCH(LARGE($I$22:$I$164,$A8),$I$22:$I$164,0),9)</f>
        <v>688696.69</v>
      </c>
    </row>
    <row r="9" spans="1:3" ht="12.75">
      <c r="A9">
        <v>4</v>
      </c>
      <c r="B9" t="str">
        <f>INDEX($A$22:$I$164,MATCH(LARGE($I$22:$I$164,$A9),$I$22:$I$164,0),1)</f>
        <v>Mexique</v>
      </c>
      <c r="C9" s="65">
        <f>INDEX($A$22:$I$164,MATCH(LARGE($I$22:$I$164,$A9),$I$22:$I$164,0),9)</f>
        <v>550290.56</v>
      </c>
    </row>
    <row r="10" spans="1:3" ht="12.75">
      <c r="A10">
        <v>5</v>
      </c>
      <c r="B10" t="str">
        <f>INDEX($A$22:$I$164,MATCH(LARGE($I$22:$I$164,$A10),$I$22:$I$164,0),1)</f>
        <v>Vietnam</v>
      </c>
      <c r="C10" s="65">
        <f>INDEX($A$22:$I$164,MATCH(LARGE($I$22:$I$164,$A10),$I$22:$I$164,0),9)</f>
        <v>507853.51</v>
      </c>
    </row>
    <row r="11" spans="1:3" ht="15.75">
      <c r="A11" s="1"/>
      <c r="B11" s="2"/>
      <c r="C11" s="2"/>
    </row>
    <row r="12" spans="1:3" ht="15.75">
      <c r="A12" s="1"/>
      <c r="B12" s="2"/>
      <c r="C12" s="2"/>
    </row>
    <row r="13" spans="1:3" ht="15.75">
      <c r="A13" s="1"/>
      <c r="B13" s="2"/>
      <c r="C13" s="2"/>
    </row>
    <row r="14" spans="1:3" ht="15.75">
      <c r="A14" s="1"/>
      <c r="B14" s="2"/>
      <c r="C14" s="2"/>
    </row>
    <row r="15" spans="1:3" ht="15.75">
      <c r="A15" s="1"/>
      <c r="B15" s="2"/>
      <c r="C15" s="2"/>
    </row>
    <row r="16" spans="1:3" ht="15.75">
      <c r="A16" s="1"/>
      <c r="B16" s="2"/>
      <c r="C16" s="2"/>
    </row>
    <row r="17" spans="1:3" ht="15.75">
      <c r="A17" s="1"/>
      <c r="B17" s="2"/>
      <c r="C17" s="2"/>
    </row>
    <row r="18" spans="1:3" ht="15.75">
      <c r="A18" s="1"/>
      <c r="B18" s="2"/>
      <c r="C18" s="2"/>
    </row>
    <row r="19" spans="1:3" ht="13.5" thickBot="1">
      <c r="A19" s="3"/>
      <c r="B19" s="3"/>
      <c r="C19" s="3"/>
    </row>
    <row r="20" spans="1:9" ht="60" customHeight="1">
      <c r="A20" s="433" t="s">
        <v>0</v>
      </c>
      <c r="B20" s="435" t="s">
        <v>157</v>
      </c>
      <c r="C20" s="436"/>
      <c r="D20" s="436" t="s">
        <v>332</v>
      </c>
      <c r="E20" s="436"/>
      <c r="F20" s="393" t="s">
        <v>330</v>
      </c>
      <c r="G20" s="394"/>
      <c r="H20" s="382" t="s">
        <v>28</v>
      </c>
      <c r="I20" s="437"/>
    </row>
    <row r="21" spans="1:9" ht="24.75" thickBot="1">
      <c r="A21" s="434"/>
      <c r="B21" s="6" t="s">
        <v>29</v>
      </c>
      <c r="C21" s="7" t="s">
        <v>30</v>
      </c>
      <c r="D21" s="7" t="s">
        <v>29</v>
      </c>
      <c r="E21" s="7" t="s">
        <v>30</v>
      </c>
      <c r="F21" s="7" t="s">
        <v>29</v>
      </c>
      <c r="G21" s="8" t="s">
        <v>30</v>
      </c>
      <c r="H21" s="45" t="s">
        <v>29</v>
      </c>
      <c r="I21" s="54" t="s">
        <v>30</v>
      </c>
    </row>
    <row r="22" spans="1:11" ht="12.75" customHeight="1">
      <c r="A22" s="9" t="s">
        <v>37</v>
      </c>
      <c r="B22" s="10">
        <v>3</v>
      </c>
      <c r="C22" s="11">
        <v>503.39</v>
      </c>
      <c r="D22" s="11">
        <v>0</v>
      </c>
      <c r="E22" s="11">
        <v>0</v>
      </c>
      <c r="F22" s="11">
        <v>3</v>
      </c>
      <c r="G22" s="12">
        <v>363.73999999999995</v>
      </c>
      <c r="H22" s="43">
        <f aca="true" t="shared" si="0" ref="H22:I25">+B22+D22+F22</f>
        <v>6</v>
      </c>
      <c r="I22" s="55">
        <f t="shared" si="0"/>
        <v>867.1299999999999</v>
      </c>
      <c r="J22" s="65"/>
      <c r="K22" s="65"/>
    </row>
    <row r="23" spans="1:11" ht="12.75" customHeight="1">
      <c r="A23" s="13" t="s">
        <v>418</v>
      </c>
      <c r="B23" s="14">
        <v>427</v>
      </c>
      <c r="C23" s="15">
        <v>77834.31999999999</v>
      </c>
      <c r="D23" s="15">
        <v>3</v>
      </c>
      <c r="E23" s="15">
        <v>106.43</v>
      </c>
      <c r="F23" s="15">
        <v>253</v>
      </c>
      <c r="G23" s="16">
        <v>62361.340000000004</v>
      </c>
      <c r="H23" s="44">
        <f t="shared" si="0"/>
        <v>683</v>
      </c>
      <c r="I23" s="56">
        <f t="shared" si="0"/>
        <v>140302.09</v>
      </c>
      <c r="J23" s="65"/>
      <c r="K23" s="65"/>
    </row>
    <row r="24" spans="1:11" ht="12.75" customHeight="1">
      <c r="A24" s="17" t="s">
        <v>38</v>
      </c>
      <c r="B24" s="14">
        <v>18</v>
      </c>
      <c r="C24" s="15">
        <v>2139.0600000000004</v>
      </c>
      <c r="D24" s="15">
        <v>3</v>
      </c>
      <c r="E24" s="15">
        <v>5297.55</v>
      </c>
      <c r="F24" s="15">
        <v>2</v>
      </c>
      <c r="G24" s="16">
        <v>30.58</v>
      </c>
      <c r="H24" s="44">
        <f t="shared" si="0"/>
        <v>23</v>
      </c>
      <c r="I24" s="56">
        <f t="shared" si="0"/>
        <v>7467.1900000000005</v>
      </c>
      <c r="J24" s="65"/>
      <c r="K24" s="65"/>
    </row>
    <row r="25" spans="1:11" ht="12.75" customHeight="1">
      <c r="A25" s="13" t="s">
        <v>39</v>
      </c>
      <c r="B25" s="14">
        <v>3</v>
      </c>
      <c r="C25" s="15">
        <v>128.04999999999998</v>
      </c>
      <c r="D25" s="15">
        <v>0</v>
      </c>
      <c r="E25" s="15">
        <v>0</v>
      </c>
      <c r="F25" s="15">
        <v>14</v>
      </c>
      <c r="G25" s="16">
        <v>7128.4400000000005</v>
      </c>
      <c r="H25" s="44">
        <f t="shared" si="0"/>
        <v>17</v>
      </c>
      <c r="I25" s="56">
        <f t="shared" si="0"/>
        <v>7256.490000000001</v>
      </c>
      <c r="J25" s="65"/>
      <c r="K25" s="65"/>
    </row>
    <row r="26" spans="1:11" ht="12.75" customHeight="1">
      <c r="A26" s="13" t="s">
        <v>391</v>
      </c>
      <c r="B26" s="14">
        <v>15</v>
      </c>
      <c r="C26" s="15">
        <v>9327.079999999998</v>
      </c>
      <c r="D26" s="15">
        <v>1</v>
      </c>
      <c r="E26" s="15">
        <v>37.69</v>
      </c>
      <c r="F26" s="15">
        <v>0</v>
      </c>
      <c r="G26" s="16">
        <v>0</v>
      </c>
      <c r="H26" s="44">
        <f aca="true" t="shared" si="1" ref="H26:H35">+B26+D26+F26</f>
        <v>16</v>
      </c>
      <c r="I26" s="56">
        <f aca="true" t="shared" si="2" ref="I26:I35">+C26+E26+G26</f>
        <v>9364.769999999999</v>
      </c>
      <c r="J26" s="65"/>
      <c r="K26" s="65"/>
    </row>
    <row r="27" spans="1:11" ht="12.75" customHeight="1">
      <c r="A27" s="17" t="s">
        <v>40</v>
      </c>
      <c r="B27" s="14">
        <v>93</v>
      </c>
      <c r="C27" s="15">
        <v>15584.32</v>
      </c>
      <c r="D27" s="15">
        <v>0</v>
      </c>
      <c r="E27" s="15">
        <v>0</v>
      </c>
      <c r="F27" s="15">
        <v>188</v>
      </c>
      <c r="G27" s="16">
        <v>45290.59</v>
      </c>
      <c r="H27" s="44">
        <f t="shared" si="1"/>
        <v>281</v>
      </c>
      <c r="I27" s="56">
        <f t="shared" si="2"/>
        <v>60874.909999999996</v>
      </c>
      <c r="J27" s="65"/>
      <c r="K27" s="65"/>
    </row>
    <row r="28" spans="1:11" ht="12.75" customHeight="1">
      <c r="A28" s="13" t="s">
        <v>41</v>
      </c>
      <c r="B28" s="14">
        <v>29</v>
      </c>
      <c r="C28" s="15">
        <v>5264.6</v>
      </c>
      <c r="D28" s="15">
        <v>2</v>
      </c>
      <c r="E28" s="15">
        <v>2053.7</v>
      </c>
      <c r="F28" s="15">
        <v>3</v>
      </c>
      <c r="G28" s="16">
        <v>747.3</v>
      </c>
      <c r="H28" s="44">
        <f t="shared" si="1"/>
        <v>34</v>
      </c>
      <c r="I28" s="56">
        <f t="shared" si="2"/>
        <v>8065.6</v>
      </c>
      <c r="J28" s="65"/>
      <c r="K28" s="65"/>
    </row>
    <row r="29" spans="1:11" ht="12.75" customHeight="1">
      <c r="A29" s="13" t="s">
        <v>42</v>
      </c>
      <c r="B29" s="14">
        <v>1054</v>
      </c>
      <c r="C29" s="15">
        <v>199931.66</v>
      </c>
      <c r="D29" s="15">
        <v>6</v>
      </c>
      <c r="E29" s="15">
        <v>333.66</v>
      </c>
      <c r="F29" s="15">
        <v>206</v>
      </c>
      <c r="G29" s="16">
        <v>60463.76</v>
      </c>
      <c r="H29" s="44">
        <f t="shared" si="1"/>
        <v>1266</v>
      </c>
      <c r="I29" s="56">
        <f t="shared" si="2"/>
        <v>260729.08000000002</v>
      </c>
      <c r="J29" s="65"/>
      <c r="K29" s="65"/>
    </row>
    <row r="30" spans="1:11" ht="12.75" customHeight="1">
      <c r="A30" s="13" t="s">
        <v>158</v>
      </c>
      <c r="B30" s="14">
        <v>3</v>
      </c>
      <c r="C30" s="15">
        <v>159.6</v>
      </c>
      <c r="D30" s="15">
        <v>0</v>
      </c>
      <c r="E30" s="15">
        <v>0</v>
      </c>
      <c r="F30" s="15">
        <v>0</v>
      </c>
      <c r="G30" s="16">
        <v>0</v>
      </c>
      <c r="H30" s="44">
        <f t="shared" si="1"/>
        <v>3</v>
      </c>
      <c r="I30" s="56">
        <f t="shared" si="2"/>
        <v>159.6</v>
      </c>
      <c r="J30" s="65"/>
      <c r="K30" s="65"/>
    </row>
    <row r="31" spans="1:11" ht="12.75" customHeight="1">
      <c r="A31" s="13" t="s">
        <v>392</v>
      </c>
      <c r="B31" s="14">
        <v>37</v>
      </c>
      <c r="C31" s="15">
        <v>6286.74</v>
      </c>
      <c r="D31" s="15">
        <v>0</v>
      </c>
      <c r="E31" s="15">
        <v>0</v>
      </c>
      <c r="F31" s="15">
        <v>1</v>
      </c>
      <c r="G31" s="16">
        <v>104.43</v>
      </c>
      <c r="H31" s="44">
        <f t="shared" si="1"/>
        <v>38</v>
      </c>
      <c r="I31" s="56">
        <f t="shared" si="2"/>
        <v>6391.17</v>
      </c>
      <c r="J31" s="65"/>
      <c r="K31" s="65"/>
    </row>
    <row r="32" spans="1:11" ht="12.75" customHeight="1">
      <c r="A32" s="13" t="s">
        <v>419</v>
      </c>
      <c r="B32" s="14">
        <v>17</v>
      </c>
      <c r="C32" s="15">
        <v>5896.74</v>
      </c>
      <c r="D32" s="15">
        <v>0</v>
      </c>
      <c r="E32" s="15">
        <v>0</v>
      </c>
      <c r="F32" s="15">
        <v>36</v>
      </c>
      <c r="G32" s="16">
        <v>23318.44</v>
      </c>
      <c r="H32" s="44">
        <f t="shared" si="1"/>
        <v>53</v>
      </c>
      <c r="I32" s="56">
        <f t="shared" si="2"/>
        <v>29215.18</v>
      </c>
      <c r="J32" s="65"/>
      <c r="K32" s="65"/>
    </row>
    <row r="33" spans="1:11" ht="12.75" customHeight="1">
      <c r="A33" s="13" t="s">
        <v>43</v>
      </c>
      <c r="B33" s="14">
        <v>2</v>
      </c>
      <c r="C33" s="15">
        <v>36.33</v>
      </c>
      <c r="D33" s="15">
        <v>0</v>
      </c>
      <c r="E33" s="15">
        <v>0</v>
      </c>
      <c r="F33" s="15">
        <v>2</v>
      </c>
      <c r="G33" s="16">
        <v>1649.62</v>
      </c>
      <c r="H33" s="44">
        <f t="shared" si="1"/>
        <v>4</v>
      </c>
      <c r="I33" s="56">
        <f t="shared" si="2"/>
        <v>1685.9499999999998</v>
      </c>
      <c r="J33" s="65"/>
      <c r="K33" s="65"/>
    </row>
    <row r="34" spans="1:11" ht="12.75" customHeight="1">
      <c r="A34" s="13" t="s">
        <v>393</v>
      </c>
      <c r="B34" s="14">
        <v>9</v>
      </c>
      <c r="C34" s="15">
        <v>3399.0099999999998</v>
      </c>
      <c r="D34" s="15">
        <v>0</v>
      </c>
      <c r="E34" s="15">
        <v>0</v>
      </c>
      <c r="F34" s="15">
        <v>1</v>
      </c>
      <c r="G34" s="16">
        <v>16.1</v>
      </c>
      <c r="H34" s="44">
        <f t="shared" si="1"/>
        <v>10</v>
      </c>
      <c r="I34" s="56">
        <f t="shared" si="2"/>
        <v>3415.1099999999997</v>
      </c>
      <c r="J34" s="65"/>
      <c r="K34" s="65"/>
    </row>
    <row r="35" spans="1:11" ht="12.75" customHeight="1">
      <c r="A35" s="13" t="s">
        <v>44</v>
      </c>
      <c r="B35" s="14">
        <v>5</v>
      </c>
      <c r="C35" s="15">
        <v>1807.23</v>
      </c>
      <c r="D35" s="15">
        <v>0</v>
      </c>
      <c r="E35" s="15">
        <v>0</v>
      </c>
      <c r="F35" s="15">
        <v>1</v>
      </c>
      <c r="G35" s="16">
        <v>61.839999999999996</v>
      </c>
      <c r="H35" s="44">
        <f t="shared" si="1"/>
        <v>6</v>
      </c>
      <c r="I35" s="56">
        <f t="shared" si="2"/>
        <v>1869.07</v>
      </c>
      <c r="J35" s="65"/>
      <c r="K35" s="65"/>
    </row>
    <row r="36" spans="1:11" ht="12.75" customHeight="1">
      <c r="A36" s="13" t="s">
        <v>394</v>
      </c>
      <c r="B36" s="14">
        <v>0</v>
      </c>
      <c r="C36" s="15">
        <v>0</v>
      </c>
      <c r="D36" s="15">
        <v>0</v>
      </c>
      <c r="E36" s="15">
        <v>0</v>
      </c>
      <c r="F36" s="15">
        <v>0</v>
      </c>
      <c r="G36" s="16">
        <v>0</v>
      </c>
      <c r="H36" s="44">
        <f aca="true" t="shared" si="3" ref="H36:H62">+B36+D36+F36</f>
        <v>0</v>
      </c>
      <c r="I36" s="56">
        <f aca="true" t="shared" si="4" ref="I36:I62">+C36+E36+G36</f>
        <v>0</v>
      </c>
      <c r="J36" s="65"/>
      <c r="K36" s="65"/>
    </row>
    <row r="37" spans="1:11" ht="12.75" customHeight="1">
      <c r="A37" s="13" t="s">
        <v>420</v>
      </c>
      <c r="B37" s="14">
        <v>21</v>
      </c>
      <c r="C37" s="15">
        <v>2429.47</v>
      </c>
      <c r="D37" s="15">
        <v>0</v>
      </c>
      <c r="E37" s="15">
        <v>0</v>
      </c>
      <c r="F37" s="15">
        <v>0</v>
      </c>
      <c r="G37" s="16">
        <v>0</v>
      </c>
      <c r="H37" s="44">
        <f t="shared" si="3"/>
        <v>21</v>
      </c>
      <c r="I37" s="56">
        <f t="shared" si="4"/>
        <v>2429.47</v>
      </c>
      <c r="J37" s="65"/>
      <c r="K37" s="65"/>
    </row>
    <row r="38" spans="1:11" ht="12.75" customHeight="1">
      <c r="A38" s="13" t="s">
        <v>45</v>
      </c>
      <c r="B38" s="14">
        <v>118</v>
      </c>
      <c r="C38" s="15">
        <v>21327.29</v>
      </c>
      <c r="D38" s="15">
        <v>0</v>
      </c>
      <c r="E38" s="15">
        <v>0</v>
      </c>
      <c r="F38" s="15">
        <v>16</v>
      </c>
      <c r="G38" s="16">
        <v>1858.75</v>
      </c>
      <c r="H38" s="44">
        <f t="shared" si="3"/>
        <v>134</v>
      </c>
      <c r="I38" s="56">
        <f t="shared" si="4"/>
        <v>23186.04</v>
      </c>
      <c r="J38" s="65"/>
      <c r="K38" s="65"/>
    </row>
    <row r="39" spans="1:11" ht="12.75" customHeight="1">
      <c r="A39" s="13" t="s">
        <v>46</v>
      </c>
      <c r="B39" s="14">
        <v>163</v>
      </c>
      <c r="C39" s="15">
        <v>33336.549999999996</v>
      </c>
      <c r="D39" s="15">
        <v>0</v>
      </c>
      <c r="E39" s="15">
        <v>0</v>
      </c>
      <c r="F39" s="15">
        <v>102</v>
      </c>
      <c r="G39" s="16">
        <v>59582.74</v>
      </c>
      <c r="H39" s="44">
        <f t="shared" si="3"/>
        <v>265</v>
      </c>
      <c r="I39" s="56">
        <f t="shared" si="4"/>
        <v>92919.29</v>
      </c>
      <c r="J39" s="65"/>
      <c r="K39" s="65"/>
    </row>
    <row r="40" spans="1:11" ht="12.75" customHeight="1">
      <c r="A40" s="13" t="s">
        <v>47</v>
      </c>
      <c r="B40" s="14">
        <v>3</v>
      </c>
      <c r="C40" s="15">
        <v>648.61</v>
      </c>
      <c r="D40" s="15">
        <v>0</v>
      </c>
      <c r="E40" s="15">
        <v>0</v>
      </c>
      <c r="F40" s="15">
        <v>0</v>
      </c>
      <c r="G40" s="16">
        <v>0</v>
      </c>
      <c r="H40" s="44">
        <f t="shared" si="3"/>
        <v>3</v>
      </c>
      <c r="I40" s="56">
        <f t="shared" si="4"/>
        <v>648.61</v>
      </c>
      <c r="J40" s="65"/>
      <c r="K40" s="65"/>
    </row>
    <row r="41" spans="1:11" ht="12.75" customHeight="1">
      <c r="A41" s="13" t="s">
        <v>421</v>
      </c>
      <c r="B41" s="14">
        <v>0</v>
      </c>
      <c r="C41" s="15">
        <v>0</v>
      </c>
      <c r="D41" s="15">
        <v>0</v>
      </c>
      <c r="E41" s="15">
        <v>0</v>
      </c>
      <c r="F41" s="15">
        <v>0</v>
      </c>
      <c r="G41" s="16">
        <v>0</v>
      </c>
      <c r="H41" s="44">
        <f t="shared" si="3"/>
        <v>0</v>
      </c>
      <c r="I41" s="56">
        <f t="shared" si="4"/>
        <v>0</v>
      </c>
      <c r="J41" s="65"/>
      <c r="K41" s="65"/>
    </row>
    <row r="42" spans="1:11" ht="12.75" customHeight="1">
      <c r="A42" s="13" t="s">
        <v>422</v>
      </c>
      <c r="B42" s="14">
        <v>235</v>
      </c>
      <c r="C42" s="15">
        <v>32155.18</v>
      </c>
      <c r="D42" s="15">
        <v>1</v>
      </c>
      <c r="E42" s="15">
        <v>1493.5</v>
      </c>
      <c r="F42" s="15">
        <v>150</v>
      </c>
      <c r="G42" s="16">
        <v>31133.95</v>
      </c>
      <c r="H42" s="44">
        <f t="shared" si="3"/>
        <v>386</v>
      </c>
      <c r="I42" s="56">
        <f t="shared" si="4"/>
        <v>64782.630000000005</v>
      </c>
      <c r="J42" s="65"/>
      <c r="K42" s="65"/>
    </row>
    <row r="43" spans="1:11" ht="12.75" customHeight="1">
      <c r="A43" s="13" t="s">
        <v>48</v>
      </c>
      <c r="B43" s="14">
        <v>5</v>
      </c>
      <c r="C43" s="15">
        <v>200.97000000000003</v>
      </c>
      <c r="D43" s="15">
        <v>0</v>
      </c>
      <c r="E43" s="15">
        <v>0</v>
      </c>
      <c r="F43" s="15">
        <v>5</v>
      </c>
      <c r="G43" s="16">
        <v>223.81000000000003</v>
      </c>
      <c r="H43" s="44">
        <f t="shared" si="3"/>
        <v>10</v>
      </c>
      <c r="I43" s="56">
        <f t="shared" si="4"/>
        <v>424.7800000000001</v>
      </c>
      <c r="J43" s="65"/>
      <c r="K43" s="65"/>
    </row>
    <row r="44" spans="1:11" ht="12.75" customHeight="1">
      <c r="A44" s="13" t="s">
        <v>49</v>
      </c>
      <c r="B44" s="14">
        <v>723</v>
      </c>
      <c r="C44" s="15">
        <v>149568.75</v>
      </c>
      <c r="D44" s="15">
        <v>4</v>
      </c>
      <c r="E44" s="15">
        <v>15843.27</v>
      </c>
      <c r="F44" s="15">
        <v>149</v>
      </c>
      <c r="G44" s="16">
        <v>29113.85</v>
      </c>
      <c r="H44" s="44">
        <f t="shared" si="3"/>
        <v>876</v>
      </c>
      <c r="I44" s="56">
        <f t="shared" si="4"/>
        <v>194525.87</v>
      </c>
      <c r="J44" s="65"/>
      <c r="K44" s="65"/>
    </row>
    <row r="45" spans="1:11" ht="12.75" customHeight="1">
      <c r="A45" s="13" t="s">
        <v>50</v>
      </c>
      <c r="B45" s="14">
        <v>1095</v>
      </c>
      <c r="C45" s="15">
        <v>227197.15999999997</v>
      </c>
      <c r="D45" s="15">
        <v>13</v>
      </c>
      <c r="E45" s="15">
        <v>8597.82</v>
      </c>
      <c r="F45" s="15">
        <v>598</v>
      </c>
      <c r="G45" s="16">
        <v>137298.19999999998</v>
      </c>
      <c r="H45" s="44">
        <f t="shared" si="3"/>
        <v>1706</v>
      </c>
      <c r="I45" s="56">
        <f t="shared" si="4"/>
        <v>373093.17999999993</v>
      </c>
      <c r="J45" s="65"/>
      <c r="K45" s="65"/>
    </row>
    <row r="46" spans="1:11" ht="12.75" customHeight="1">
      <c r="A46" s="13" t="s">
        <v>51</v>
      </c>
      <c r="B46" s="14">
        <v>396</v>
      </c>
      <c r="C46" s="15">
        <v>81203.41</v>
      </c>
      <c r="D46" s="15">
        <v>0</v>
      </c>
      <c r="E46" s="15">
        <v>0</v>
      </c>
      <c r="F46" s="15">
        <v>218</v>
      </c>
      <c r="G46" s="16">
        <v>97832.25</v>
      </c>
      <c r="H46" s="44">
        <f t="shared" si="3"/>
        <v>614</v>
      </c>
      <c r="I46" s="56">
        <f t="shared" si="4"/>
        <v>179035.66</v>
      </c>
      <c r="J46" s="65"/>
      <c r="K46" s="65"/>
    </row>
    <row r="47" spans="1:11" ht="12.75" customHeight="1">
      <c r="A47" s="13" t="s">
        <v>52</v>
      </c>
      <c r="B47" s="14">
        <v>13</v>
      </c>
      <c r="C47" s="15">
        <v>12012.43</v>
      </c>
      <c r="D47" s="15">
        <v>1</v>
      </c>
      <c r="E47" s="15">
        <v>950</v>
      </c>
      <c r="F47" s="15">
        <v>13</v>
      </c>
      <c r="G47" s="16">
        <v>514.29</v>
      </c>
      <c r="H47" s="44">
        <f t="shared" si="3"/>
        <v>27</v>
      </c>
      <c r="I47" s="56">
        <f t="shared" si="4"/>
        <v>13476.720000000001</v>
      </c>
      <c r="J47" s="65"/>
      <c r="K47" s="65"/>
    </row>
    <row r="48" spans="1:11" ht="12.75" customHeight="1">
      <c r="A48" s="13" t="s">
        <v>423</v>
      </c>
      <c r="B48" s="14">
        <v>17</v>
      </c>
      <c r="C48" s="15">
        <v>4253.370000000001</v>
      </c>
      <c r="D48" s="15">
        <v>0</v>
      </c>
      <c r="E48" s="15">
        <v>0</v>
      </c>
      <c r="F48" s="15">
        <v>39</v>
      </c>
      <c r="G48" s="16">
        <v>8183.69</v>
      </c>
      <c r="H48" s="44">
        <f t="shared" si="3"/>
        <v>56</v>
      </c>
      <c r="I48" s="56">
        <f t="shared" si="4"/>
        <v>12437.060000000001</v>
      </c>
      <c r="J48" s="65"/>
      <c r="K48" s="65"/>
    </row>
    <row r="49" spans="1:11" ht="12.75" customHeight="1">
      <c r="A49" s="13" t="s">
        <v>424</v>
      </c>
      <c r="B49" s="14">
        <v>1</v>
      </c>
      <c r="C49" s="15">
        <v>53.2</v>
      </c>
      <c r="D49" s="15">
        <v>0</v>
      </c>
      <c r="E49" s="15">
        <v>0</v>
      </c>
      <c r="F49" s="15">
        <v>1</v>
      </c>
      <c r="G49" s="16">
        <v>35.5</v>
      </c>
      <c r="H49" s="44">
        <f t="shared" si="3"/>
        <v>2</v>
      </c>
      <c r="I49" s="56">
        <f t="shared" si="4"/>
        <v>88.7</v>
      </c>
      <c r="J49" s="65"/>
      <c r="K49" s="65"/>
    </row>
    <row r="50" spans="1:11" ht="12.75" customHeight="1">
      <c r="A50" s="22" t="s">
        <v>53</v>
      </c>
      <c r="B50" s="14">
        <v>331</v>
      </c>
      <c r="C50" s="15">
        <v>55069.74999999999</v>
      </c>
      <c r="D50" s="15">
        <v>2</v>
      </c>
      <c r="E50" s="15">
        <v>41.54</v>
      </c>
      <c r="F50" s="15">
        <v>71</v>
      </c>
      <c r="G50" s="16">
        <v>54116.450000000004</v>
      </c>
      <c r="H50" s="44">
        <f t="shared" si="3"/>
        <v>404</v>
      </c>
      <c r="I50" s="56">
        <f t="shared" si="4"/>
        <v>109227.73999999999</v>
      </c>
      <c r="J50" s="65"/>
      <c r="K50" s="65"/>
    </row>
    <row r="51" spans="1:11" ht="12.75" customHeight="1">
      <c r="A51" s="332" t="s">
        <v>54</v>
      </c>
      <c r="B51" s="14">
        <v>1132</v>
      </c>
      <c r="C51" s="15">
        <v>118391.51</v>
      </c>
      <c r="D51" s="15">
        <v>2</v>
      </c>
      <c r="E51" s="15">
        <v>111.87</v>
      </c>
      <c r="F51" s="15">
        <v>22</v>
      </c>
      <c r="G51" s="16">
        <v>2850.77</v>
      </c>
      <c r="H51" s="44">
        <f t="shared" si="3"/>
        <v>1156</v>
      </c>
      <c r="I51" s="56">
        <f t="shared" si="4"/>
        <v>121354.15</v>
      </c>
      <c r="J51" s="65"/>
      <c r="K51" s="65"/>
    </row>
    <row r="52" spans="1:11" ht="12.75" customHeight="1">
      <c r="A52" s="17" t="s">
        <v>55</v>
      </c>
      <c r="B52" s="14">
        <v>45</v>
      </c>
      <c r="C52" s="15">
        <v>4601.87</v>
      </c>
      <c r="D52" s="15">
        <v>0</v>
      </c>
      <c r="E52" s="15">
        <v>0</v>
      </c>
      <c r="F52" s="15">
        <v>126</v>
      </c>
      <c r="G52" s="16">
        <v>27132.72</v>
      </c>
      <c r="H52" s="44">
        <f t="shared" si="3"/>
        <v>171</v>
      </c>
      <c r="I52" s="56">
        <f t="shared" si="4"/>
        <v>31734.59</v>
      </c>
      <c r="J52" s="65"/>
      <c r="K52" s="65"/>
    </row>
    <row r="53" spans="1:11" ht="12.75" customHeight="1">
      <c r="A53" s="17" t="s">
        <v>395</v>
      </c>
      <c r="B53" s="14">
        <v>15</v>
      </c>
      <c r="C53" s="15">
        <v>3425.64</v>
      </c>
      <c r="D53" s="15">
        <v>0</v>
      </c>
      <c r="E53" s="15">
        <v>0</v>
      </c>
      <c r="F53" s="15">
        <v>0</v>
      </c>
      <c r="G53" s="16">
        <v>0</v>
      </c>
      <c r="H53" s="44">
        <f t="shared" si="3"/>
        <v>15</v>
      </c>
      <c r="I53" s="56">
        <f t="shared" si="4"/>
        <v>3425.64</v>
      </c>
      <c r="J53" s="65"/>
      <c r="K53" s="65"/>
    </row>
    <row r="54" spans="1:11" ht="12.75" customHeight="1">
      <c r="A54" s="17" t="s">
        <v>56</v>
      </c>
      <c r="B54" s="14">
        <v>268</v>
      </c>
      <c r="C54" s="15">
        <v>69145.48</v>
      </c>
      <c r="D54" s="15">
        <v>5</v>
      </c>
      <c r="E54" s="15">
        <v>3544.67</v>
      </c>
      <c r="F54" s="15">
        <v>181</v>
      </c>
      <c r="G54" s="16">
        <v>44289.04</v>
      </c>
      <c r="H54" s="44">
        <f t="shared" si="3"/>
        <v>454</v>
      </c>
      <c r="I54" s="56">
        <f t="shared" si="4"/>
        <v>116979.19</v>
      </c>
      <c r="J54" s="65"/>
      <c r="K54" s="65"/>
    </row>
    <row r="55" spans="1:11" ht="12.75" customHeight="1">
      <c r="A55" s="13" t="s">
        <v>57</v>
      </c>
      <c r="B55" s="14">
        <v>22</v>
      </c>
      <c r="C55" s="15">
        <v>3800.15</v>
      </c>
      <c r="D55" s="15">
        <v>0</v>
      </c>
      <c r="E55" s="15">
        <v>0</v>
      </c>
      <c r="F55" s="15">
        <v>59</v>
      </c>
      <c r="G55" s="16">
        <v>45266.200000000004</v>
      </c>
      <c r="H55" s="44">
        <f t="shared" si="3"/>
        <v>81</v>
      </c>
      <c r="I55" s="56">
        <f t="shared" si="4"/>
        <v>49066.350000000006</v>
      </c>
      <c r="J55" s="65"/>
      <c r="K55" s="65"/>
    </row>
    <row r="56" spans="1:11" ht="12.75" customHeight="1">
      <c r="A56" s="13" t="s">
        <v>425</v>
      </c>
      <c r="B56" s="14">
        <v>527</v>
      </c>
      <c r="C56" s="15">
        <v>110376.99000000002</v>
      </c>
      <c r="D56" s="15">
        <v>5</v>
      </c>
      <c r="E56" s="15">
        <v>872.45</v>
      </c>
      <c r="F56" s="15">
        <v>410</v>
      </c>
      <c r="G56" s="16">
        <v>81523.45</v>
      </c>
      <c r="H56" s="44">
        <f t="shared" si="3"/>
        <v>942</v>
      </c>
      <c r="I56" s="56">
        <f t="shared" si="4"/>
        <v>192772.89</v>
      </c>
      <c r="J56" s="65"/>
      <c r="K56" s="65"/>
    </row>
    <row r="57" spans="1:11" ht="12.75" customHeight="1">
      <c r="A57" s="18" t="s">
        <v>58</v>
      </c>
      <c r="B57" s="14">
        <v>131</v>
      </c>
      <c r="C57" s="15">
        <v>36352.9</v>
      </c>
      <c r="D57" s="15">
        <v>1</v>
      </c>
      <c r="E57" s="15">
        <v>1927.03</v>
      </c>
      <c r="F57" s="15">
        <v>101</v>
      </c>
      <c r="G57" s="16">
        <v>30927.6</v>
      </c>
      <c r="H57" s="44">
        <f t="shared" si="3"/>
        <v>233</v>
      </c>
      <c r="I57" s="56">
        <f t="shared" si="4"/>
        <v>69207.53</v>
      </c>
      <c r="J57" s="65"/>
      <c r="K57" s="65"/>
    </row>
    <row r="58" spans="1:11" ht="12.75" customHeight="1">
      <c r="A58" s="13" t="s">
        <v>59</v>
      </c>
      <c r="B58" s="14">
        <v>1</v>
      </c>
      <c r="C58" s="15">
        <v>32.2</v>
      </c>
      <c r="D58" s="15">
        <v>0</v>
      </c>
      <c r="E58" s="15">
        <v>0</v>
      </c>
      <c r="F58" s="15">
        <v>0</v>
      </c>
      <c r="G58" s="16">
        <v>0</v>
      </c>
      <c r="H58" s="44">
        <f t="shared" si="3"/>
        <v>1</v>
      </c>
      <c r="I58" s="56">
        <f t="shared" si="4"/>
        <v>32.2</v>
      </c>
      <c r="J58" s="65"/>
      <c r="K58" s="65"/>
    </row>
    <row r="59" spans="1:11" ht="12.75" customHeight="1">
      <c r="A59" s="23" t="s">
        <v>60</v>
      </c>
      <c r="B59" s="14">
        <v>21</v>
      </c>
      <c r="C59" s="15">
        <v>1365.3799999999999</v>
      </c>
      <c r="D59" s="15">
        <v>0</v>
      </c>
      <c r="E59" s="15">
        <v>0</v>
      </c>
      <c r="F59" s="15">
        <v>67</v>
      </c>
      <c r="G59" s="16">
        <v>5268.74</v>
      </c>
      <c r="H59" s="44">
        <f t="shared" si="3"/>
        <v>88</v>
      </c>
      <c r="I59" s="56">
        <f t="shared" si="4"/>
        <v>6634.12</v>
      </c>
      <c r="J59" s="65"/>
      <c r="K59" s="65"/>
    </row>
    <row r="60" spans="1:11" ht="12.75" customHeight="1">
      <c r="A60" s="23" t="s">
        <v>396</v>
      </c>
      <c r="B60" s="46">
        <v>3</v>
      </c>
      <c r="C60" s="47">
        <v>619.49</v>
      </c>
      <c r="D60" s="48">
        <v>0</v>
      </c>
      <c r="E60" s="48">
        <v>0</v>
      </c>
      <c r="F60" s="48">
        <v>4</v>
      </c>
      <c r="G60" s="49">
        <v>577.35</v>
      </c>
      <c r="H60" s="44">
        <f t="shared" si="3"/>
        <v>7</v>
      </c>
      <c r="I60" s="56">
        <f t="shared" si="4"/>
        <v>1196.8400000000001</v>
      </c>
      <c r="J60" s="65"/>
      <c r="K60" s="65"/>
    </row>
    <row r="61" spans="1:11" ht="12.75" customHeight="1">
      <c r="A61" s="23" t="s">
        <v>61</v>
      </c>
      <c r="B61" s="46">
        <v>1</v>
      </c>
      <c r="C61" s="47">
        <v>581</v>
      </c>
      <c r="D61" s="48">
        <v>0</v>
      </c>
      <c r="E61" s="48">
        <v>0</v>
      </c>
      <c r="F61" s="48">
        <v>1</v>
      </c>
      <c r="G61" s="49">
        <v>345.76</v>
      </c>
      <c r="H61" s="44">
        <f t="shared" si="3"/>
        <v>2</v>
      </c>
      <c r="I61" s="56">
        <f t="shared" si="4"/>
        <v>926.76</v>
      </c>
      <c r="J61" s="65"/>
      <c r="K61" s="65"/>
    </row>
    <row r="62" spans="1:11" ht="12.75" customHeight="1">
      <c r="A62" s="23" t="s">
        <v>159</v>
      </c>
      <c r="B62" s="46">
        <v>29</v>
      </c>
      <c r="C62" s="47">
        <v>3633.01</v>
      </c>
      <c r="D62" s="48">
        <v>0</v>
      </c>
      <c r="E62" s="48">
        <v>0</v>
      </c>
      <c r="F62" s="48">
        <v>18</v>
      </c>
      <c r="G62" s="49">
        <v>2760.8</v>
      </c>
      <c r="H62" s="44">
        <f t="shared" si="3"/>
        <v>47</v>
      </c>
      <c r="I62" s="56">
        <f t="shared" si="4"/>
        <v>6393.81</v>
      </c>
      <c r="J62" s="65"/>
      <c r="K62" s="65"/>
    </row>
    <row r="63" spans="1:11" s="4" customFormat="1" ht="12.75">
      <c r="A63" s="23" t="s">
        <v>62</v>
      </c>
      <c r="B63" s="14">
        <v>11</v>
      </c>
      <c r="C63" s="15">
        <v>791.79</v>
      </c>
      <c r="D63" s="48">
        <v>0</v>
      </c>
      <c r="E63" s="48">
        <v>0</v>
      </c>
      <c r="F63" s="48">
        <v>42</v>
      </c>
      <c r="G63" s="49">
        <v>4983.830000000001</v>
      </c>
      <c r="H63" s="44">
        <f aca="true" t="shared" si="5" ref="H63:H126">+B63+D63+F63</f>
        <v>53</v>
      </c>
      <c r="I63" s="56">
        <f aca="true" t="shared" si="6" ref="I63:I126">+C63+E63+G63</f>
        <v>5775.620000000001</v>
      </c>
      <c r="J63" s="65"/>
      <c r="K63" s="65"/>
    </row>
    <row r="64" spans="1:11" s="4" customFormat="1" ht="12.75">
      <c r="A64" s="13" t="s">
        <v>397</v>
      </c>
      <c r="B64" s="14">
        <v>14</v>
      </c>
      <c r="C64" s="15">
        <v>553.4300000000001</v>
      </c>
      <c r="D64" s="15">
        <v>0</v>
      </c>
      <c r="E64" s="15">
        <v>0</v>
      </c>
      <c r="F64" s="15">
        <v>0</v>
      </c>
      <c r="G64" s="16">
        <v>0</v>
      </c>
      <c r="H64" s="44">
        <f t="shared" si="5"/>
        <v>14</v>
      </c>
      <c r="I64" s="56">
        <f t="shared" si="6"/>
        <v>553.4300000000001</v>
      </c>
      <c r="J64" s="65"/>
      <c r="K64" s="65"/>
    </row>
    <row r="65" spans="1:11" s="4" customFormat="1" ht="12.75">
      <c r="A65" s="17" t="s">
        <v>160</v>
      </c>
      <c r="B65" s="14">
        <v>5</v>
      </c>
      <c r="C65" s="15">
        <v>136.22</v>
      </c>
      <c r="D65" s="15">
        <v>0</v>
      </c>
      <c r="E65" s="15">
        <v>0</v>
      </c>
      <c r="F65" s="15">
        <v>0</v>
      </c>
      <c r="G65" s="16">
        <v>0</v>
      </c>
      <c r="H65" s="44">
        <f t="shared" si="5"/>
        <v>5</v>
      </c>
      <c r="I65" s="56">
        <f t="shared" si="6"/>
        <v>136.22</v>
      </c>
      <c r="J65" s="65"/>
      <c r="K65" s="65"/>
    </row>
    <row r="66" spans="1:11" s="4" customFormat="1" ht="12.75">
      <c r="A66" s="13" t="s">
        <v>161</v>
      </c>
      <c r="B66" s="14">
        <v>86</v>
      </c>
      <c r="C66" s="15">
        <v>29169.190000000002</v>
      </c>
      <c r="D66" s="15">
        <v>0</v>
      </c>
      <c r="E66" s="15">
        <v>0</v>
      </c>
      <c r="F66" s="15">
        <v>53</v>
      </c>
      <c r="G66" s="16">
        <v>53108.85</v>
      </c>
      <c r="H66" s="44">
        <f t="shared" si="5"/>
        <v>139</v>
      </c>
      <c r="I66" s="56">
        <f t="shared" si="6"/>
        <v>82278.04000000001</v>
      </c>
      <c r="J66" s="65"/>
      <c r="K66" s="65"/>
    </row>
    <row r="67" spans="1:11" s="4" customFormat="1" ht="12.75">
      <c r="A67" s="17" t="s">
        <v>63</v>
      </c>
      <c r="B67" s="14">
        <v>36</v>
      </c>
      <c r="C67" s="15">
        <v>9764.699999999999</v>
      </c>
      <c r="D67" s="15">
        <v>3</v>
      </c>
      <c r="E67" s="15">
        <v>19730</v>
      </c>
      <c r="F67" s="15">
        <v>74</v>
      </c>
      <c r="G67" s="16">
        <v>5694.02</v>
      </c>
      <c r="H67" s="44">
        <f t="shared" si="5"/>
        <v>113</v>
      </c>
      <c r="I67" s="56">
        <f t="shared" si="6"/>
        <v>35188.72</v>
      </c>
      <c r="J67" s="65"/>
      <c r="K67" s="65"/>
    </row>
    <row r="68" spans="1:11" s="4" customFormat="1" ht="12.75">
      <c r="A68" s="17" t="s">
        <v>64</v>
      </c>
      <c r="B68" s="14">
        <v>0</v>
      </c>
      <c r="C68" s="15">
        <v>0</v>
      </c>
      <c r="D68" s="15">
        <v>0</v>
      </c>
      <c r="E68" s="15">
        <v>0</v>
      </c>
      <c r="F68" s="15">
        <v>0</v>
      </c>
      <c r="G68" s="16">
        <v>0</v>
      </c>
      <c r="H68" s="44">
        <f t="shared" si="5"/>
        <v>0</v>
      </c>
      <c r="I68" s="56">
        <f t="shared" si="6"/>
        <v>0</v>
      </c>
      <c r="J68" s="65"/>
      <c r="K68" s="65"/>
    </row>
    <row r="69" spans="1:11" s="4" customFormat="1" ht="12.75">
      <c r="A69" s="13" t="s">
        <v>426</v>
      </c>
      <c r="B69" s="14">
        <v>3</v>
      </c>
      <c r="C69" s="15">
        <v>50.35</v>
      </c>
      <c r="D69" s="15">
        <v>0</v>
      </c>
      <c r="E69" s="15">
        <v>0</v>
      </c>
      <c r="F69" s="15">
        <v>11</v>
      </c>
      <c r="G69" s="16">
        <v>1357.7399999999998</v>
      </c>
      <c r="H69" s="44">
        <f t="shared" si="5"/>
        <v>14</v>
      </c>
      <c r="I69" s="56">
        <f t="shared" si="6"/>
        <v>1408.0899999999997</v>
      </c>
      <c r="J69" s="65"/>
      <c r="K69" s="65"/>
    </row>
    <row r="70" spans="1:11" s="4" customFormat="1" ht="12.75">
      <c r="A70" s="13" t="s">
        <v>65</v>
      </c>
      <c r="B70" s="14">
        <v>0</v>
      </c>
      <c r="C70" s="15">
        <v>0</v>
      </c>
      <c r="D70" s="15">
        <v>0</v>
      </c>
      <c r="E70" s="15">
        <v>0</v>
      </c>
      <c r="F70" s="15">
        <v>0</v>
      </c>
      <c r="G70" s="16">
        <v>0</v>
      </c>
      <c r="H70" s="44">
        <f t="shared" si="5"/>
        <v>0</v>
      </c>
      <c r="I70" s="56">
        <f t="shared" si="6"/>
        <v>0</v>
      </c>
      <c r="J70" s="65"/>
      <c r="K70" s="65"/>
    </row>
    <row r="71" spans="1:11" s="4" customFormat="1" ht="12.75">
      <c r="A71" s="13" t="s">
        <v>162</v>
      </c>
      <c r="B71" s="14">
        <v>36</v>
      </c>
      <c r="C71" s="15">
        <v>10754.93</v>
      </c>
      <c r="D71" s="15">
        <v>3</v>
      </c>
      <c r="E71" s="15">
        <v>3736.87</v>
      </c>
      <c r="F71" s="15">
        <v>21</v>
      </c>
      <c r="G71" s="16">
        <v>3186.0600000000004</v>
      </c>
      <c r="H71" s="44">
        <f t="shared" si="5"/>
        <v>60</v>
      </c>
      <c r="I71" s="56">
        <f t="shared" si="6"/>
        <v>17677.86</v>
      </c>
      <c r="J71" s="65"/>
      <c r="K71" s="65"/>
    </row>
    <row r="72" spans="1:11" s="4" customFormat="1" ht="12.75">
      <c r="A72" s="13" t="s">
        <v>66</v>
      </c>
      <c r="B72" s="14">
        <v>9</v>
      </c>
      <c r="C72" s="15">
        <v>974.1200000000001</v>
      </c>
      <c r="D72" s="15">
        <v>0</v>
      </c>
      <c r="E72" s="15">
        <v>0</v>
      </c>
      <c r="F72" s="15">
        <v>29</v>
      </c>
      <c r="G72" s="16">
        <v>10171.79</v>
      </c>
      <c r="H72" s="44">
        <f t="shared" si="5"/>
        <v>38</v>
      </c>
      <c r="I72" s="56">
        <f t="shared" si="6"/>
        <v>11145.910000000002</v>
      </c>
      <c r="J72" s="65"/>
      <c r="K72" s="65"/>
    </row>
    <row r="73" spans="1:11" s="4" customFormat="1" ht="12.75">
      <c r="A73" s="13" t="s">
        <v>67</v>
      </c>
      <c r="B73" s="14">
        <v>1612</v>
      </c>
      <c r="C73" s="15">
        <v>297318.61</v>
      </c>
      <c r="D73" s="15">
        <v>3</v>
      </c>
      <c r="E73" s="15">
        <v>179.4</v>
      </c>
      <c r="F73" s="15">
        <v>193</v>
      </c>
      <c r="G73" s="16">
        <v>78553.32</v>
      </c>
      <c r="H73" s="44">
        <f t="shared" si="5"/>
        <v>1808</v>
      </c>
      <c r="I73" s="56">
        <f t="shared" si="6"/>
        <v>376051.33</v>
      </c>
      <c r="J73" s="65"/>
      <c r="K73" s="65"/>
    </row>
    <row r="74" spans="1:11" s="4" customFormat="1" ht="12.75">
      <c r="A74" s="13" t="s">
        <v>68</v>
      </c>
      <c r="B74" s="14">
        <v>2</v>
      </c>
      <c r="C74" s="15">
        <v>76.21</v>
      </c>
      <c r="D74" s="15">
        <v>0</v>
      </c>
      <c r="E74" s="15">
        <v>0</v>
      </c>
      <c r="F74" s="15">
        <v>3</v>
      </c>
      <c r="G74" s="16">
        <v>164.66</v>
      </c>
      <c r="H74" s="44">
        <f t="shared" si="5"/>
        <v>5</v>
      </c>
      <c r="I74" s="56">
        <f t="shared" si="6"/>
        <v>240.87</v>
      </c>
      <c r="J74" s="65"/>
      <c r="K74" s="65"/>
    </row>
    <row r="75" spans="1:11" s="4" customFormat="1" ht="12.75">
      <c r="A75" s="13" t="s">
        <v>69</v>
      </c>
      <c r="B75" s="14">
        <v>45</v>
      </c>
      <c r="C75" s="15">
        <v>13439.59</v>
      </c>
      <c r="D75" s="15">
        <v>0</v>
      </c>
      <c r="E75" s="15">
        <v>0</v>
      </c>
      <c r="F75" s="15">
        <v>19</v>
      </c>
      <c r="G75" s="16">
        <v>1701.72</v>
      </c>
      <c r="H75" s="44">
        <f t="shared" si="5"/>
        <v>64</v>
      </c>
      <c r="I75" s="56">
        <f t="shared" si="6"/>
        <v>15141.31</v>
      </c>
      <c r="J75" s="65"/>
      <c r="K75" s="65"/>
    </row>
    <row r="76" spans="1:11" s="4" customFormat="1" ht="12.75">
      <c r="A76" s="13" t="s">
        <v>163</v>
      </c>
      <c r="B76" s="14">
        <v>29</v>
      </c>
      <c r="C76" s="15">
        <v>6582.0599999999995</v>
      </c>
      <c r="D76" s="15">
        <v>0</v>
      </c>
      <c r="E76" s="15">
        <v>0</v>
      </c>
      <c r="F76" s="15">
        <v>4</v>
      </c>
      <c r="G76" s="16">
        <v>338.85</v>
      </c>
      <c r="H76" s="44">
        <f t="shared" si="5"/>
        <v>33</v>
      </c>
      <c r="I76" s="56">
        <f t="shared" si="6"/>
        <v>6920.91</v>
      </c>
      <c r="J76" s="65"/>
      <c r="K76" s="65"/>
    </row>
    <row r="77" spans="1:11" s="4" customFormat="1" ht="12.75">
      <c r="A77" s="13" t="s">
        <v>70</v>
      </c>
      <c r="B77" s="14">
        <v>31</v>
      </c>
      <c r="C77" s="15">
        <v>6327.5199999999995</v>
      </c>
      <c r="D77" s="15">
        <v>1</v>
      </c>
      <c r="E77" s="15">
        <v>34.14</v>
      </c>
      <c r="F77" s="15">
        <v>35</v>
      </c>
      <c r="G77" s="16">
        <v>6433.860000000001</v>
      </c>
      <c r="H77" s="44">
        <f t="shared" si="5"/>
        <v>67</v>
      </c>
      <c r="I77" s="56">
        <f t="shared" si="6"/>
        <v>12795.52</v>
      </c>
      <c r="J77" s="65"/>
      <c r="K77" s="65"/>
    </row>
    <row r="78" spans="1:11" s="4" customFormat="1" ht="12.75">
      <c r="A78" s="18" t="s">
        <v>71</v>
      </c>
      <c r="B78" s="14">
        <v>11</v>
      </c>
      <c r="C78" s="15">
        <v>960.8199999999999</v>
      </c>
      <c r="D78" s="15">
        <v>1</v>
      </c>
      <c r="E78" s="15">
        <v>590.4</v>
      </c>
      <c r="F78" s="15">
        <v>2</v>
      </c>
      <c r="G78" s="16">
        <v>34.79</v>
      </c>
      <c r="H78" s="44">
        <f t="shared" si="5"/>
        <v>14</v>
      </c>
      <c r="I78" s="56">
        <f t="shared" si="6"/>
        <v>1586.0099999999998</v>
      </c>
      <c r="J78" s="65"/>
      <c r="K78" s="65"/>
    </row>
    <row r="79" spans="1:11" s="4" customFormat="1" ht="12.75">
      <c r="A79" s="18" t="s">
        <v>427</v>
      </c>
      <c r="B79" s="14">
        <v>72</v>
      </c>
      <c r="C79" s="15">
        <v>15922.72</v>
      </c>
      <c r="D79" s="15">
        <v>0</v>
      </c>
      <c r="E79" s="15">
        <v>0</v>
      </c>
      <c r="F79" s="15">
        <v>73</v>
      </c>
      <c r="G79" s="16">
        <v>24816.16</v>
      </c>
      <c r="H79" s="44">
        <f t="shared" si="5"/>
        <v>145</v>
      </c>
      <c r="I79" s="56">
        <f t="shared" si="6"/>
        <v>40738.88</v>
      </c>
      <c r="J79" s="65"/>
      <c r="K79" s="65"/>
    </row>
    <row r="80" spans="1:11" s="4" customFormat="1" ht="12.75">
      <c r="A80" s="13" t="s">
        <v>72</v>
      </c>
      <c r="B80" s="14">
        <v>2</v>
      </c>
      <c r="C80" s="15">
        <v>33.53</v>
      </c>
      <c r="D80" s="15">
        <v>0</v>
      </c>
      <c r="E80" s="15">
        <v>0</v>
      </c>
      <c r="F80" s="15">
        <v>1</v>
      </c>
      <c r="G80" s="16">
        <v>53.03</v>
      </c>
      <c r="H80" s="44">
        <f t="shared" si="5"/>
        <v>3</v>
      </c>
      <c r="I80" s="56">
        <f t="shared" si="6"/>
        <v>86.56</v>
      </c>
      <c r="J80" s="65"/>
      <c r="K80" s="65"/>
    </row>
    <row r="81" spans="1:11" s="4" customFormat="1" ht="12.75">
      <c r="A81" s="13" t="s">
        <v>398</v>
      </c>
      <c r="B81" s="14">
        <v>0</v>
      </c>
      <c r="C81" s="15">
        <v>0</v>
      </c>
      <c r="D81" s="15">
        <v>0</v>
      </c>
      <c r="E81" s="15">
        <v>0</v>
      </c>
      <c r="F81" s="15">
        <v>0</v>
      </c>
      <c r="G81" s="16">
        <v>0</v>
      </c>
      <c r="H81" s="44">
        <f t="shared" si="5"/>
        <v>0</v>
      </c>
      <c r="I81" s="56">
        <f t="shared" si="6"/>
        <v>0</v>
      </c>
      <c r="J81" s="65"/>
      <c r="K81" s="65"/>
    </row>
    <row r="82" spans="1:11" s="4" customFormat="1" ht="12.75">
      <c r="A82" s="13" t="s">
        <v>428</v>
      </c>
      <c r="B82" s="14">
        <v>6</v>
      </c>
      <c r="C82" s="15">
        <v>4082.7999999999997</v>
      </c>
      <c r="D82" s="15">
        <v>0</v>
      </c>
      <c r="E82" s="15">
        <v>0</v>
      </c>
      <c r="F82" s="15">
        <v>27</v>
      </c>
      <c r="G82" s="16">
        <v>14449.970000000001</v>
      </c>
      <c r="H82" s="44">
        <f t="shared" si="5"/>
        <v>33</v>
      </c>
      <c r="I82" s="56">
        <f t="shared" si="6"/>
        <v>18532.77</v>
      </c>
      <c r="J82" s="65"/>
      <c r="K82" s="65"/>
    </row>
    <row r="83" spans="1:11" s="4" customFormat="1" ht="12.75">
      <c r="A83" s="13" t="s">
        <v>73</v>
      </c>
      <c r="B83" s="14">
        <v>123</v>
      </c>
      <c r="C83" s="15">
        <v>17355.16</v>
      </c>
      <c r="D83" s="15">
        <v>3</v>
      </c>
      <c r="E83" s="15">
        <v>841.8199999999999</v>
      </c>
      <c r="F83" s="15">
        <v>81</v>
      </c>
      <c r="G83" s="16">
        <v>16809.16</v>
      </c>
      <c r="H83" s="44">
        <f t="shared" si="5"/>
        <v>207</v>
      </c>
      <c r="I83" s="56">
        <f t="shared" si="6"/>
        <v>35006.14</v>
      </c>
      <c r="J83" s="65"/>
      <c r="K83" s="65"/>
    </row>
    <row r="84" spans="1:11" s="4" customFormat="1" ht="12.75">
      <c r="A84" s="13" t="s">
        <v>114</v>
      </c>
      <c r="B84" s="14">
        <v>0</v>
      </c>
      <c r="C84" s="15">
        <v>0</v>
      </c>
      <c r="D84" s="15">
        <v>0</v>
      </c>
      <c r="E84" s="15">
        <v>0</v>
      </c>
      <c r="F84" s="15">
        <v>0</v>
      </c>
      <c r="G84" s="16">
        <v>0</v>
      </c>
      <c r="H84" s="44">
        <f t="shared" si="5"/>
        <v>0</v>
      </c>
      <c r="I84" s="56">
        <f t="shared" si="6"/>
        <v>0</v>
      </c>
      <c r="J84" s="65"/>
      <c r="K84" s="65"/>
    </row>
    <row r="85" spans="1:11" s="4" customFormat="1" ht="12.75">
      <c r="A85" s="13" t="s">
        <v>74</v>
      </c>
      <c r="B85" s="14">
        <v>178</v>
      </c>
      <c r="C85" s="15">
        <v>48805.68</v>
      </c>
      <c r="D85" s="15">
        <v>6</v>
      </c>
      <c r="E85" s="15">
        <v>8269.86</v>
      </c>
      <c r="F85" s="15">
        <v>302</v>
      </c>
      <c r="G85" s="16">
        <v>149177.47</v>
      </c>
      <c r="H85" s="44">
        <f t="shared" si="5"/>
        <v>486</v>
      </c>
      <c r="I85" s="56">
        <f t="shared" si="6"/>
        <v>206253.01</v>
      </c>
      <c r="J85" s="65"/>
      <c r="K85" s="65"/>
    </row>
    <row r="86" spans="1:11" s="4" customFormat="1" ht="12.75">
      <c r="A86" s="13" t="s">
        <v>115</v>
      </c>
      <c r="B86" s="14">
        <v>1</v>
      </c>
      <c r="C86" s="15">
        <v>61.82</v>
      </c>
      <c r="D86" s="15">
        <v>0</v>
      </c>
      <c r="E86" s="15">
        <v>0</v>
      </c>
      <c r="F86" s="15">
        <v>0</v>
      </c>
      <c r="G86" s="16">
        <v>0</v>
      </c>
      <c r="H86" s="44">
        <f t="shared" si="5"/>
        <v>1</v>
      </c>
      <c r="I86" s="56">
        <f t="shared" si="6"/>
        <v>61.82</v>
      </c>
      <c r="J86" s="65"/>
      <c r="K86" s="65"/>
    </row>
    <row r="87" spans="1:11" s="4" customFormat="1" ht="12.75">
      <c r="A87" s="13" t="s">
        <v>75</v>
      </c>
      <c r="B87" s="14">
        <v>0</v>
      </c>
      <c r="C87" s="15">
        <v>0</v>
      </c>
      <c r="D87" s="15">
        <v>0</v>
      </c>
      <c r="E87" s="15">
        <v>0</v>
      </c>
      <c r="F87" s="15">
        <v>0</v>
      </c>
      <c r="G87" s="16">
        <v>0</v>
      </c>
      <c r="H87" s="44">
        <f t="shared" si="5"/>
        <v>0</v>
      </c>
      <c r="I87" s="56">
        <f t="shared" si="6"/>
        <v>0</v>
      </c>
      <c r="J87" s="65"/>
      <c r="K87" s="65"/>
    </row>
    <row r="88" spans="1:11" s="4" customFormat="1" ht="12.75">
      <c r="A88" s="13" t="s">
        <v>76</v>
      </c>
      <c r="B88" s="14">
        <v>225</v>
      </c>
      <c r="C88" s="15">
        <v>33722.51</v>
      </c>
      <c r="D88" s="15">
        <v>1</v>
      </c>
      <c r="E88" s="15">
        <v>30.55</v>
      </c>
      <c r="F88" s="15">
        <v>139</v>
      </c>
      <c r="G88" s="16">
        <v>37844.88</v>
      </c>
      <c r="H88" s="44">
        <f t="shared" si="5"/>
        <v>365</v>
      </c>
      <c r="I88" s="56">
        <f t="shared" si="6"/>
        <v>71597.94</v>
      </c>
      <c r="J88" s="65"/>
      <c r="K88" s="65"/>
    </row>
    <row r="89" spans="1:11" s="4" customFormat="1" ht="12.75">
      <c r="A89" s="333" t="s">
        <v>109</v>
      </c>
      <c r="B89" s="14">
        <v>0</v>
      </c>
      <c r="C89" s="15">
        <v>0</v>
      </c>
      <c r="D89" s="15">
        <v>0</v>
      </c>
      <c r="E89" s="15">
        <v>0</v>
      </c>
      <c r="F89" s="15">
        <v>0</v>
      </c>
      <c r="G89" s="16">
        <v>0</v>
      </c>
      <c r="H89" s="44">
        <f t="shared" si="5"/>
        <v>0</v>
      </c>
      <c r="I89" s="56">
        <f t="shared" si="6"/>
        <v>0</v>
      </c>
      <c r="J89" s="65"/>
      <c r="K89" s="65"/>
    </row>
    <row r="90" spans="1:11" s="4" customFormat="1" ht="12.75">
      <c r="A90" s="22" t="s">
        <v>77</v>
      </c>
      <c r="B90" s="14">
        <v>53</v>
      </c>
      <c r="C90" s="15">
        <v>9118.119999999999</v>
      </c>
      <c r="D90" s="15">
        <v>0</v>
      </c>
      <c r="E90" s="15">
        <v>0</v>
      </c>
      <c r="F90" s="15">
        <v>1</v>
      </c>
      <c r="G90" s="16">
        <v>12.8</v>
      </c>
      <c r="H90" s="44">
        <f t="shared" si="5"/>
        <v>54</v>
      </c>
      <c r="I90" s="56">
        <f t="shared" si="6"/>
        <v>9130.919999999998</v>
      </c>
      <c r="J90" s="65"/>
      <c r="K90" s="65"/>
    </row>
    <row r="91" spans="1:11" s="4" customFormat="1" ht="12.75">
      <c r="A91" s="17" t="s">
        <v>399</v>
      </c>
      <c r="B91" s="14">
        <v>0</v>
      </c>
      <c r="C91" s="15">
        <v>0</v>
      </c>
      <c r="D91" s="15">
        <v>0</v>
      </c>
      <c r="E91" s="15">
        <v>0</v>
      </c>
      <c r="F91" s="15">
        <v>0</v>
      </c>
      <c r="G91" s="16">
        <v>0</v>
      </c>
      <c r="H91" s="44">
        <f t="shared" si="5"/>
        <v>0</v>
      </c>
      <c r="I91" s="56">
        <f t="shared" si="6"/>
        <v>0</v>
      </c>
      <c r="J91" s="65"/>
      <c r="K91" s="65"/>
    </row>
    <row r="92" spans="1:11" s="4" customFormat="1" ht="12.75">
      <c r="A92" s="17" t="s">
        <v>429</v>
      </c>
      <c r="B92" s="14">
        <v>3072</v>
      </c>
      <c r="C92" s="15">
        <v>562249.6699999999</v>
      </c>
      <c r="D92" s="15">
        <v>24</v>
      </c>
      <c r="E92" s="15">
        <v>28331.52</v>
      </c>
      <c r="F92" s="15">
        <v>341</v>
      </c>
      <c r="G92" s="16">
        <v>98115.50000000001</v>
      </c>
      <c r="H92" s="44">
        <f t="shared" si="5"/>
        <v>3437</v>
      </c>
      <c r="I92" s="56">
        <f t="shared" si="6"/>
        <v>688696.69</v>
      </c>
      <c r="J92" s="65"/>
      <c r="K92" s="65"/>
    </row>
    <row r="93" spans="1:11" s="4" customFormat="1" ht="12.75">
      <c r="A93" s="13" t="s">
        <v>78</v>
      </c>
      <c r="B93" s="14">
        <v>1278</v>
      </c>
      <c r="C93" s="15">
        <v>291686.71</v>
      </c>
      <c r="D93" s="15">
        <v>3</v>
      </c>
      <c r="E93" s="15">
        <v>429.91</v>
      </c>
      <c r="F93" s="15">
        <v>382</v>
      </c>
      <c r="G93" s="16">
        <v>258173.94</v>
      </c>
      <c r="H93" s="44">
        <f t="shared" si="5"/>
        <v>1663</v>
      </c>
      <c r="I93" s="56">
        <f t="shared" si="6"/>
        <v>550290.56</v>
      </c>
      <c r="J93" s="65"/>
      <c r="K93" s="65"/>
    </row>
    <row r="94" spans="1:11" s="4" customFormat="1" ht="12.75">
      <c r="A94" s="13" t="s">
        <v>430</v>
      </c>
      <c r="B94" s="14">
        <v>0</v>
      </c>
      <c r="C94" s="15">
        <v>0</v>
      </c>
      <c r="D94" s="15">
        <v>0</v>
      </c>
      <c r="E94" s="15">
        <v>0</v>
      </c>
      <c r="F94" s="15">
        <v>0</v>
      </c>
      <c r="G94" s="16">
        <v>0</v>
      </c>
      <c r="H94" s="44">
        <f t="shared" si="5"/>
        <v>0</v>
      </c>
      <c r="I94" s="56">
        <f t="shared" si="6"/>
        <v>0</v>
      </c>
      <c r="J94" s="65"/>
      <c r="K94" s="65"/>
    </row>
    <row r="95" spans="1:11" s="4" customFormat="1" ht="12.75">
      <c r="A95" s="18" t="s">
        <v>79</v>
      </c>
      <c r="B95" s="14">
        <v>14</v>
      </c>
      <c r="C95" s="15">
        <v>6457.29</v>
      </c>
      <c r="D95" s="15">
        <v>0</v>
      </c>
      <c r="E95" s="15">
        <v>0</v>
      </c>
      <c r="F95" s="15">
        <v>1</v>
      </c>
      <c r="G95" s="16">
        <v>67.16</v>
      </c>
      <c r="H95" s="44">
        <f t="shared" si="5"/>
        <v>15</v>
      </c>
      <c r="I95" s="56">
        <f t="shared" si="6"/>
        <v>6524.45</v>
      </c>
      <c r="J95" s="65"/>
      <c r="K95" s="65"/>
    </row>
    <row r="96" spans="1:11" s="4" customFormat="1" ht="12.75">
      <c r="A96" s="13" t="s">
        <v>80</v>
      </c>
      <c r="B96" s="14">
        <v>18</v>
      </c>
      <c r="C96" s="15">
        <v>3549.0099999999998</v>
      </c>
      <c r="D96" s="15">
        <v>0</v>
      </c>
      <c r="E96" s="15">
        <v>0</v>
      </c>
      <c r="F96" s="15">
        <v>1</v>
      </c>
      <c r="G96" s="16">
        <v>184.31</v>
      </c>
      <c r="H96" s="44">
        <f t="shared" si="5"/>
        <v>19</v>
      </c>
      <c r="I96" s="56">
        <f t="shared" si="6"/>
        <v>3733.3199999999997</v>
      </c>
      <c r="J96" s="65"/>
      <c r="K96" s="65"/>
    </row>
    <row r="97" spans="1:11" s="4" customFormat="1" ht="12.75">
      <c r="A97" s="23" t="s">
        <v>81</v>
      </c>
      <c r="B97" s="14">
        <v>6</v>
      </c>
      <c r="C97" s="15">
        <v>214.61999999999998</v>
      </c>
      <c r="D97" s="15">
        <v>0</v>
      </c>
      <c r="E97" s="15">
        <v>0</v>
      </c>
      <c r="F97" s="15">
        <v>15</v>
      </c>
      <c r="G97" s="16">
        <v>356.0100000000001</v>
      </c>
      <c r="H97" s="44">
        <f t="shared" si="5"/>
        <v>21</v>
      </c>
      <c r="I97" s="56">
        <f t="shared" si="6"/>
        <v>570.6300000000001</v>
      </c>
      <c r="J97" s="65"/>
      <c r="K97" s="65"/>
    </row>
    <row r="98" spans="1:11" s="4" customFormat="1" ht="12.75">
      <c r="A98" s="23" t="s">
        <v>82</v>
      </c>
      <c r="B98" s="14">
        <v>38</v>
      </c>
      <c r="C98" s="15">
        <v>7962.079999999999</v>
      </c>
      <c r="D98" s="15">
        <v>0</v>
      </c>
      <c r="E98" s="15">
        <v>0</v>
      </c>
      <c r="F98" s="15">
        <v>7</v>
      </c>
      <c r="G98" s="16">
        <v>2686.5099999999998</v>
      </c>
      <c r="H98" s="44">
        <f t="shared" si="5"/>
        <v>45</v>
      </c>
      <c r="I98" s="56">
        <f t="shared" si="6"/>
        <v>10648.589999999998</v>
      </c>
      <c r="J98" s="65"/>
      <c r="K98" s="65"/>
    </row>
    <row r="99" spans="1:11" s="4" customFormat="1" ht="12.75">
      <c r="A99" s="13" t="s">
        <v>400</v>
      </c>
      <c r="B99" s="14">
        <v>0</v>
      </c>
      <c r="C99" s="15">
        <v>0</v>
      </c>
      <c r="D99" s="15">
        <v>0</v>
      </c>
      <c r="E99" s="15">
        <v>0</v>
      </c>
      <c r="F99" s="15">
        <v>0</v>
      </c>
      <c r="G99" s="16">
        <v>0</v>
      </c>
      <c r="H99" s="44">
        <f t="shared" si="5"/>
        <v>0</v>
      </c>
      <c r="I99" s="56">
        <f t="shared" si="6"/>
        <v>0</v>
      </c>
      <c r="J99" s="65"/>
      <c r="K99" s="65"/>
    </row>
    <row r="100" spans="1:11" s="4" customFormat="1" ht="12.75">
      <c r="A100" s="13" t="s">
        <v>83</v>
      </c>
      <c r="B100" s="50">
        <v>144</v>
      </c>
      <c r="C100" s="51">
        <v>60387.65</v>
      </c>
      <c r="D100" s="51">
        <v>1</v>
      </c>
      <c r="E100" s="51">
        <v>54.18</v>
      </c>
      <c r="F100" s="51">
        <v>9</v>
      </c>
      <c r="G100" s="52">
        <v>2916.59</v>
      </c>
      <c r="H100" s="44">
        <f t="shared" si="5"/>
        <v>154</v>
      </c>
      <c r="I100" s="56">
        <f t="shared" si="6"/>
        <v>63358.42</v>
      </c>
      <c r="J100" s="65"/>
      <c r="K100" s="65"/>
    </row>
    <row r="101" spans="1:11" s="4" customFormat="1" ht="12.75">
      <c r="A101" s="17" t="s">
        <v>84</v>
      </c>
      <c r="B101" s="14">
        <v>36</v>
      </c>
      <c r="C101" s="15">
        <v>6976.79</v>
      </c>
      <c r="D101" s="15">
        <v>0</v>
      </c>
      <c r="E101" s="15">
        <v>0</v>
      </c>
      <c r="F101" s="15">
        <v>31</v>
      </c>
      <c r="G101" s="16">
        <v>20870.17</v>
      </c>
      <c r="H101" s="44">
        <f t="shared" si="5"/>
        <v>67</v>
      </c>
      <c r="I101" s="56">
        <f t="shared" si="6"/>
        <v>27846.96</v>
      </c>
      <c r="J101" s="65"/>
      <c r="K101" s="65"/>
    </row>
    <row r="102" spans="1:11" s="4" customFormat="1" ht="12.75">
      <c r="A102" s="13" t="s">
        <v>164</v>
      </c>
      <c r="B102" s="14">
        <v>9</v>
      </c>
      <c r="C102" s="15">
        <v>2549.2700000000004</v>
      </c>
      <c r="D102" s="15">
        <v>1</v>
      </c>
      <c r="E102" s="15">
        <v>885</v>
      </c>
      <c r="F102" s="15">
        <v>19</v>
      </c>
      <c r="G102" s="16">
        <v>2840.63</v>
      </c>
      <c r="H102" s="44">
        <f t="shared" si="5"/>
        <v>29</v>
      </c>
      <c r="I102" s="56">
        <f t="shared" si="6"/>
        <v>6274.900000000001</v>
      </c>
      <c r="J102" s="65"/>
      <c r="K102" s="65"/>
    </row>
    <row r="103" spans="1:11" s="4" customFormat="1" ht="12.75">
      <c r="A103" s="17" t="s">
        <v>85</v>
      </c>
      <c r="B103" s="14">
        <v>329</v>
      </c>
      <c r="C103" s="15">
        <v>50360.64</v>
      </c>
      <c r="D103" s="15">
        <v>1</v>
      </c>
      <c r="E103" s="15">
        <v>8.78</v>
      </c>
      <c r="F103" s="15">
        <v>44</v>
      </c>
      <c r="G103" s="16">
        <v>6278.74</v>
      </c>
      <c r="H103" s="44">
        <f t="shared" si="5"/>
        <v>374</v>
      </c>
      <c r="I103" s="56">
        <f t="shared" si="6"/>
        <v>56648.159999999996</v>
      </c>
      <c r="J103" s="65"/>
      <c r="K103" s="65"/>
    </row>
    <row r="104" spans="1:11" s="4" customFormat="1" ht="12.75">
      <c r="A104" s="17" t="s">
        <v>86</v>
      </c>
      <c r="B104" s="14">
        <v>28</v>
      </c>
      <c r="C104" s="15">
        <v>4172.66</v>
      </c>
      <c r="D104" s="15">
        <v>0</v>
      </c>
      <c r="E104" s="15">
        <v>0</v>
      </c>
      <c r="F104" s="15">
        <v>8</v>
      </c>
      <c r="G104" s="16">
        <v>940.8000000000001</v>
      </c>
      <c r="H104" s="44">
        <f t="shared" si="5"/>
        <v>36</v>
      </c>
      <c r="I104" s="56">
        <f t="shared" si="6"/>
        <v>5113.46</v>
      </c>
      <c r="J104" s="65"/>
      <c r="K104" s="65"/>
    </row>
    <row r="105" spans="1:11" s="4" customFormat="1" ht="12.75">
      <c r="A105" s="13" t="s">
        <v>87</v>
      </c>
      <c r="B105" s="14">
        <v>7</v>
      </c>
      <c r="C105" s="15">
        <v>121.48</v>
      </c>
      <c r="D105" s="15">
        <v>0</v>
      </c>
      <c r="E105" s="15">
        <v>0</v>
      </c>
      <c r="F105" s="15">
        <v>12</v>
      </c>
      <c r="G105" s="16">
        <v>709.19</v>
      </c>
      <c r="H105" s="44">
        <f t="shared" si="5"/>
        <v>19</v>
      </c>
      <c r="I105" s="56">
        <f t="shared" si="6"/>
        <v>830.6700000000001</v>
      </c>
      <c r="J105" s="65"/>
      <c r="K105" s="65"/>
    </row>
    <row r="106" spans="1:11" s="4" customFormat="1" ht="12.75">
      <c r="A106" s="13" t="s">
        <v>165</v>
      </c>
      <c r="B106" s="14">
        <v>14</v>
      </c>
      <c r="C106" s="15">
        <v>1980.7199999999998</v>
      </c>
      <c r="D106" s="15">
        <v>1</v>
      </c>
      <c r="E106" s="15">
        <v>44.24</v>
      </c>
      <c r="F106" s="15">
        <v>4</v>
      </c>
      <c r="G106" s="16">
        <v>1011.3</v>
      </c>
      <c r="H106" s="44">
        <f t="shared" si="5"/>
        <v>19</v>
      </c>
      <c r="I106" s="56">
        <f t="shared" si="6"/>
        <v>3036.2599999999998</v>
      </c>
      <c r="J106" s="65"/>
      <c r="K106" s="65"/>
    </row>
    <row r="107" spans="1:11" s="4" customFormat="1" ht="12.75">
      <c r="A107" s="13" t="s">
        <v>88</v>
      </c>
      <c r="B107" s="14">
        <v>23</v>
      </c>
      <c r="C107" s="15">
        <v>14009.28</v>
      </c>
      <c r="D107" s="15">
        <v>3</v>
      </c>
      <c r="E107" s="15">
        <v>691.59</v>
      </c>
      <c r="F107" s="15">
        <v>1</v>
      </c>
      <c r="G107" s="16">
        <v>138.96</v>
      </c>
      <c r="H107" s="44">
        <f t="shared" si="5"/>
        <v>27</v>
      </c>
      <c r="I107" s="56">
        <f t="shared" si="6"/>
        <v>14839.83</v>
      </c>
      <c r="J107" s="65"/>
      <c r="K107" s="65"/>
    </row>
    <row r="108" spans="1:11" s="4" customFormat="1" ht="12.75">
      <c r="A108" s="13" t="s">
        <v>401</v>
      </c>
      <c r="B108" s="14">
        <v>0</v>
      </c>
      <c r="C108" s="15">
        <v>0</v>
      </c>
      <c r="D108" s="15">
        <v>0</v>
      </c>
      <c r="E108" s="15">
        <v>0</v>
      </c>
      <c r="F108" s="15">
        <v>0</v>
      </c>
      <c r="G108" s="16">
        <v>0</v>
      </c>
      <c r="H108" s="44">
        <f t="shared" si="5"/>
        <v>0</v>
      </c>
      <c r="I108" s="56">
        <f t="shared" si="6"/>
        <v>0</v>
      </c>
      <c r="J108" s="65"/>
      <c r="K108" s="65"/>
    </row>
    <row r="109" spans="1:11" s="4" customFormat="1" ht="12.75">
      <c r="A109" s="13" t="s">
        <v>110</v>
      </c>
      <c r="B109" s="14">
        <v>4</v>
      </c>
      <c r="C109" s="15">
        <v>7920.36</v>
      </c>
      <c r="D109" s="15">
        <v>0</v>
      </c>
      <c r="E109" s="15">
        <v>0</v>
      </c>
      <c r="F109" s="15">
        <v>1</v>
      </c>
      <c r="G109" s="16">
        <v>87.28</v>
      </c>
      <c r="H109" s="44">
        <f t="shared" si="5"/>
        <v>5</v>
      </c>
      <c r="I109" s="56">
        <f t="shared" si="6"/>
        <v>8007.639999999999</v>
      </c>
      <c r="J109" s="65"/>
      <c r="K109" s="65"/>
    </row>
    <row r="110" spans="1:11" s="4" customFormat="1" ht="12.75">
      <c r="A110" s="13" t="s">
        <v>89</v>
      </c>
      <c r="B110" s="14">
        <v>112</v>
      </c>
      <c r="C110" s="15">
        <v>20013.690000000002</v>
      </c>
      <c r="D110" s="15">
        <v>0</v>
      </c>
      <c r="E110" s="15">
        <v>0</v>
      </c>
      <c r="F110" s="15">
        <v>48</v>
      </c>
      <c r="G110" s="16">
        <v>19456.960000000003</v>
      </c>
      <c r="H110" s="44">
        <f t="shared" si="5"/>
        <v>160</v>
      </c>
      <c r="I110" s="56">
        <f t="shared" si="6"/>
        <v>39470.65000000001</v>
      </c>
      <c r="J110" s="65"/>
      <c r="K110" s="65"/>
    </row>
    <row r="111" spans="1:11" s="4" customFormat="1" ht="12.75">
      <c r="A111" s="13" t="s">
        <v>431</v>
      </c>
      <c r="B111" s="14">
        <v>3</v>
      </c>
      <c r="C111" s="15">
        <v>58.379999999999995</v>
      </c>
      <c r="D111" s="15">
        <v>0</v>
      </c>
      <c r="E111" s="15">
        <v>0</v>
      </c>
      <c r="F111" s="15">
        <v>1</v>
      </c>
      <c r="G111" s="16">
        <v>49.84</v>
      </c>
      <c r="H111" s="44">
        <f t="shared" si="5"/>
        <v>4</v>
      </c>
      <c r="I111" s="56">
        <f t="shared" si="6"/>
        <v>108.22</v>
      </c>
      <c r="J111" s="65"/>
      <c r="K111" s="65"/>
    </row>
    <row r="112" spans="1:11" s="4" customFormat="1" ht="12.75">
      <c r="A112" s="13" t="s">
        <v>90</v>
      </c>
      <c r="B112" s="14">
        <v>22</v>
      </c>
      <c r="C112" s="15">
        <v>2738.42</v>
      </c>
      <c r="D112" s="15">
        <v>0</v>
      </c>
      <c r="E112" s="15">
        <v>0</v>
      </c>
      <c r="F112" s="15">
        <v>43</v>
      </c>
      <c r="G112" s="16">
        <v>9344.26</v>
      </c>
      <c r="H112" s="44">
        <f t="shared" si="5"/>
        <v>65</v>
      </c>
      <c r="I112" s="56">
        <f t="shared" si="6"/>
        <v>12082.68</v>
      </c>
      <c r="J112" s="65"/>
      <c r="K112" s="65"/>
    </row>
    <row r="113" spans="1:11" s="4" customFormat="1" ht="12.75">
      <c r="A113" s="13" t="s">
        <v>91</v>
      </c>
      <c r="B113" s="14">
        <v>823</v>
      </c>
      <c r="C113" s="15">
        <v>189594.41</v>
      </c>
      <c r="D113" s="15">
        <v>4</v>
      </c>
      <c r="E113" s="15">
        <v>112.49000000000001</v>
      </c>
      <c r="F113" s="15">
        <v>100</v>
      </c>
      <c r="G113" s="16">
        <v>47289.3</v>
      </c>
      <c r="H113" s="44">
        <f t="shared" si="5"/>
        <v>927</v>
      </c>
      <c r="I113" s="56">
        <f t="shared" si="6"/>
        <v>236996.2</v>
      </c>
      <c r="J113" s="65"/>
      <c r="K113" s="65"/>
    </row>
    <row r="114" spans="1:11" s="4" customFormat="1" ht="12.75">
      <c r="A114" s="13" t="s">
        <v>402</v>
      </c>
      <c r="B114" s="14">
        <v>0</v>
      </c>
      <c r="C114" s="15">
        <v>0</v>
      </c>
      <c r="D114" s="15">
        <v>0</v>
      </c>
      <c r="E114" s="15">
        <v>0</v>
      </c>
      <c r="F114" s="15">
        <v>0</v>
      </c>
      <c r="G114" s="16">
        <v>0</v>
      </c>
      <c r="H114" s="44">
        <f t="shared" si="5"/>
        <v>0</v>
      </c>
      <c r="I114" s="56">
        <f t="shared" si="6"/>
        <v>0</v>
      </c>
      <c r="J114" s="65"/>
      <c r="K114" s="65"/>
    </row>
    <row r="115" spans="1:11" s="4" customFormat="1" ht="12.75">
      <c r="A115" s="13" t="s">
        <v>92</v>
      </c>
      <c r="B115" s="14">
        <v>52</v>
      </c>
      <c r="C115" s="15">
        <v>6230.639999999999</v>
      </c>
      <c r="D115" s="15">
        <v>0</v>
      </c>
      <c r="E115" s="15">
        <v>0</v>
      </c>
      <c r="F115" s="15">
        <v>119</v>
      </c>
      <c r="G115" s="16">
        <v>17521.96</v>
      </c>
      <c r="H115" s="44">
        <f t="shared" si="5"/>
        <v>171</v>
      </c>
      <c r="I115" s="56">
        <f t="shared" si="6"/>
        <v>23752.6</v>
      </c>
      <c r="J115" s="65"/>
      <c r="K115" s="65"/>
    </row>
    <row r="116" spans="1:11" s="4" customFormat="1" ht="12.75">
      <c r="A116" s="13" t="s">
        <v>432</v>
      </c>
      <c r="B116" s="14">
        <v>16</v>
      </c>
      <c r="C116" s="15">
        <v>355.05999999999995</v>
      </c>
      <c r="D116" s="15">
        <v>0</v>
      </c>
      <c r="E116" s="15">
        <v>0</v>
      </c>
      <c r="F116" s="15">
        <v>9</v>
      </c>
      <c r="G116" s="16">
        <v>376.38</v>
      </c>
      <c r="H116" s="44">
        <f t="shared" si="5"/>
        <v>25</v>
      </c>
      <c r="I116" s="56">
        <f t="shared" si="6"/>
        <v>731.4399999999999</v>
      </c>
      <c r="J116" s="65"/>
      <c r="K116" s="65"/>
    </row>
    <row r="117" spans="1:11" s="4" customFormat="1" ht="12.75">
      <c r="A117" s="18" t="s">
        <v>433</v>
      </c>
      <c r="B117" s="14">
        <v>1805</v>
      </c>
      <c r="C117" s="15">
        <v>697643.49</v>
      </c>
      <c r="D117" s="15">
        <v>4</v>
      </c>
      <c r="E117" s="15">
        <v>396.18</v>
      </c>
      <c r="F117" s="15">
        <v>95</v>
      </c>
      <c r="G117" s="16">
        <v>54834.299999999996</v>
      </c>
      <c r="H117" s="44">
        <f t="shared" si="5"/>
        <v>1904</v>
      </c>
      <c r="I117" s="56">
        <f t="shared" si="6"/>
        <v>752873.9700000001</v>
      </c>
      <c r="J117" s="65"/>
      <c r="K117" s="65"/>
    </row>
    <row r="118" spans="1:11" s="4" customFormat="1" ht="12.75">
      <c r="A118" s="13" t="s">
        <v>93</v>
      </c>
      <c r="B118" s="14">
        <v>409</v>
      </c>
      <c r="C118" s="15">
        <v>118692.99</v>
      </c>
      <c r="D118" s="15">
        <v>5</v>
      </c>
      <c r="E118" s="15">
        <v>12.84</v>
      </c>
      <c r="F118" s="15">
        <v>169</v>
      </c>
      <c r="G118" s="16">
        <v>43857.20999999999</v>
      </c>
      <c r="H118" s="44">
        <f t="shared" si="5"/>
        <v>583</v>
      </c>
      <c r="I118" s="56">
        <f t="shared" si="6"/>
        <v>162563.03999999998</v>
      </c>
      <c r="J118" s="65"/>
      <c r="K118" s="65"/>
    </row>
    <row r="119" spans="1:11" s="4" customFormat="1" ht="12.75">
      <c r="A119" s="13" t="s">
        <v>94</v>
      </c>
      <c r="B119" s="14">
        <v>11</v>
      </c>
      <c r="C119" s="15">
        <v>455.96000000000004</v>
      </c>
      <c r="D119" s="15">
        <v>0</v>
      </c>
      <c r="E119" s="15">
        <v>0</v>
      </c>
      <c r="F119" s="15">
        <v>4</v>
      </c>
      <c r="G119" s="16">
        <v>162.79</v>
      </c>
      <c r="H119" s="44">
        <f t="shared" si="5"/>
        <v>15</v>
      </c>
      <c r="I119" s="56">
        <f t="shared" si="6"/>
        <v>618.75</v>
      </c>
      <c r="J119" s="65"/>
      <c r="K119" s="65"/>
    </row>
    <row r="120" spans="1:11" s="4" customFormat="1" ht="12.75">
      <c r="A120" s="13" t="s">
        <v>403</v>
      </c>
      <c r="B120" s="14">
        <v>0</v>
      </c>
      <c r="C120" s="15">
        <v>0</v>
      </c>
      <c r="D120" s="15">
        <v>0</v>
      </c>
      <c r="E120" s="15">
        <v>0</v>
      </c>
      <c r="F120" s="15">
        <v>0</v>
      </c>
      <c r="G120" s="16">
        <v>0</v>
      </c>
      <c r="H120" s="44">
        <f t="shared" si="5"/>
        <v>0</v>
      </c>
      <c r="I120" s="56">
        <f t="shared" si="6"/>
        <v>0</v>
      </c>
      <c r="J120" s="65"/>
      <c r="K120" s="65"/>
    </row>
    <row r="121" spans="1:11" s="4" customFormat="1" ht="12.75">
      <c r="A121" s="13" t="s">
        <v>434</v>
      </c>
      <c r="B121" s="14">
        <v>0</v>
      </c>
      <c r="C121" s="15">
        <v>0</v>
      </c>
      <c r="D121" s="15">
        <v>0</v>
      </c>
      <c r="E121" s="15">
        <v>0</v>
      </c>
      <c r="F121" s="15">
        <v>0</v>
      </c>
      <c r="G121" s="16">
        <v>0</v>
      </c>
      <c r="H121" s="44">
        <f t="shared" si="5"/>
        <v>0</v>
      </c>
      <c r="I121" s="56">
        <f t="shared" si="6"/>
        <v>0</v>
      </c>
      <c r="J121" s="65"/>
      <c r="K121" s="65"/>
    </row>
    <row r="122" spans="1:11" s="4" customFormat="1" ht="12.75">
      <c r="A122" s="13" t="s">
        <v>435</v>
      </c>
      <c r="B122" s="14">
        <v>17</v>
      </c>
      <c r="C122" s="15">
        <v>2361.7300000000005</v>
      </c>
      <c r="D122" s="15">
        <v>0</v>
      </c>
      <c r="E122" s="15">
        <v>0</v>
      </c>
      <c r="F122" s="15">
        <v>3</v>
      </c>
      <c r="G122" s="16">
        <v>229.43</v>
      </c>
      <c r="H122" s="44">
        <f t="shared" si="5"/>
        <v>20</v>
      </c>
      <c r="I122" s="56">
        <f t="shared" si="6"/>
        <v>2591.1600000000003</v>
      </c>
      <c r="J122" s="65"/>
      <c r="K122" s="65"/>
    </row>
    <row r="123" spans="1:11" s="4" customFormat="1" ht="12.75">
      <c r="A123" s="13" t="s">
        <v>436</v>
      </c>
      <c r="B123" s="14">
        <v>3</v>
      </c>
      <c r="C123" s="15">
        <v>78.36</v>
      </c>
      <c r="D123" s="15">
        <v>0</v>
      </c>
      <c r="E123" s="15">
        <v>0</v>
      </c>
      <c r="F123" s="15">
        <v>0</v>
      </c>
      <c r="G123" s="16">
        <v>0</v>
      </c>
      <c r="H123" s="44">
        <f t="shared" si="5"/>
        <v>3</v>
      </c>
      <c r="I123" s="56">
        <f t="shared" si="6"/>
        <v>78.36</v>
      </c>
      <c r="J123" s="65"/>
      <c r="K123" s="65"/>
    </row>
    <row r="124" spans="1:11" s="4" customFormat="1" ht="12.75">
      <c r="A124" s="13" t="s">
        <v>404</v>
      </c>
      <c r="B124" s="14">
        <v>1</v>
      </c>
      <c r="C124" s="15">
        <v>1766.4</v>
      </c>
      <c r="D124" s="15">
        <v>0</v>
      </c>
      <c r="E124" s="15">
        <v>0</v>
      </c>
      <c r="F124" s="15">
        <v>0</v>
      </c>
      <c r="G124" s="16">
        <v>0</v>
      </c>
      <c r="H124" s="44">
        <f t="shared" si="5"/>
        <v>1</v>
      </c>
      <c r="I124" s="56">
        <f t="shared" si="6"/>
        <v>1766.4</v>
      </c>
      <c r="J124" s="65"/>
      <c r="K124" s="65"/>
    </row>
    <row r="125" spans="1:11" s="4" customFormat="1" ht="12.75">
      <c r="A125" s="13" t="s">
        <v>405</v>
      </c>
      <c r="B125" s="14">
        <v>0</v>
      </c>
      <c r="C125" s="15">
        <v>0</v>
      </c>
      <c r="D125" s="15">
        <v>0</v>
      </c>
      <c r="E125" s="15">
        <v>0</v>
      </c>
      <c r="F125" s="15">
        <v>0</v>
      </c>
      <c r="G125" s="16">
        <v>0</v>
      </c>
      <c r="H125" s="44">
        <f t="shared" si="5"/>
        <v>0</v>
      </c>
      <c r="I125" s="56">
        <f t="shared" si="6"/>
        <v>0</v>
      </c>
      <c r="J125" s="65"/>
      <c r="K125" s="65"/>
    </row>
    <row r="126" spans="1:11" s="4" customFormat="1" ht="12.75">
      <c r="A126" s="13" t="s">
        <v>437</v>
      </c>
      <c r="B126" s="14">
        <v>2</v>
      </c>
      <c r="C126" s="15">
        <v>95.78</v>
      </c>
      <c r="D126" s="15">
        <v>0</v>
      </c>
      <c r="E126" s="15">
        <v>0</v>
      </c>
      <c r="F126" s="15">
        <v>0</v>
      </c>
      <c r="G126" s="16">
        <v>0</v>
      </c>
      <c r="H126" s="44">
        <f t="shared" si="5"/>
        <v>2</v>
      </c>
      <c r="I126" s="56">
        <f t="shared" si="6"/>
        <v>95.78</v>
      </c>
      <c r="J126" s="65"/>
      <c r="K126" s="65"/>
    </row>
    <row r="127" spans="1:11" ht="12.75">
      <c r="A127" s="13" t="s">
        <v>95</v>
      </c>
      <c r="B127" s="14">
        <v>125</v>
      </c>
      <c r="C127" s="15">
        <v>5997.23</v>
      </c>
      <c r="D127" s="15">
        <v>2</v>
      </c>
      <c r="E127" s="15">
        <v>41.38</v>
      </c>
      <c r="F127" s="15">
        <v>10</v>
      </c>
      <c r="G127" s="16">
        <v>302.06</v>
      </c>
      <c r="H127" s="44">
        <f aca="true" t="shared" si="7" ref="H127:H163">+B127+D127+F127</f>
        <v>137</v>
      </c>
      <c r="I127" s="56">
        <f aca="true" t="shared" si="8" ref="I127:I163">+C127+E127+G127</f>
        <v>6340.67</v>
      </c>
      <c r="J127" s="65"/>
      <c r="K127" s="65"/>
    </row>
    <row r="128" spans="1:11" ht="12.75">
      <c r="A128" s="13" t="s">
        <v>438</v>
      </c>
      <c r="B128" s="14">
        <v>1</v>
      </c>
      <c r="C128" s="15">
        <v>15.59</v>
      </c>
      <c r="D128" s="15">
        <v>0</v>
      </c>
      <c r="E128" s="15">
        <v>0</v>
      </c>
      <c r="F128" s="15">
        <v>0</v>
      </c>
      <c r="G128" s="16">
        <v>0</v>
      </c>
      <c r="H128" s="44">
        <f t="shared" si="7"/>
        <v>1</v>
      </c>
      <c r="I128" s="56">
        <f t="shared" si="8"/>
        <v>15.59</v>
      </c>
      <c r="J128" s="65"/>
      <c r="K128" s="65"/>
    </row>
    <row r="129" spans="1:11" ht="12.75">
      <c r="A129" s="13" t="s">
        <v>96</v>
      </c>
      <c r="B129" s="14">
        <v>456</v>
      </c>
      <c r="C129" s="15">
        <v>95335.22000000002</v>
      </c>
      <c r="D129" s="15">
        <v>9</v>
      </c>
      <c r="E129" s="15">
        <v>4779.86</v>
      </c>
      <c r="F129" s="15">
        <v>281</v>
      </c>
      <c r="G129" s="16">
        <v>76610.58</v>
      </c>
      <c r="H129" s="44">
        <f t="shared" si="7"/>
        <v>746</v>
      </c>
      <c r="I129" s="56">
        <f t="shared" si="8"/>
        <v>176725.66000000003</v>
      </c>
      <c r="J129" s="65"/>
      <c r="K129" s="65"/>
    </row>
    <row r="130" spans="1:11" ht="12.75">
      <c r="A130" s="13" t="s">
        <v>111</v>
      </c>
      <c r="B130" s="14">
        <v>0</v>
      </c>
      <c r="C130" s="15">
        <v>0</v>
      </c>
      <c r="D130" s="15">
        <v>0</v>
      </c>
      <c r="E130" s="15">
        <v>0</v>
      </c>
      <c r="F130" s="15">
        <v>0</v>
      </c>
      <c r="G130" s="16">
        <v>0</v>
      </c>
      <c r="H130" s="44">
        <f t="shared" si="7"/>
        <v>0</v>
      </c>
      <c r="I130" s="56">
        <f t="shared" si="8"/>
        <v>0</v>
      </c>
      <c r="J130" s="65"/>
      <c r="K130" s="65"/>
    </row>
    <row r="131" spans="1:11" ht="12.75">
      <c r="A131" s="13" t="s">
        <v>97</v>
      </c>
      <c r="B131" s="14">
        <v>2</v>
      </c>
      <c r="C131" s="15">
        <v>102.38</v>
      </c>
      <c r="D131" s="15">
        <v>0</v>
      </c>
      <c r="E131" s="15">
        <v>0</v>
      </c>
      <c r="F131" s="15">
        <v>3</v>
      </c>
      <c r="G131" s="16">
        <v>354.92</v>
      </c>
      <c r="H131" s="44">
        <f t="shared" si="7"/>
        <v>5</v>
      </c>
      <c r="I131" s="56">
        <f t="shared" si="8"/>
        <v>457.3</v>
      </c>
      <c r="J131" s="65"/>
      <c r="K131" s="65"/>
    </row>
    <row r="132" spans="1:11" ht="12.75">
      <c r="A132" s="13" t="s">
        <v>439</v>
      </c>
      <c r="B132" s="14">
        <v>0</v>
      </c>
      <c r="C132" s="15">
        <v>0</v>
      </c>
      <c r="D132" s="15">
        <v>0</v>
      </c>
      <c r="E132" s="15">
        <v>0</v>
      </c>
      <c r="F132" s="15">
        <v>0</v>
      </c>
      <c r="G132" s="16">
        <v>0</v>
      </c>
      <c r="H132" s="44">
        <f t="shared" si="7"/>
        <v>0</v>
      </c>
      <c r="I132" s="56">
        <f t="shared" si="8"/>
        <v>0</v>
      </c>
      <c r="J132" s="65"/>
      <c r="K132" s="65"/>
    </row>
    <row r="133" spans="1:11" ht="12.75">
      <c r="A133" s="13" t="s">
        <v>98</v>
      </c>
      <c r="B133" s="14">
        <v>187</v>
      </c>
      <c r="C133" s="15">
        <v>50569.01</v>
      </c>
      <c r="D133" s="15">
        <v>3</v>
      </c>
      <c r="E133" s="15">
        <v>4664.62</v>
      </c>
      <c r="F133" s="15">
        <v>8</v>
      </c>
      <c r="G133" s="16">
        <v>1462.81</v>
      </c>
      <c r="H133" s="44">
        <f t="shared" si="7"/>
        <v>198</v>
      </c>
      <c r="I133" s="56">
        <f t="shared" si="8"/>
        <v>56696.44</v>
      </c>
      <c r="J133" s="65"/>
      <c r="K133" s="65"/>
    </row>
    <row r="134" spans="1:11" ht="12.75">
      <c r="A134" s="13" t="s">
        <v>99</v>
      </c>
      <c r="B134" s="14">
        <v>6</v>
      </c>
      <c r="C134" s="15">
        <v>240.21</v>
      </c>
      <c r="D134" s="15">
        <v>0</v>
      </c>
      <c r="E134" s="15">
        <v>0</v>
      </c>
      <c r="F134" s="15">
        <v>3</v>
      </c>
      <c r="G134" s="16">
        <v>133.53</v>
      </c>
      <c r="H134" s="44">
        <f t="shared" si="7"/>
        <v>9</v>
      </c>
      <c r="I134" s="56">
        <f t="shared" si="8"/>
        <v>373.74</v>
      </c>
      <c r="J134" s="65"/>
      <c r="K134" s="65"/>
    </row>
    <row r="135" spans="1:11" ht="12.75">
      <c r="A135" s="22" t="s">
        <v>112</v>
      </c>
      <c r="B135" s="14">
        <v>2</v>
      </c>
      <c r="C135" s="15">
        <v>46.23</v>
      </c>
      <c r="D135" s="15">
        <v>0</v>
      </c>
      <c r="E135" s="15">
        <v>0</v>
      </c>
      <c r="F135" s="15">
        <v>0</v>
      </c>
      <c r="G135" s="16">
        <v>0</v>
      </c>
      <c r="H135" s="44">
        <f t="shared" si="7"/>
        <v>2</v>
      </c>
      <c r="I135" s="56">
        <f t="shared" si="8"/>
        <v>46.23</v>
      </c>
      <c r="J135" s="65"/>
      <c r="K135" s="65"/>
    </row>
    <row r="136" spans="1:11" ht="12.75">
      <c r="A136" s="17" t="s">
        <v>100</v>
      </c>
      <c r="B136" s="14">
        <v>10</v>
      </c>
      <c r="C136" s="15">
        <v>3032.0800000000004</v>
      </c>
      <c r="D136" s="15">
        <v>1</v>
      </c>
      <c r="E136" s="15">
        <v>1201.2</v>
      </c>
      <c r="F136" s="15">
        <v>2</v>
      </c>
      <c r="G136" s="16">
        <v>216.56</v>
      </c>
      <c r="H136" s="44">
        <f t="shared" si="7"/>
        <v>13</v>
      </c>
      <c r="I136" s="56">
        <f t="shared" si="8"/>
        <v>4449.840000000001</v>
      </c>
      <c r="J136" s="65"/>
      <c r="K136" s="65"/>
    </row>
    <row r="137" spans="1:11" ht="12.75">
      <c r="A137" s="17" t="s">
        <v>113</v>
      </c>
      <c r="B137" s="14">
        <v>0</v>
      </c>
      <c r="C137" s="15">
        <v>0</v>
      </c>
      <c r="D137" s="15">
        <v>0</v>
      </c>
      <c r="E137" s="15">
        <v>0</v>
      </c>
      <c r="F137" s="15">
        <v>1</v>
      </c>
      <c r="G137" s="16">
        <v>17.73</v>
      </c>
      <c r="H137" s="44">
        <f t="shared" si="7"/>
        <v>1</v>
      </c>
      <c r="I137" s="56">
        <f t="shared" si="8"/>
        <v>17.73</v>
      </c>
      <c r="J137" s="65"/>
      <c r="K137" s="65"/>
    </row>
    <row r="138" spans="1:11" ht="12.75">
      <c r="A138" s="17" t="s">
        <v>440</v>
      </c>
      <c r="B138" s="14">
        <v>126</v>
      </c>
      <c r="C138" s="15">
        <v>13501.650000000001</v>
      </c>
      <c r="D138" s="15">
        <v>0</v>
      </c>
      <c r="E138" s="15">
        <v>0</v>
      </c>
      <c r="F138" s="15">
        <v>23</v>
      </c>
      <c r="G138" s="16">
        <v>6163.2</v>
      </c>
      <c r="H138" s="44">
        <f t="shared" si="7"/>
        <v>149</v>
      </c>
      <c r="I138" s="56">
        <f t="shared" si="8"/>
        <v>19664.850000000002</v>
      </c>
      <c r="J138" s="65"/>
      <c r="K138" s="65"/>
    </row>
    <row r="139" spans="1:11" ht="12.75">
      <c r="A139" s="13" t="s">
        <v>101</v>
      </c>
      <c r="B139" s="14">
        <v>48</v>
      </c>
      <c r="C139" s="15">
        <v>3007.4500000000003</v>
      </c>
      <c r="D139" s="15">
        <v>0</v>
      </c>
      <c r="E139" s="15">
        <v>0</v>
      </c>
      <c r="F139" s="15">
        <v>11</v>
      </c>
      <c r="G139" s="16">
        <v>1238.3600000000001</v>
      </c>
      <c r="H139" s="44">
        <f t="shared" si="7"/>
        <v>59</v>
      </c>
      <c r="I139" s="56">
        <f t="shared" si="8"/>
        <v>4245.81</v>
      </c>
      <c r="J139" s="65"/>
      <c r="K139" s="65"/>
    </row>
    <row r="140" spans="1:11" ht="12.75">
      <c r="A140" s="13" t="s">
        <v>102</v>
      </c>
      <c r="B140" s="14">
        <v>22</v>
      </c>
      <c r="C140" s="15">
        <v>3871.2500000000005</v>
      </c>
      <c r="D140" s="15">
        <v>0</v>
      </c>
      <c r="E140" s="15">
        <v>0</v>
      </c>
      <c r="F140" s="15">
        <v>27</v>
      </c>
      <c r="G140" s="16">
        <v>2954.08</v>
      </c>
      <c r="H140" s="44">
        <f t="shared" si="7"/>
        <v>49</v>
      </c>
      <c r="I140" s="56">
        <f t="shared" si="8"/>
        <v>6825.33</v>
      </c>
      <c r="J140" s="65"/>
      <c r="K140" s="65"/>
    </row>
    <row r="141" spans="1:11" ht="12.75">
      <c r="A141" s="23" t="s">
        <v>441</v>
      </c>
      <c r="B141" s="14">
        <v>5408</v>
      </c>
      <c r="C141" s="15">
        <v>1844696.38</v>
      </c>
      <c r="D141" s="15">
        <v>21</v>
      </c>
      <c r="E141" s="15">
        <v>14816.23</v>
      </c>
      <c r="F141" s="15">
        <v>385</v>
      </c>
      <c r="G141" s="16">
        <v>256536.84000000003</v>
      </c>
      <c r="H141" s="44">
        <f t="shared" si="7"/>
        <v>5814</v>
      </c>
      <c r="I141" s="56">
        <f t="shared" si="8"/>
        <v>2116049.4499999997</v>
      </c>
      <c r="J141" s="65"/>
      <c r="K141" s="65"/>
    </row>
    <row r="142" spans="1:11" ht="12.75">
      <c r="A142" s="13" t="s">
        <v>442</v>
      </c>
      <c r="B142" s="14">
        <v>0</v>
      </c>
      <c r="C142" s="15">
        <v>0</v>
      </c>
      <c r="D142" s="15">
        <v>0</v>
      </c>
      <c r="E142" s="15">
        <v>0</v>
      </c>
      <c r="F142" s="15">
        <v>0</v>
      </c>
      <c r="G142" s="16">
        <v>0</v>
      </c>
      <c r="H142" s="44">
        <f t="shared" si="7"/>
        <v>0</v>
      </c>
      <c r="I142" s="56">
        <f t="shared" si="8"/>
        <v>0</v>
      </c>
      <c r="J142" s="65"/>
      <c r="K142" s="65"/>
    </row>
    <row r="143" spans="1:11" ht="12.75">
      <c r="A143" s="13" t="s">
        <v>406</v>
      </c>
      <c r="B143" s="14">
        <v>29</v>
      </c>
      <c r="C143" s="24">
        <v>1216.6599999999999</v>
      </c>
      <c r="D143" s="15">
        <v>0</v>
      </c>
      <c r="E143" s="15">
        <v>0</v>
      </c>
      <c r="F143" s="15">
        <v>0</v>
      </c>
      <c r="G143" s="16">
        <v>0</v>
      </c>
      <c r="H143" s="44">
        <f t="shared" si="7"/>
        <v>29</v>
      </c>
      <c r="I143" s="56">
        <f t="shared" si="8"/>
        <v>1216.6599999999999</v>
      </c>
      <c r="J143" s="65"/>
      <c r="K143" s="65"/>
    </row>
    <row r="144" spans="1:11" ht="12.75">
      <c r="A144" s="13" t="s">
        <v>407</v>
      </c>
      <c r="B144" s="14">
        <v>3</v>
      </c>
      <c r="C144" s="24">
        <v>82.76</v>
      </c>
      <c r="D144" s="15">
        <v>1</v>
      </c>
      <c r="E144" s="15">
        <v>225.75</v>
      </c>
      <c r="F144" s="15">
        <v>0</v>
      </c>
      <c r="G144" s="16">
        <v>0</v>
      </c>
      <c r="H144" s="44">
        <f t="shared" si="7"/>
        <v>4</v>
      </c>
      <c r="I144" s="56">
        <f t="shared" si="8"/>
        <v>308.51</v>
      </c>
      <c r="J144" s="65"/>
      <c r="K144" s="65"/>
    </row>
    <row r="145" spans="1:11" ht="12.75">
      <c r="A145" s="13" t="s">
        <v>408</v>
      </c>
      <c r="B145" s="14">
        <v>23</v>
      </c>
      <c r="C145" s="24">
        <v>1280.1999999999998</v>
      </c>
      <c r="D145" s="15">
        <v>1</v>
      </c>
      <c r="E145" s="15">
        <v>10.26</v>
      </c>
      <c r="F145" s="15">
        <v>1</v>
      </c>
      <c r="G145" s="16">
        <v>29.130000000000003</v>
      </c>
      <c r="H145" s="44">
        <f t="shared" si="7"/>
        <v>25</v>
      </c>
      <c r="I145" s="56">
        <f t="shared" si="8"/>
        <v>1319.59</v>
      </c>
      <c r="J145" s="65"/>
      <c r="K145" s="65"/>
    </row>
    <row r="146" spans="1:11" ht="12.75">
      <c r="A146" s="13" t="s">
        <v>409</v>
      </c>
      <c r="B146" s="14">
        <v>37</v>
      </c>
      <c r="C146" s="24">
        <v>3465.88</v>
      </c>
      <c r="D146" s="15">
        <v>0</v>
      </c>
      <c r="E146" s="15">
        <v>0</v>
      </c>
      <c r="F146" s="15">
        <v>1</v>
      </c>
      <c r="G146" s="16">
        <v>60.65</v>
      </c>
      <c r="H146" s="44">
        <f t="shared" si="7"/>
        <v>38</v>
      </c>
      <c r="I146" s="56">
        <f t="shared" si="8"/>
        <v>3526.53</v>
      </c>
      <c r="J146" s="65"/>
      <c r="K146" s="65"/>
    </row>
    <row r="147" spans="1:11" ht="12.75">
      <c r="A147" s="13" t="s">
        <v>443</v>
      </c>
      <c r="B147" s="14">
        <v>1</v>
      </c>
      <c r="C147" s="24">
        <v>214.51</v>
      </c>
      <c r="D147" s="15">
        <v>0</v>
      </c>
      <c r="E147" s="15">
        <v>0</v>
      </c>
      <c r="F147" s="15">
        <v>0</v>
      </c>
      <c r="G147" s="16">
        <v>0</v>
      </c>
      <c r="H147" s="44">
        <f t="shared" si="7"/>
        <v>1</v>
      </c>
      <c r="I147" s="56">
        <f t="shared" si="8"/>
        <v>214.51</v>
      </c>
      <c r="J147" s="65"/>
      <c r="K147" s="65"/>
    </row>
    <row r="148" spans="1:11" ht="12.75">
      <c r="A148" s="13" t="s">
        <v>410</v>
      </c>
      <c r="B148" s="14">
        <v>0</v>
      </c>
      <c r="C148" s="24">
        <v>0</v>
      </c>
      <c r="D148" s="15">
        <v>0</v>
      </c>
      <c r="E148" s="15">
        <v>0</v>
      </c>
      <c r="F148" s="15">
        <v>0</v>
      </c>
      <c r="G148" s="16">
        <v>0</v>
      </c>
      <c r="H148" s="44">
        <f t="shared" si="7"/>
        <v>0</v>
      </c>
      <c r="I148" s="56">
        <f t="shared" si="8"/>
        <v>0</v>
      </c>
      <c r="J148" s="65"/>
      <c r="K148" s="65"/>
    </row>
    <row r="149" spans="1:11" ht="12.75">
      <c r="A149" s="13" t="s">
        <v>411</v>
      </c>
      <c r="B149" s="14">
        <v>0</v>
      </c>
      <c r="C149" s="24">
        <v>0</v>
      </c>
      <c r="D149" s="15">
        <v>0</v>
      </c>
      <c r="E149" s="15">
        <v>0</v>
      </c>
      <c r="F149" s="15">
        <v>0</v>
      </c>
      <c r="G149" s="16">
        <v>0</v>
      </c>
      <c r="H149" s="44">
        <f t="shared" si="7"/>
        <v>0</v>
      </c>
      <c r="I149" s="56">
        <f t="shared" si="8"/>
        <v>0</v>
      </c>
      <c r="J149" s="65"/>
      <c r="K149" s="65"/>
    </row>
    <row r="150" spans="1:11" ht="12.75">
      <c r="A150" s="13" t="s">
        <v>412</v>
      </c>
      <c r="B150" s="14">
        <v>7</v>
      </c>
      <c r="C150" s="24">
        <v>300.65000000000003</v>
      </c>
      <c r="D150" s="15">
        <v>0</v>
      </c>
      <c r="E150" s="15">
        <v>0</v>
      </c>
      <c r="F150" s="15">
        <v>1</v>
      </c>
      <c r="G150" s="16">
        <v>57.39</v>
      </c>
      <c r="H150" s="44">
        <f t="shared" si="7"/>
        <v>8</v>
      </c>
      <c r="I150" s="56">
        <f t="shared" si="8"/>
        <v>358.04</v>
      </c>
      <c r="J150" s="65"/>
      <c r="K150" s="65"/>
    </row>
    <row r="151" spans="1:11" ht="12.75">
      <c r="A151" s="17" t="s">
        <v>103</v>
      </c>
      <c r="B151" s="14">
        <v>1</v>
      </c>
      <c r="C151" s="24">
        <v>32.47</v>
      </c>
      <c r="D151" s="15">
        <v>0</v>
      </c>
      <c r="E151" s="15">
        <v>0</v>
      </c>
      <c r="F151" s="15">
        <v>3</v>
      </c>
      <c r="G151" s="16">
        <v>239.69</v>
      </c>
      <c r="H151" s="44">
        <f t="shared" si="7"/>
        <v>4</v>
      </c>
      <c r="I151" s="56">
        <f t="shared" si="8"/>
        <v>272.15999999999997</v>
      </c>
      <c r="J151" s="65"/>
      <c r="K151" s="65"/>
    </row>
    <row r="152" spans="1:11" ht="12.75">
      <c r="A152" s="17" t="s">
        <v>413</v>
      </c>
      <c r="B152" s="14">
        <v>0</v>
      </c>
      <c r="C152" s="24">
        <v>0</v>
      </c>
      <c r="D152" s="15">
        <v>0</v>
      </c>
      <c r="E152" s="15">
        <v>0</v>
      </c>
      <c r="F152" s="15">
        <v>0</v>
      </c>
      <c r="G152" s="16">
        <v>0</v>
      </c>
      <c r="H152" s="44">
        <f t="shared" si="7"/>
        <v>0</v>
      </c>
      <c r="I152" s="56">
        <f t="shared" si="8"/>
        <v>0</v>
      </c>
      <c r="J152" s="65"/>
      <c r="K152" s="65"/>
    </row>
    <row r="153" spans="1:11" ht="12.75">
      <c r="A153" s="13" t="s">
        <v>104</v>
      </c>
      <c r="B153" s="14">
        <v>42</v>
      </c>
      <c r="C153" s="15">
        <v>12488.609999999999</v>
      </c>
      <c r="D153" s="15">
        <v>0</v>
      </c>
      <c r="E153" s="15">
        <v>0</v>
      </c>
      <c r="F153" s="15">
        <v>21</v>
      </c>
      <c r="G153" s="16">
        <v>6473.74</v>
      </c>
      <c r="H153" s="44">
        <f t="shared" si="7"/>
        <v>63</v>
      </c>
      <c r="I153" s="56">
        <f t="shared" si="8"/>
        <v>18962.35</v>
      </c>
      <c r="J153" s="65"/>
      <c r="K153" s="65"/>
    </row>
    <row r="154" spans="1:11" ht="12.75">
      <c r="A154" s="13" t="s">
        <v>414</v>
      </c>
      <c r="B154" s="14">
        <v>6</v>
      </c>
      <c r="C154" s="15">
        <v>1556.27</v>
      </c>
      <c r="D154" s="15">
        <v>0</v>
      </c>
      <c r="E154" s="15">
        <v>0</v>
      </c>
      <c r="F154" s="15">
        <v>71</v>
      </c>
      <c r="G154" s="16">
        <v>17955.2</v>
      </c>
      <c r="H154" s="44">
        <f t="shared" si="7"/>
        <v>77</v>
      </c>
      <c r="I154" s="56">
        <f t="shared" si="8"/>
        <v>19511.47</v>
      </c>
      <c r="J154" s="65"/>
      <c r="K154" s="65"/>
    </row>
    <row r="155" spans="1:11" ht="12.75">
      <c r="A155" s="13" t="s">
        <v>415</v>
      </c>
      <c r="B155" s="14">
        <v>2</v>
      </c>
      <c r="C155" s="15">
        <v>205.51000000000002</v>
      </c>
      <c r="D155" s="15">
        <v>0</v>
      </c>
      <c r="E155" s="15">
        <v>0</v>
      </c>
      <c r="F155" s="15">
        <v>0</v>
      </c>
      <c r="G155" s="16">
        <v>0</v>
      </c>
      <c r="H155" s="44">
        <f t="shared" si="7"/>
        <v>2</v>
      </c>
      <c r="I155" s="56">
        <f t="shared" si="8"/>
        <v>205.51000000000002</v>
      </c>
      <c r="J155" s="65"/>
      <c r="K155" s="65"/>
    </row>
    <row r="156" spans="1:11" ht="12.75">
      <c r="A156" s="18" t="s">
        <v>444</v>
      </c>
      <c r="B156" s="14">
        <v>32</v>
      </c>
      <c r="C156" s="15">
        <v>5664.84</v>
      </c>
      <c r="D156" s="15">
        <v>0</v>
      </c>
      <c r="E156" s="15">
        <v>0</v>
      </c>
      <c r="F156" s="15">
        <v>56</v>
      </c>
      <c r="G156" s="16">
        <v>29939.47</v>
      </c>
      <c r="H156" s="44">
        <f t="shared" si="7"/>
        <v>88</v>
      </c>
      <c r="I156" s="56">
        <f t="shared" si="8"/>
        <v>35604.31</v>
      </c>
      <c r="J156" s="65"/>
      <c r="K156" s="65"/>
    </row>
    <row r="157" spans="1:11" ht="12.75">
      <c r="A157" s="63" t="s">
        <v>105</v>
      </c>
      <c r="B157" s="14">
        <v>1438</v>
      </c>
      <c r="C157" s="15">
        <v>377861.28</v>
      </c>
      <c r="D157" s="15">
        <v>9</v>
      </c>
      <c r="E157" s="15">
        <v>5272.66</v>
      </c>
      <c r="F157" s="15">
        <v>374</v>
      </c>
      <c r="G157" s="16">
        <v>124719.57</v>
      </c>
      <c r="H157" s="44">
        <f t="shared" si="7"/>
        <v>1821</v>
      </c>
      <c r="I157" s="56">
        <f t="shared" si="8"/>
        <v>507853.51</v>
      </c>
      <c r="J157" s="65"/>
      <c r="K157" s="65"/>
    </row>
    <row r="158" spans="1:11" ht="12.75">
      <c r="A158" s="334" t="s">
        <v>416</v>
      </c>
      <c r="B158" s="14">
        <v>0</v>
      </c>
      <c r="C158" s="15">
        <v>0</v>
      </c>
      <c r="D158" s="15">
        <v>0</v>
      </c>
      <c r="E158" s="15">
        <v>0</v>
      </c>
      <c r="F158" s="15">
        <v>0</v>
      </c>
      <c r="G158" s="16">
        <v>0</v>
      </c>
      <c r="H158" s="44">
        <f t="shared" si="7"/>
        <v>0</v>
      </c>
      <c r="I158" s="56">
        <f t="shared" si="8"/>
        <v>0</v>
      </c>
      <c r="J158" s="65"/>
      <c r="K158" s="65"/>
    </row>
    <row r="159" spans="1:11" ht="12.75">
      <c r="A159" s="23" t="s">
        <v>106</v>
      </c>
      <c r="B159" s="14">
        <v>1</v>
      </c>
      <c r="C159" s="15">
        <v>62.06999999999999</v>
      </c>
      <c r="D159" s="15">
        <v>0</v>
      </c>
      <c r="E159" s="15">
        <v>0</v>
      </c>
      <c r="F159" s="15">
        <v>0</v>
      </c>
      <c r="G159" s="16">
        <v>0</v>
      </c>
      <c r="H159" s="44">
        <f t="shared" si="7"/>
        <v>1</v>
      </c>
      <c r="I159" s="56">
        <f t="shared" si="8"/>
        <v>62.06999999999999</v>
      </c>
      <c r="J159" s="65"/>
      <c r="K159" s="65"/>
    </row>
    <row r="160" spans="1:11" ht="12.75">
      <c r="A160" s="13" t="s">
        <v>107</v>
      </c>
      <c r="B160" s="14">
        <v>0</v>
      </c>
      <c r="C160" s="15">
        <v>0</v>
      </c>
      <c r="D160" s="15">
        <v>0</v>
      </c>
      <c r="E160" s="15">
        <v>0</v>
      </c>
      <c r="F160" s="15">
        <v>3</v>
      </c>
      <c r="G160" s="16">
        <v>395.61</v>
      </c>
      <c r="H160" s="44">
        <f t="shared" si="7"/>
        <v>3</v>
      </c>
      <c r="I160" s="56">
        <f t="shared" si="8"/>
        <v>395.61</v>
      </c>
      <c r="J160" s="65"/>
      <c r="K160" s="65"/>
    </row>
    <row r="161" spans="1:11" ht="12.75">
      <c r="A161" s="53" t="s">
        <v>445</v>
      </c>
      <c r="B161" s="14">
        <v>6</v>
      </c>
      <c r="C161" s="15">
        <v>1080.49</v>
      </c>
      <c r="D161" s="15">
        <v>0</v>
      </c>
      <c r="E161" s="15">
        <v>0</v>
      </c>
      <c r="F161" s="15">
        <v>16</v>
      </c>
      <c r="G161" s="16">
        <v>1612.32</v>
      </c>
      <c r="H161" s="44">
        <f t="shared" si="7"/>
        <v>22</v>
      </c>
      <c r="I161" s="56">
        <f t="shared" si="8"/>
        <v>2692.81</v>
      </c>
      <c r="J161" s="65"/>
      <c r="K161" s="65"/>
    </row>
    <row r="162" spans="1:11" ht="12.75">
      <c r="A162" s="13" t="s">
        <v>31</v>
      </c>
      <c r="B162" s="14">
        <f>3536+302</f>
        <v>3838</v>
      </c>
      <c r="C162" s="24">
        <f>163914.21+26834</f>
        <v>190748.21</v>
      </c>
      <c r="D162" s="15">
        <f>21+1</f>
        <v>22</v>
      </c>
      <c r="E162" s="15">
        <v>4001.03</v>
      </c>
      <c r="F162" s="15">
        <v>2</v>
      </c>
      <c r="G162" s="16">
        <v>62.99</v>
      </c>
      <c r="H162" s="44">
        <f t="shared" si="7"/>
        <v>3862</v>
      </c>
      <c r="I162" s="56">
        <f t="shared" si="8"/>
        <v>194812.22999999998</v>
      </c>
      <c r="J162" s="65"/>
      <c r="K162" s="65"/>
    </row>
    <row r="163" spans="1:11" ht="12.75">
      <c r="A163" s="333" t="s">
        <v>446</v>
      </c>
      <c r="B163" s="50">
        <v>26</v>
      </c>
      <c r="C163" s="335">
        <v>1995.25</v>
      </c>
      <c r="D163" s="51">
        <v>2</v>
      </c>
      <c r="E163" s="51">
        <v>2902.49</v>
      </c>
      <c r="F163" s="51">
        <v>119</v>
      </c>
      <c r="G163" s="52">
        <v>54083.51</v>
      </c>
      <c r="H163" s="44">
        <f t="shared" si="7"/>
        <v>147</v>
      </c>
      <c r="I163" s="56">
        <f t="shared" si="8"/>
        <v>58981.25</v>
      </c>
      <c r="J163" s="65"/>
      <c r="K163" s="65"/>
    </row>
    <row r="164" spans="1:11" ht="15.75" customHeight="1" thickBot="1">
      <c r="A164" s="64" t="s">
        <v>417</v>
      </c>
      <c r="B164" s="50">
        <v>4</v>
      </c>
      <c r="C164" s="51">
        <v>132462.08</v>
      </c>
      <c r="D164" s="51">
        <v>0</v>
      </c>
      <c r="E164" s="51">
        <v>0</v>
      </c>
      <c r="F164" s="51">
        <v>0</v>
      </c>
      <c r="G164" s="52">
        <v>0</v>
      </c>
      <c r="H164" s="44">
        <f>+B164+D164+F164</f>
        <v>4</v>
      </c>
      <c r="I164" s="56">
        <f>+C164+E164+G164</f>
        <v>132462.08</v>
      </c>
      <c r="J164" s="65"/>
      <c r="K164" s="65"/>
    </row>
    <row r="165" spans="1:9" ht="13.5" thickBot="1">
      <c r="A165" s="84" t="s">
        <v>353</v>
      </c>
      <c r="B165" s="85">
        <f aca="true" t="shared" si="9" ref="B165:G165">SUM(B22:B164)</f>
        <v>29806</v>
      </c>
      <c r="C165" s="90">
        <f t="shared" si="9"/>
        <v>6617897.7299999995</v>
      </c>
      <c r="D165" s="90">
        <f t="shared" si="9"/>
        <v>188</v>
      </c>
      <c r="E165" s="86">
        <f t="shared" si="9"/>
        <v>143506.43</v>
      </c>
      <c r="F165" s="86">
        <f t="shared" si="9"/>
        <v>7060</v>
      </c>
      <c r="G165" s="95">
        <f t="shared" si="9"/>
        <v>2441384.51</v>
      </c>
      <c r="H165" s="85">
        <f>IF(SUM(H22:H164)=B165+D165+F165,SUM(H22:H164),"faux")</f>
        <v>37054</v>
      </c>
      <c r="I165" s="87">
        <f>IF(SUM(I22:I164)=C165+E165+G165,SUM(I22:I164),"faux")</f>
        <v>9202788.67</v>
      </c>
    </row>
    <row r="166" spans="1:9" ht="13.5" thickBot="1">
      <c r="A166" s="77" t="s">
        <v>338</v>
      </c>
      <c r="B166" s="78">
        <v>31793</v>
      </c>
      <c r="C166" s="79">
        <v>8117520</v>
      </c>
      <c r="D166" s="79">
        <v>530</v>
      </c>
      <c r="E166" s="79">
        <v>265831</v>
      </c>
      <c r="F166" s="79">
        <v>8250</v>
      </c>
      <c r="G166" s="80">
        <v>2654693</v>
      </c>
      <c r="H166" s="82">
        <f>B166+D166+F166</f>
        <v>40573</v>
      </c>
      <c r="I166" s="83">
        <f>C166+E166+G166</f>
        <v>11038044</v>
      </c>
    </row>
    <row r="167" spans="1:9" ht="13.5" thickBot="1">
      <c r="A167" s="81" t="s">
        <v>317</v>
      </c>
      <c r="B167" s="306">
        <f aca="true" t="shared" si="10" ref="B167:I167">(B165-B166)/B166</f>
        <v>-0.062498034158462556</v>
      </c>
      <c r="C167" s="307">
        <f t="shared" si="10"/>
        <v>-0.18473896830559092</v>
      </c>
      <c r="D167" s="307">
        <f t="shared" si="10"/>
        <v>-0.6452830188679245</v>
      </c>
      <c r="E167" s="307">
        <f t="shared" si="10"/>
        <v>-0.46015916127163503</v>
      </c>
      <c r="F167" s="307">
        <f t="shared" si="10"/>
        <v>-0.14424242424242426</v>
      </c>
      <c r="G167" s="308">
        <f t="shared" si="10"/>
        <v>-0.08035147190277754</v>
      </c>
      <c r="H167" s="314">
        <f t="shared" si="10"/>
        <v>-0.0867325561333892</v>
      </c>
      <c r="I167" s="315">
        <f t="shared" si="10"/>
        <v>-0.16626635389386019</v>
      </c>
    </row>
    <row r="169" spans="2:7" ht="12.75">
      <c r="B169" s="20"/>
      <c r="C169" s="20"/>
      <c r="D169" s="20"/>
      <c r="E169" s="20"/>
      <c r="F169" s="20"/>
      <c r="G169" s="20"/>
    </row>
    <row r="171" spans="2:7" ht="12.75">
      <c r="B171" s="20"/>
      <c r="C171" s="20"/>
      <c r="D171" s="20"/>
      <c r="E171" s="20"/>
      <c r="F171" s="20"/>
      <c r="G171" s="20"/>
    </row>
  </sheetData>
  <sheetProtection/>
  <mergeCells count="5">
    <mergeCell ref="A20:A21"/>
    <mergeCell ref="B20:C20"/>
    <mergeCell ref="D20:E20"/>
    <mergeCell ref="F20:G20"/>
    <mergeCell ref="H20:I20"/>
  </mergeCells>
  <printOptions/>
  <pageMargins left="0.17" right="0.18" top="0.21" bottom="0.17" header="0.18" footer="0.3"/>
  <pageSetup horizontalDpi="600" verticalDpi="600" orientation="portrait" paperSize="9" scale="90" r:id="rId2"/>
  <ignoredErrors>
    <ignoredError sqref="C167:G167 I167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8"/>
  <sheetViews>
    <sheetView showGridLines="0" zoomScale="115" zoomScaleNormal="115" zoomScalePageLayoutView="0" workbookViewId="0" topLeftCell="A1">
      <pane xSplit="1" ySplit="7" topLeftCell="B158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46.8515625" style="0" customWidth="1"/>
    <col min="3" max="3" width="12.7109375" style="0" customWidth="1"/>
    <col min="10" max="10" width="14.421875" style="0" bestFit="1" customWidth="1"/>
  </cols>
  <sheetData>
    <row r="1" spans="1:3" ht="20.25">
      <c r="A1" s="69" t="s">
        <v>322</v>
      </c>
      <c r="B1" s="3"/>
      <c r="C1" s="3"/>
    </row>
    <row r="2" spans="1:3" ht="15.75">
      <c r="A2" s="5"/>
      <c r="B2" s="3"/>
      <c r="C2" s="3"/>
    </row>
    <row r="3" spans="1:3" ht="15.75">
      <c r="A3" s="1" t="s">
        <v>352</v>
      </c>
      <c r="B3" s="2"/>
      <c r="C3" s="2"/>
    </row>
    <row r="4" spans="1:3" ht="15" thickBot="1">
      <c r="A4" s="2"/>
      <c r="B4" s="2"/>
      <c r="C4" s="2"/>
    </row>
    <row r="5" spans="1:9" ht="13.5" customHeight="1" thickBot="1">
      <c r="A5" s="3"/>
      <c r="B5" s="28"/>
      <c r="C5" s="29"/>
      <c r="D5" s="76" t="s">
        <v>35</v>
      </c>
      <c r="E5" s="76"/>
      <c r="F5" s="76"/>
      <c r="G5" s="113"/>
      <c r="H5" s="116"/>
      <c r="I5" s="117"/>
    </row>
    <row r="6" spans="1:9" ht="28.5" customHeight="1">
      <c r="A6" s="390" t="s">
        <v>0</v>
      </c>
      <c r="B6" s="392" t="s">
        <v>157</v>
      </c>
      <c r="C6" s="393"/>
      <c r="D6" s="394" t="s">
        <v>108</v>
      </c>
      <c r="E6" s="392"/>
      <c r="F6" s="393" t="s">
        <v>330</v>
      </c>
      <c r="G6" s="394"/>
      <c r="H6" s="439" t="s">
        <v>28</v>
      </c>
      <c r="I6" s="440"/>
    </row>
    <row r="7" spans="1:9" ht="24.75" thickBot="1">
      <c r="A7" s="438"/>
      <c r="B7" s="119" t="s">
        <v>29</v>
      </c>
      <c r="C7" s="120" t="s">
        <v>30</v>
      </c>
      <c r="D7" s="120" t="s">
        <v>29</v>
      </c>
      <c r="E7" s="120" t="s">
        <v>30</v>
      </c>
      <c r="F7" s="120" t="s">
        <v>29</v>
      </c>
      <c r="G7" s="121" t="s">
        <v>30</v>
      </c>
      <c r="H7" s="114" t="s">
        <v>29</v>
      </c>
      <c r="I7" s="115" t="s">
        <v>30</v>
      </c>
    </row>
    <row r="8" spans="1:10" ht="12.75">
      <c r="A8" s="109" t="s">
        <v>207</v>
      </c>
      <c r="B8" s="213">
        <f aca="true" t="shared" si="0" ref="B8:G8">SUM(B9:B18)</f>
        <v>3</v>
      </c>
      <c r="C8" s="214">
        <f t="shared" si="0"/>
        <v>503.39</v>
      </c>
      <c r="D8" s="214">
        <f t="shared" si="0"/>
        <v>0</v>
      </c>
      <c r="E8" s="214">
        <f t="shared" si="0"/>
        <v>0</v>
      </c>
      <c r="F8" s="214">
        <f t="shared" si="0"/>
        <v>3</v>
      </c>
      <c r="G8" s="214">
        <f t="shared" si="0"/>
        <v>363.74</v>
      </c>
      <c r="H8" s="215">
        <f>B8+D8+F8</f>
        <v>6</v>
      </c>
      <c r="I8" s="216">
        <f>C8+E8+G8</f>
        <v>867.13</v>
      </c>
      <c r="J8" s="329"/>
    </row>
    <row r="9" spans="1:10" ht="12.75">
      <c r="A9" s="110" t="s">
        <v>119</v>
      </c>
      <c r="B9" s="217">
        <v>0</v>
      </c>
      <c r="C9" s="218">
        <v>0</v>
      </c>
      <c r="D9" s="218">
        <v>0</v>
      </c>
      <c r="E9" s="218">
        <v>0</v>
      </c>
      <c r="F9" s="218">
        <v>0</v>
      </c>
      <c r="G9" s="219">
        <v>0</v>
      </c>
      <c r="H9" s="220">
        <f>B9+D9+F9</f>
        <v>0</v>
      </c>
      <c r="I9" s="221">
        <f>C9+E9+G9</f>
        <v>0</v>
      </c>
      <c r="J9" s="329"/>
    </row>
    <row r="10" spans="1:10" ht="12.75">
      <c r="A10" s="110" t="s">
        <v>120</v>
      </c>
      <c r="B10" s="217">
        <v>0</v>
      </c>
      <c r="C10" s="218">
        <v>0</v>
      </c>
      <c r="D10" s="218">
        <v>0</v>
      </c>
      <c r="E10" s="218">
        <v>0</v>
      </c>
      <c r="F10" s="218">
        <v>0</v>
      </c>
      <c r="G10" s="219">
        <v>0</v>
      </c>
      <c r="H10" s="220">
        <f aca="true" t="shared" si="1" ref="H10:I18">B10+D10+F10</f>
        <v>0</v>
      </c>
      <c r="I10" s="221">
        <f t="shared" si="1"/>
        <v>0</v>
      </c>
      <c r="J10" s="329"/>
    </row>
    <row r="11" spans="1:10" ht="12.75">
      <c r="A11" s="110" t="s">
        <v>121</v>
      </c>
      <c r="B11" s="217">
        <v>0</v>
      </c>
      <c r="C11" s="218">
        <v>0</v>
      </c>
      <c r="D11" s="218">
        <v>0</v>
      </c>
      <c r="E11" s="218">
        <v>0</v>
      </c>
      <c r="F11" s="218">
        <v>0</v>
      </c>
      <c r="G11" s="219">
        <v>0</v>
      </c>
      <c r="H11" s="220">
        <f t="shared" si="1"/>
        <v>0</v>
      </c>
      <c r="I11" s="221">
        <f t="shared" si="1"/>
        <v>0</v>
      </c>
      <c r="J11" s="329"/>
    </row>
    <row r="12" spans="1:10" ht="12.75">
      <c r="A12" s="110" t="s">
        <v>122</v>
      </c>
      <c r="B12" s="217">
        <v>0</v>
      </c>
      <c r="C12" s="218">
        <v>0</v>
      </c>
      <c r="D12" s="218">
        <v>0</v>
      </c>
      <c r="E12" s="218">
        <v>0</v>
      </c>
      <c r="F12" s="218">
        <v>0</v>
      </c>
      <c r="G12" s="219">
        <v>0</v>
      </c>
      <c r="H12" s="220">
        <f t="shared" si="1"/>
        <v>0</v>
      </c>
      <c r="I12" s="221">
        <f t="shared" si="1"/>
        <v>0</v>
      </c>
      <c r="J12" s="329"/>
    </row>
    <row r="13" spans="1:10" ht="12.75">
      <c r="A13" s="110" t="s">
        <v>123</v>
      </c>
      <c r="B13" s="217">
        <v>2</v>
      </c>
      <c r="C13" s="218">
        <v>94.96</v>
      </c>
      <c r="D13" s="218">
        <v>0</v>
      </c>
      <c r="E13" s="218">
        <v>0</v>
      </c>
      <c r="F13" s="218">
        <v>2</v>
      </c>
      <c r="G13" s="219">
        <v>281.49</v>
      </c>
      <c r="H13" s="220">
        <f t="shared" si="1"/>
        <v>4</v>
      </c>
      <c r="I13" s="221">
        <f t="shared" si="1"/>
        <v>376.45</v>
      </c>
      <c r="J13" s="329"/>
    </row>
    <row r="14" spans="1:10" ht="12.75">
      <c r="A14" s="110" t="s">
        <v>326</v>
      </c>
      <c r="B14" s="217">
        <v>0</v>
      </c>
      <c r="C14" s="218">
        <v>0</v>
      </c>
      <c r="D14" s="218">
        <v>0</v>
      </c>
      <c r="E14" s="218">
        <v>0</v>
      </c>
      <c r="F14" s="218">
        <v>0</v>
      </c>
      <c r="G14" s="219">
        <v>0</v>
      </c>
      <c r="H14" s="220">
        <f t="shared" si="1"/>
        <v>0</v>
      </c>
      <c r="I14" s="221">
        <f t="shared" si="1"/>
        <v>0</v>
      </c>
      <c r="J14" s="329"/>
    </row>
    <row r="15" spans="1:10" ht="12.75">
      <c r="A15" s="110" t="s">
        <v>124</v>
      </c>
      <c r="B15" s="217">
        <v>0</v>
      </c>
      <c r="C15" s="218">
        <v>0</v>
      </c>
      <c r="D15" s="218">
        <v>0</v>
      </c>
      <c r="E15" s="218">
        <v>0</v>
      </c>
      <c r="F15" s="218">
        <v>1</v>
      </c>
      <c r="G15" s="219">
        <v>82.25</v>
      </c>
      <c r="H15" s="220">
        <f t="shared" si="1"/>
        <v>1</v>
      </c>
      <c r="I15" s="221">
        <f t="shared" si="1"/>
        <v>82.25</v>
      </c>
      <c r="J15" s="329"/>
    </row>
    <row r="16" spans="1:10" ht="12.75">
      <c r="A16" s="110" t="s">
        <v>125</v>
      </c>
      <c r="B16" s="217">
        <v>0</v>
      </c>
      <c r="C16" s="218">
        <v>0</v>
      </c>
      <c r="D16" s="218">
        <v>0</v>
      </c>
      <c r="E16" s="218">
        <v>0</v>
      </c>
      <c r="F16" s="218">
        <v>0</v>
      </c>
      <c r="G16" s="219">
        <v>0</v>
      </c>
      <c r="H16" s="220">
        <f t="shared" si="1"/>
        <v>0</v>
      </c>
      <c r="I16" s="221">
        <f t="shared" si="1"/>
        <v>0</v>
      </c>
      <c r="J16" s="329"/>
    </row>
    <row r="17" spans="1:10" ht="12.75">
      <c r="A17" s="110" t="s">
        <v>126</v>
      </c>
      <c r="B17" s="217">
        <v>1</v>
      </c>
      <c r="C17" s="218">
        <v>408.43</v>
      </c>
      <c r="D17" s="218">
        <v>0</v>
      </c>
      <c r="E17" s="218">
        <v>0</v>
      </c>
      <c r="F17" s="218">
        <v>0</v>
      </c>
      <c r="G17" s="219">
        <v>0</v>
      </c>
      <c r="H17" s="220">
        <f t="shared" si="1"/>
        <v>1</v>
      </c>
      <c r="I17" s="221">
        <f t="shared" si="1"/>
        <v>408.43</v>
      </c>
      <c r="J17" s="329"/>
    </row>
    <row r="18" spans="1:10" ht="12.75">
      <c r="A18" s="111" t="s">
        <v>127</v>
      </c>
      <c r="B18" s="222">
        <v>0</v>
      </c>
      <c r="C18" s="223">
        <v>0</v>
      </c>
      <c r="D18" s="223">
        <v>0</v>
      </c>
      <c r="E18" s="223">
        <v>0</v>
      </c>
      <c r="F18" s="223">
        <v>0</v>
      </c>
      <c r="G18" s="224">
        <v>0</v>
      </c>
      <c r="H18" s="225">
        <f t="shared" si="1"/>
        <v>0</v>
      </c>
      <c r="I18" s="226">
        <f t="shared" si="1"/>
        <v>0</v>
      </c>
      <c r="J18" s="329"/>
    </row>
    <row r="19" spans="1:10" ht="12.75">
      <c r="A19" s="109" t="s">
        <v>208</v>
      </c>
      <c r="B19" s="213">
        <f aca="true" t="shared" si="2" ref="B19:G19">SUM(B20:B29)</f>
        <v>427</v>
      </c>
      <c r="C19" s="214">
        <f t="shared" si="2"/>
        <v>77834.31999999999</v>
      </c>
      <c r="D19" s="214">
        <f t="shared" si="2"/>
        <v>3</v>
      </c>
      <c r="E19" s="214">
        <f t="shared" si="2"/>
        <v>106.43</v>
      </c>
      <c r="F19" s="214">
        <f t="shared" si="2"/>
        <v>253</v>
      </c>
      <c r="G19" s="214">
        <f t="shared" si="2"/>
        <v>62361.34000000001</v>
      </c>
      <c r="H19" s="227">
        <f>B19+D19+F19</f>
        <v>683</v>
      </c>
      <c r="I19" s="228">
        <f>C19+E19+G19</f>
        <v>140302.09</v>
      </c>
      <c r="J19" s="329"/>
    </row>
    <row r="20" spans="1:10" ht="12.75">
      <c r="A20" s="110" t="s">
        <v>119</v>
      </c>
      <c r="B20" s="217">
        <v>12</v>
      </c>
      <c r="C20" s="218">
        <v>974.1800000000001</v>
      </c>
      <c r="D20" s="218">
        <v>0</v>
      </c>
      <c r="E20" s="218">
        <v>0</v>
      </c>
      <c r="F20" s="218">
        <v>0</v>
      </c>
      <c r="G20" s="219">
        <v>0</v>
      </c>
      <c r="H20" s="220">
        <f>B20+D20+F20</f>
        <v>12</v>
      </c>
      <c r="I20" s="221">
        <f>C20+E20+G20</f>
        <v>974.1800000000001</v>
      </c>
      <c r="J20" s="329"/>
    </row>
    <row r="21" spans="1:10" ht="12.75">
      <c r="A21" s="110" t="s">
        <v>120</v>
      </c>
      <c r="B21" s="217">
        <v>1</v>
      </c>
      <c r="C21" s="218">
        <v>292.13</v>
      </c>
      <c r="D21" s="218">
        <v>0</v>
      </c>
      <c r="E21" s="218">
        <v>0</v>
      </c>
      <c r="F21" s="218">
        <v>0</v>
      </c>
      <c r="G21" s="219">
        <v>0</v>
      </c>
      <c r="H21" s="220">
        <f aca="true" t="shared" si="3" ref="H21:H29">B21+D21+F21</f>
        <v>1</v>
      </c>
      <c r="I21" s="221">
        <f aca="true" t="shared" si="4" ref="I21:I29">C21+E21+G21</f>
        <v>292.13</v>
      </c>
      <c r="J21" s="329"/>
    </row>
    <row r="22" spans="1:10" ht="12.75">
      <c r="A22" s="110" t="s">
        <v>121</v>
      </c>
      <c r="B22" s="217">
        <v>0</v>
      </c>
      <c r="C22" s="218">
        <v>0</v>
      </c>
      <c r="D22" s="218">
        <v>0</v>
      </c>
      <c r="E22" s="218">
        <v>0</v>
      </c>
      <c r="F22" s="218">
        <v>0</v>
      </c>
      <c r="G22" s="219">
        <v>0</v>
      </c>
      <c r="H22" s="220">
        <f t="shared" si="3"/>
        <v>0</v>
      </c>
      <c r="I22" s="221">
        <f t="shared" si="4"/>
        <v>0</v>
      </c>
      <c r="J22" s="329"/>
    </row>
    <row r="23" spans="1:10" ht="12.75">
      <c r="A23" s="110" t="s">
        <v>122</v>
      </c>
      <c r="B23" s="217">
        <v>0</v>
      </c>
      <c r="C23" s="218">
        <v>0</v>
      </c>
      <c r="D23" s="218">
        <v>0</v>
      </c>
      <c r="E23" s="218">
        <v>0</v>
      </c>
      <c r="F23" s="218">
        <v>0</v>
      </c>
      <c r="G23" s="219">
        <v>0</v>
      </c>
      <c r="H23" s="220">
        <f t="shared" si="3"/>
        <v>0</v>
      </c>
      <c r="I23" s="221">
        <f t="shared" si="4"/>
        <v>0</v>
      </c>
      <c r="J23" s="329"/>
    </row>
    <row r="24" spans="1:10" ht="12.75">
      <c r="A24" s="110" t="s">
        <v>123</v>
      </c>
      <c r="B24" s="217">
        <v>330</v>
      </c>
      <c r="C24" s="218">
        <v>47089.299999999996</v>
      </c>
      <c r="D24" s="218">
        <v>3</v>
      </c>
      <c r="E24" s="218">
        <v>106.43</v>
      </c>
      <c r="F24" s="218">
        <v>110</v>
      </c>
      <c r="G24" s="219">
        <v>8413.66</v>
      </c>
      <c r="H24" s="220">
        <f t="shared" si="3"/>
        <v>443</v>
      </c>
      <c r="I24" s="221">
        <f t="shared" si="4"/>
        <v>55609.39</v>
      </c>
      <c r="J24" s="329"/>
    </row>
    <row r="25" spans="1:10" ht="12.75">
      <c r="A25" s="110" t="s">
        <v>326</v>
      </c>
      <c r="B25" s="217">
        <v>0</v>
      </c>
      <c r="C25" s="218">
        <v>0</v>
      </c>
      <c r="D25" s="218">
        <v>0</v>
      </c>
      <c r="E25" s="218">
        <v>0</v>
      </c>
      <c r="F25" s="218">
        <v>0</v>
      </c>
      <c r="G25" s="219">
        <v>0</v>
      </c>
      <c r="H25" s="220">
        <f t="shared" si="3"/>
        <v>0</v>
      </c>
      <c r="I25" s="221">
        <f t="shared" si="4"/>
        <v>0</v>
      </c>
      <c r="J25" s="329"/>
    </row>
    <row r="26" spans="1:10" ht="12.75">
      <c r="A26" s="110" t="s">
        <v>124</v>
      </c>
      <c r="B26" s="217">
        <v>50</v>
      </c>
      <c r="C26" s="218">
        <v>22489.48</v>
      </c>
      <c r="D26" s="218">
        <v>0</v>
      </c>
      <c r="E26" s="218">
        <v>0</v>
      </c>
      <c r="F26" s="218">
        <v>138</v>
      </c>
      <c r="G26" s="219">
        <v>53814.68000000001</v>
      </c>
      <c r="H26" s="220">
        <f t="shared" si="3"/>
        <v>188</v>
      </c>
      <c r="I26" s="221">
        <f t="shared" si="4"/>
        <v>76304.16</v>
      </c>
      <c r="J26" s="329"/>
    </row>
    <row r="27" spans="1:10" ht="12.75">
      <c r="A27" s="110" t="s">
        <v>125</v>
      </c>
      <c r="B27" s="217">
        <v>5</v>
      </c>
      <c r="C27" s="218">
        <v>225.32999999999998</v>
      </c>
      <c r="D27" s="218">
        <v>0</v>
      </c>
      <c r="E27" s="218">
        <v>0</v>
      </c>
      <c r="F27" s="218">
        <v>5</v>
      </c>
      <c r="G27" s="219">
        <v>133</v>
      </c>
      <c r="H27" s="220">
        <f t="shared" si="3"/>
        <v>10</v>
      </c>
      <c r="I27" s="221">
        <f t="shared" si="4"/>
        <v>358.33</v>
      </c>
      <c r="J27" s="329"/>
    </row>
    <row r="28" spans="1:10" ht="12.75">
      <c r="A28" s="110" t="s">
        <v>126</v>
      </c>
      <c r="B28" s="217">
        <v>26</v>
      </c>
      <c r="C28" s="218">
        <v>6576.030000000001</v>
      </c>
      <c r="D28" s="218">
        <v>0</v>
      </c>
      <c r="E28" s="218">
        <v>0</v>
      </c>
      <c r="F28" s="218">
        <v>0</v>
      </c>
      <c r="G28" s="219">
        <v>0</v>
      </c>
      <c r="H28" s="220">
        <f t="shared" si="3"/>
        <v>26</v>
      </c>
      <c r="I28" s="221">
        <f t="shared" si="4"/>
        <v>6576.030000000001</v>
      </c>
      <c r="J28" s="329"/>
    </row>
    <row r="29" spans="1:10" ht="12.75">
      <c r="A29" s="111" t="s">
        <v>127</v>
      </c>
      <c r="B29" s="222">
        <v>3</v>
      </c>
      <c r="C29" s="223">
        <v>187.87</v>
      </c>
      <c r="D29" s="223">
        <v>0</v>
      </c>
      <c r="E29" s="223">
        <v>0</v>
      </c>
      <c r="F29" s="223">
        <v>0</v>
      </c>
      <c r="G29" s="224">
        <v>0</v>
      </c>
      <c r="H29" s="225">
        <f t="shared" si="3"/>
        <v>3</v>
      </c>
      <c r="I29" s="226">
        <f t="shared" si="4"/>
        <v>187.87</v>
      </c>
      <c r="J29" s="329"/>
    </row>
    <row r="30" spans="1:10" ht="12.75">
      <c r="A30" s="109" t="s">
        <v>209</v>
      </c>
      <c r="B30" s="213">
        <f aca="true" t="shared" si="5" ref="B30:G30">SUM(B31:B40)</f>
        <v>18</v>
      </c>
      <c r="C30" s="214">
        <f t="shared" si="5"/>
        <v>2139.06</v>
      </c>
      <c r="D30" s="214">
        <f t="shared" si="5"/>
        <v>3</v>
      </c>
      <c r="E30" s="214">
        <f t="shared" si="5"/>
        <v>5297.55</v>
      </c>
      <c r="F30" s="214">
        <f t="shared" si="5"/>
        <v>2</v>
      </c>
      <c r="G30" s="214">
        <f t="shared" si="5"/>
        <v>30.58</v>
      </c>
      <c r="H30" s="227">
        <f>B30+D30+F30</f>
        <v>23</v>
      </c>
      <c r="I30" s="228">
        <f>C30+E30+G30</f>
        <v>7467.1900000000005</v>
      </c>
      <c r="J30" s="329"/>
    </row>
    <row r="31" spans="1:10" ht="12.75">
      <c r="A31" s="110" t="s">
        <v>119</v>
      </c>
      <c r="B31" s="217">
        <v>1</v>
      </c>
      <c r="C31" s="218">
        <v>101.61</v>
      </c>
      <c r="D31" s="218">
        <v>0</v>
      </c>
      <c r="E31" s="218">
        <v>0</v>
      </c>
      <c r="F31" s="218">
        <v>0</v>
      </c>
      <c r="G31" s="219">
        <v>0</v>
      </c>
      <c r="H31" s="220">
        <f>B31+D31+F31</f>
        <v>1</v>
      </c>
      <c r="I31" s="221">
        <f>C31+E31+G31</f>
        <v>101.61</v>
      </c>
      <c r="J31" s="329"/>
    </row>
    <row r="32" spans="1:10" ht="12.75">
      <c r="A32" s="110" t="s">
        <v>120</v>
      </c>
      <c r="B32" s="217">
        <v>0</v>
      </c>
      <c r="C32" s="218">
        <v>0</v>
      </c>
      <c r="D32" s="218">
        <v>0</v>
      </c>
      <c r="E32" s="218">
        <v>0</v>
      </c>
      <c r="F32" s="218">
        <v>0</v>
      </c>
      <c r="G32" s="219">
        <v>0</v>
      </c>
      <c r="H32" s="220">
        <f aca="true" t="shared" si="6" ref="H32:H40">B32+D32+F32</f>
        <v>0</v>
      </c>
      <c r="I32" s="221">
        <f aca="true" t="shared" si="7" ref="I32:I40">C32+E32+G32</f>
        <v>0</v>
      </c>
      <c r="J32" s="329"/>
    </row>
    <row r="33" spans="1:10" ht="12.75">
      <c r="A33" s="110" t="s">
        <v>121</v>
      </c>
      <c r="B33" s="217">
        <v>0</v>
      </c>
      <c r="C33" s="218">
        <v>0</v>
      </c>
      <c r="D33" s="218">
        <v>0</v>
      </c>
      <c r="E33" s="218">
        <v>0</v>
      </c>
      <c r="F33" s="218">
        <v>0</v>
      </c>
      <c r="G33" s="219">
        <v>0</v>
      </c>
      <c r="H33" s="220">
        <f t="shared" si="6"/>
        <v>0</v>
      </c>
      <c r="I33" s="221">
        <f t="shared" si="7"/>
        <v>0</v>
      </c>
      <c r="J33" s="329"/>
    </row>
    <row r="34" spans="1:10" ht="12.75">
      <c r="A34" s="110" t="s">
        <v>122</v>
      </c>
      <c r="B34" s="217">
        <v>0</v>
      </c>
      <c r="C34" s="218">
        <v>0</v>
      </c>
      <c r="D34" s="218">
        <v>0</v>
      </c>
      <c r="E34" s="218">
        <v>0</v>
      </c>
      <c r="F34" s="218">
        <v>0</v>
      </c>
      <c r="G34" s="219">
        <v>0</v>
      </c>
      <c r="H34" s="220">
        <f t="shared" si="6"/>
        <v>0</v>
      </c>
      <c r="I34" s="221">
        <f t="shared" si="7"/>
        <v>0</v>
      </c>
      <c r="J34" s="329"/>
    </row>
    <row r="35" spans="1:10" ht="12.75">
      <c r="A35" s="110" t="s">
        <v>123</v>
      </c>
      <c r="B35" s="217">
        <v>12</v>
      </c>
      <c r="C35" s="218">
        <v>1796.28</v>
      </c>
      <c r="D35" s="218">
        <v>3</v>
      </c>
      <c r="E35" s="218">
        <v>5297.55</v>
      </c>
      <c r="F35" s="218">
        <v>2</v>
      </c>
      <c r="G35" s="219">
        <v>30.58</v>
      </c>
      <c r="H35" s="220">
        <f t="shared" si="6"/>
        <v>17</v>
      </c>
      <c r="I35" s="221">
        <f t="shared" si="7"/>
        <v>7124.41</v>
      </c>
      <c r="J35" s="329"/>
    </row>
    <row r="36" spans="1:10" ht="12.75">
      <c r="A36" s="110" t="s">
        <v>326</v>
      </c>
      <c r="B36" s="217">
        <v>0</v>
      </c>
      <c r="C36" s="218">
        <v>0</v>
      </c>
      <c r="D36" s="218">
        <v>0</v>
      </c>
      <c r="E36" s="218">
        <v>0</v>
      </c>
      <c r="F36" s="218">
        <v>0</v>
      </c>
      <c r="G36" s="219">
        <v>0</v>
      </c>
      <c r="H36" s="220">
        <f t="shared" si="6"/>
        <v>0</v>
      </c>
      <c r="I36" s="221">
        <f t="shared" si="7"/>
        <v>0</v>
      </c>
      <c r="J36" s="329"/>
    </row>
    <row r="37" spans="1:10" ht="12.75">
      <c r="A37" s="110" t="s">
        <v>124</v>
      </c>
      <c r="B37" s="217">
        <v>4</v>
      </c>
      <c r="C37" s="218">
        <v>222.73</v>
      </c>
      <c r="D37" s="218">
        <v>0</v>
      </c>
      <c r="E37" s="218">
        <v>0</v>
      </c>
      <c r="F37" s="218">
        <v>0</v>
      </c>
      <c r="G37" s="219">
        <v>0</v>
      </c>
      <c r="H37" s="220">
        <f t="shared" si="6"/>
        <v>4</v>
      </c>
      <c r="I37" s="221">
        <f t="shared" si="7"/>
        <v>222.73</v>
      </c>
      <c r="J37" s="329"/>
    </row>
    <row r="38" spans="1:10" ht="12.75">
      <c r="A38" s="110" t="s">
        <v>125</v>
      </c>
      <c r="B38" s="217">
        <v>0</v>
      </c>
      <c r="C38" s="218">
        <v>0</v>
      </c>
      <c r="D38" s="218">
        <v>0</v>
      </c>
      <c r="E38" s="218">
        <v>0</v>
      </c>
      <c r="F38" s="218">
        <v>0</v>
      </c>
      <c r="G38" s="219">
        <v>0</v>
      </c>
      <c r="H38" s="220">
        <f t="shared" si="6"/>
        <v>0</v>
      </c>
      <c r="I38" s="221">
        <f t="shared" si="7"/>
        <v>0</v>
      </c>
      <c r="J38" s="329"/>
    </row>
    <row r="39" spans="1:10" ht="12.75">
      <c r="A39" s="110" t="s">
        <v>126</v>
      </c>
      <c r="B39" s="217">
        <v>1</v>
      </c>
      <c r="C39" s="218">
        <v>18.44</v>
      </c>
      <c r="D39" s="218">
        <v>0</v>
      </c>
      <c r="E39" s="218">
        <v>0</v>
      </c>
      <c r="F39" s="218">
        <v>0</v>
      </c>
      <c r="G39" s="219">
        <v>0</v>
      </c>
      <c r="H39" s="220">
        <f t="shared" si="6"/>
        <v>1</v>
      </c>
      <c r="I39" s="221">
        <f t="shared" si="7"/>
        <v>18.44</v>
      </c>
      <c r="J39" s="329"/>
    </row>
    <row r="40" spans="1:10" ht="12.75">
      <c r="A40" s="111" t="s">
        <v>127</v>
      </c>
      <c r="B40" s="222">
        <v>0</v>
      </c>
      <c r="C40" s="223">
        <v>0</v>
      </c>
      <c r="D40" s="223">
        <v>0</v>
      </c>
      <c r="E40" s="223">
        <v>0</v>
      </c>
      <c r="F40" s="223">
        <v>0</v>
      </c>
      <c r="G40" s="224">
        <v>0</v>
      </c>
      <c r="H40" s="225">
        <f t="shared" si="6"/>
        <v>0</v>
      </c>
      <c r="I40" s="226">
        <f t="shared" si="7"/>
        <v>0</v>
      </c>
      <c r="J40" s="329"/>
    </row>
    <row r="41" spans="1:10" ht="12.75">
      <c r="A41" s="109" t="s">
        <v>210</v>
      </c>
      <c r="B41" s="213">
        <f aca="true" t="shared" si="8" ref="B41:G41">SUM(B42:B51)</f>
        <v>3</v>
      </c>
      <c r="C41" s="214">
        <f t="shared" si="8"/>
        <v>128.05</v>
      </c>
      <c r="D41" s="214">
        <f t="shared" si="8"/>
        <v>0</v>
      </c>
      <c r="E41" s="214">
        <f t="shared" si="8"/>
        <v>0</v>
      </c>
      <c r="F41" s="214">
        <f t="shared" si="8"/>
        <v>14</v>
      </c>
      <c r="G41" s="214">
        <f t="shared" si="8"/>
        <v>7128.4400000000005</v>
      </c>
      <c r="H41" s="227">
        <f>B41+D41+F41</f>
        <v>17</v>
      </c>
      <c r="I41" s="228">
        <f>C41+E41+G41</f>
        <v>7256.490000000001</v>
      </c>
      <c r="J41" s="329"/>
    </row>
    <row r="42" spans="1:10" ht="12.75">
      <c r="A42" s="110" t="s">
        <v>119</v>
      </c>
      <c r="B42" s="217">
        <v>2</v>
      </c>
      <c r="C42" s="218">
        <v>81.56</v>
      </c>
      <c r="D42" s="218">
        <v>0</v>
      </c>
      <c r="E42" s="218">
        <v>0</v>
      </c>
      <c r="F42" s="218">
        <v>0</v>
      </c>
      <c r="G42" s="219">
        <v>0</v>
      </c>
      <c r="H42" s="220">
        <f>B42+D42+F42</f>
        <v>2</v>
      </c>
      <c r="I42" s="221">
        <f>C42+E42+G42</f>
        <v>81.56</v>
      </c>
      <c r="J42" s="329"/>
    </row>
    <row r="43" spans="1:10" ht="12.75">
      <c r="A43" s="110" t="s">
        <v>120</v>
      </c>
      <c r="B43" s="217">
        <v>0</v>
      </c>
      <c r="C43" s="218">
        <v>0</v>
      </c>
      <c r="D43" s="218">
        <v>0</v>
      </c>
      <c r="E43" s="218">
        <v>0</v>
      </c>
      <c r="F43" s="218">
        <v>0</v>
      </c>
      <c r="G43" s="219">
        <v>0</v>
      </c>
      <c r="H43" s="220">
        <f aca="true" t="shared" si="9" ref="H43:H51">B43+D43+F43</f>
        <v>0</v>
      </c>
      <c r="I43" s="221">
        <f aca="true" t="shared" si="10" ref="I43:I51">C43+E43+G43</f>
        <v>0</v>
      </c>
      <c r="J43" s="329"/>
    </row>
    <row r="44" spans="1:10" ht="12.75">
      <c r="A44" s="110" t="s">
        <v>121</v>
      </c>
      <c r="B44" s="217">
        <v>0</v>
      </c>
      <c r="C44" s="218">
        <v>0</v>
      </c>
      <c r="D44" s="218">
        <v>0</v>
      </c>
      <c r="E44" s="218">
        <v>0</v>
      </c>
      <c r="F44" s="218">
        <v>0</v>
      </c>
      <c r="G44" s="219">
        <v>0</v>
      </c>
      <c r="H44" s="220">
        <f t="shared" si="9"/>
        <v>0</v>
      </c>
      <c r="I44" s="221">
        <f t="shared" si="10"/>
        <v>0</v>
      </c>
      <c r="J44" s="329"/>
    </row>
    <row r="45" spans="1:10" ht="12.75">
      <c r="A45" s="110" t="s">
        <v>122</v>
      </c>
      <c r="B45" s="217">
        <v>0</v>
      </c>
      <c r="C45" s="218">
        <v>0</v>
      </c>
      <c r="D45" s="218">
        <v>0</v>
      </c>
      <c r="E45" s="218">
        <v>0</v>
      </c>
      <c r="F45" s="218">
        <v>0</v>
      </c>
      <c r="G45" s="219">
        <v>0</v>
      </c>
      <c r="H45" s="220">
        <f t="shared" si="9"/>
        <v>0</v>
      </c>
      <c r="I45" s="221">
        <f t="shared" si="10"/>
        <v>0</v>
      </c>
      <c r="J45" s="329"/>
    </row>
    <row r="46" spans="1:10" ht="12.75">
      <c r="A46" s="110" t="s">
        <v>123</v>
      </c>
      <c r="B46" s="217">
        <v>1</v>
      </c>
      <c r="C46" s="218">
        <v>46.49</v>
      </c>
      <c r="D46" s="218">
        <v>0</v>
      </c>
      <c r="E46" s="218">
        <v>0</v>
      </c>
      <c r="F46" s="218">
        <v>0</v>
      </c>
      <c r="G46" s="219">
        <v>0</v>
      </c>
      <c r="H46" s="220">
        <f t="shared" si="9"/>
        <v>1</v>
      </c>
      <c r="I46" s="221">
        <f t="shared" si="10"/>
        <v>46.49</v>
      </c>
      <c r="J46" s="329"/>
    </row>
    <row r="47" spans="1:10" ht="12.75">
      <c r="A47" s="110" t="s">
        <v>326</v>
      </c>
      <c r="B47" s="217">
        <v>0</v>
      </c>
      <c r="C47" s="218">
        <v>0</v>
      </c>
      <c r="D47" s="218">
        <v>0</v>
      </c>
      <c r="E47" s="218">
        <v>0</v>
      </c>
      <c r="F47" s="218">
        <v>0</v>
      </c>
      <c r="G47" s="219">
        <v>0</v>
      </c>
      <c r="H47" s="220">
        <f t="shared" si="9"/>
        <v>0</v>
      </c>
      <c r="I47" s="221">
        <f t="shared" si="10"/>
        <v>0</v>
      </c>
      <c r="J47" s="329"/>
    </row>
    <row r="48" spans="1:10" ht="12.75">
      <c r="A48" s="110" t="s">
        <v>124</v>
      </c>
      <c r="B48" s="217">
        <v>0</v>
      </c>
      <c r="C48" s="218">
        <v>0</v>
      </c>
      <c r="D48" s="218">
        <v>0</v>
      </c>
      <c r="E48" s="218">
        <v>0</v>
      </c>
      <c r="F48" s="218">
        <v>14</v>
      </c>
      <c r="G48" s="219">
        <v>7128.4400000000005</v>
      </c>
      <c r="H48" s="220">
        <f t="shared" si="9"/>
        <v>14</v>
      </c>
      <c r="I48" s="221">
        <f t="shared" si="10"/>
        <v>7128.4400000000005</v>
      </c>
      <c r="J48" s="329"/>
    </row>
    <row r="49" spans="1:10" ht="12.75">
      <c r="A49" s="110" t="s">
        <v>125</v>
      </c>
      <c r="B49" s="217">
        <v>0</v>
      </c>
      <c r="C49" s="218">
        <v>0</v>
      </c>
      <c r="D49" s="218">
        <v>0</v>
      </c>
      <c r="E49" s="218">
        <v>0</v>
      </c>
      <c r="F49" s="218">
        <v>0</v>
      </c>
      <c r="G49" s="219">
        <v>0</v>
      </c>
      <c r="H49" s="220">
        <f t="shared" si="9"/>
        <v>0</v>
      </c>
      <c r="I49" s="221">
        <f t="shared" si="10"/>
        <v>0</v>
      </c>
      <c r="J49" s="329"/>
    </row>
    <row r="50" spans="1:10" ht="12.75">
      <c r="A50" s="110" t="s">
        <v>126</v>
      </c>
      <c r="B50" s="217">
        <v>0</v>
      </c>
      <c r="C50" s="218">
        <v>0</v>
      </c>
      <c r="D50" s="218">
        <v>0</v>
      </c>
      <c r="E50" s="218">
        <v>0</v>
      </c>
      <c r="F50" s="218">
        <v>0</v>
      </c>
      <c r="G50" s="219">
        <v>0</v>
      </c>
      <c r="H50" s="220">
        <f t="shared" si="9"/>
        <v>0</v>
      </c>
      <c r="I50" s="221">
        <f t="shared" si="10"/>
        <v>0</v>
      </c>
      <c r="J50" s="329"/>
    </row>
    <row r="51" spans="1:10" ht="12.75">
      <c r="A51" s="111" t="s">
        <v>127</v>
      </c>
      <c r="B51" s="222">
        <v>0</v>
      </c>
      <c r="C51" s="223">
        <v>0</v>
      </c>
      <c r="D51" s="223">
        <v>0</v>
      </c>
      <c r="E51" s="223">
        <v>0</v>
      </c>
      <c r="F51" s="223">
        <v>0</v>
      </c>
      <c r="G51" s="224">
        <v>0</v>
      </c>
      <c r="H51" s="225">
        <f t="shared" si="9"/>
        <v>0</v>
      </c>
      <c r="I51" s="226">
        <f t="shared" si="10"/>
        <v>0</v>
      </c>
      <c r="J51" s="329"/>
    </row>
    <row r="52" spans="1:10" ht="12.75">
      <c r="A52" s="109" t="s">
        <v>366</v>
      </c>
      <c r="B52" s="213">
        <f aca="true" t="shared" si="11" ref="B52:G52">SUM(B53:B62)</f>
        <v>15</v>
      </c>
      <c r="C52" s="214">
        <f t="shared" si="11"/>
        <v>9327.08</v>
      </c>
      <c r="D52" s="214">
        <f t="shared" si="11"/>
        <v>1</v>
      </c>
      <c r="E52" s="214">
        <f t="shared" si="11"/>
        <v>37.69</v>
      </c>
      <c r="F52" s="214">
        <f t="shared" si="11"/>
        <v>0</v>
      </c>
      <c r="G52" s="214">
        <f t="shared" si="11"/>
        <v>0</v>
      </c>
      <c r="H52" s="227">
        <f>B52+D52+F52</f>
        <v>16</v>
      </c>
      <c r="I52" s="228">
        <f>C52+E52+G52</f>
        <v>9364.77</v>
      </c>
      <c r="J52" s="329"/>
    </row>
    <row r="53" spans="1:10" ht="12.75">
      <c r="A53" s="110" t="s">
        <v>119</v>
      </c>
      <c r="B53" s="217">
        <v>1</v>
      </c>
      <c r="C53" s="218">
        <v>26.45</v>
      </c>
      <c r="D53" s="218">
        <v>0</v>
      </c>
      <c r="E53" s="218">
        <v>0</v>
      </c>
      <c r="F53" s="218">
        <v>0</v>
      </c>
      <c r="G53" s="219">
        <v>0</v>
      </c>
      <c r="H53" s="220">
        <f>B53+D53+F53</f>
        <v>1</v>
      </c>
      <c r="I53" s="221">
        <f>C53+E53+G53</f>
        <v>26.45</v>
      </c>
      <c r="J53" s="329"/>
    </row>
    <row r="54" spans="1:10" ht="12.75">
      <c r="A54" s="110" t="s">
        <v>120</v>
      </c>
      <c r="B54" s="217">
        <v>0</v>
      </c>
      <c r="C54" s="218">
        <v>0</v>
      </c>
      <c r="D54" s="218">
        <v>0</v>
      </c>
      <c r="E54" s="218">
        <v>0</v>
      </c>
      <c r="F54" s="218">
        <v>0</v>
      </c>
      <c r="G54" s="219">
        <v>0</v>
      </c>
      <c r="H54" s="220">
        <f aca="true" t="shared" si="12" ref="H54:H62">B54+D54+F54</f>
        <v>0</v>
      </c>
      <c r="I54" s="221">
        <f aca="true" t="shared" si="13" ref="I54:I62">C54+E54+G54</f>
        <v>0</v>
      </c>
      <c r="J54" s="329"/>
    </row>
    <row r="55" spans="1:10" ht="12.75">
      <c r="A55" s="110" t="s">
        <v>121</v>
      </c>
      <c r="B55" s="217">
        <v>0</v>
      </c>
      <c r="C55" s="218">
        <v>0</v>
      </c>
      <c r="D55" s="218">
        <v>0</v>
      </c>
      <c r="E55" s="218">
        <v>0</v>
      </c>
      <c r="F55" s="218">
        <v>0</v>
      </c>
      <c r="G55" s="219">
        <v>0</v>
      </c>
      <c r="H55" s="220">
        <f t="shared" si="12"/>
        <v>0</v>
      </c>
      <c r="I55" s="221">
        <f t="shared" si="13"/>
        <v>0</v>
      </c>
      <c r="J55" s="329"/>
    </row>
    <row r="56" spans="1:10" ht="12.75">
      <c r="A56" s="110" t="s">
        <v>122</v>
      </c>
      <c r="B56" s="217">
        <v>0</v>
      </c>
      <c r="C56" s="218">
        <v>0</v>
      </c>
      <c r="D56" s="218">
        <v>0</v>
      </c>
      <c r="E56" s="218">
        <v>0</v>
      </c>
      <c r="F56" s="218">
        <v>0</v>
      </c>
      <c r="G56" s="219">
        <v>0</v>
      </c>
      <c r="H56" s="220">
        <f t="shared" si="12"/>
        <v>0</v>
      </c>
      <c r="I56" s="221">
        <f t="shared" si="13"/>
        <v>0</v>
      </c>
      <c r="J56" s="329"/>
    </row>
    <row r="57" spans="1:10" ht="12.75">
      <c r="A57" s="110" t="s">
        <v>123</v>
      </c>
      <c r="B57" s="217">
        <v>11</v>
      </c>
      <c r="C57" s="218">
        <v>7917.530000000001</v>
      </c>
      <c r="D57" s="218">
        <v>1</v>
      </c>
      <c r="E57" s="218">
        <v>37.69</v>
      </c>
      <c r="F57" s="218">
        <v>0</v>
      </c>
      <c r="G57" s="219">
        <v>0</v>
      </c>
      <c r="H57" s="220">
        <f t="shared" si="12"/>
        <v>12</v>
      </c>
      <c r="I57" s="221">
        <f t="shared" si="13"/>
        <v>7955.22</v>
      </c>
      <c r="J57" s="329"/>
    </row>
    <row r="58" spans="1:10" ht="12.75">
      <c r="A58" s="110" t="s">
        <v>326</v>
      </c>
      <c r="B58" s="217">
        <v>0</v>
      </c>
      <c r="C58" s="218">
        <v>0</v>
      </c>
      <c r="D58" s="218">
        <v>0</v>
      </c>
      <c r="E58" s="218">
        <v>0</v>
      </c>
      <c r="F58" s="218">
        <v>0</v>
      </c>
      <c r="G58" s="219">
        <v>0</v>
      </c>
      <c r="H58" s="220">
        <f t="shared" si="12"/>
        <v>0</v>
      </c>
      <c r="I58" s="221">
        <f t="shared" si="13"/>
        <v>0</v>
      </c>
      <c r="J58" s="329"/>
    </row>
    <row r="59" spans="1:10" ht="12.75">
      <c r="A59" s="110" t="s">
        <v>124</v>
      </c>
      <c r="B59" s="217">
        <v>3</v>
      </c>
      <c r="C59" s="218">
        <v>1383.1</v>
      </c>
      <c r="D59" s="218">
        <v>0</v>
      </c>
      <c r="E59" s="218">
        <v>0</v>
      </c>
      <c r="F59" s="218">
        <v>0</v>
      </c>
      <c r="G59" s="219">
        <v>0</v>
      </c>
      <c r="H59" s="220">
        <f t="shared" si="12"/>
        <v>3</v>
      </c>
      <c r="I59" s="221">
        <f t="shared" si="13"/>
        <v>1383.1</v>
      </c>
      <c r="J59" s="329"/>
    </row>
    <row r="60" spans="1:10" ht="12.75">
      <c r="A60" s="110" t="s">
        <v>125</v>
      </c>
      <c r="B60" s="217">
        <v>0</v>
      </c>
      <c r="C60" s="218">
        <v>0</v>
      </c>
      <c r="D60" s="218">
        <v>0</v>
      </c>
      <c r="E60" s="218">
        <v>0</v>
      </c>
      <c r="F60" s="218">
        <v>0</v>
      </c>
      <c r="G60" s="219">
        <v>0</v>
      </c>
      <c r="H60" s="220">
        <f t="shared" si="12"/>
        <v>0</v>
      </c>
      <c r="I60" s="221">
        <f t="shared" si="13"/>
        <v>0</v>
      </c>
      <c r="J60" s="329"/>
    </row>
    <row r="61" spans="1:10" ht="12.75">
      <c r="A61" s="110" t="s">
        <v>126</v>
      </c>
      <c r="B61" s="217">
        <v>0</v>
      </c>
      <c r="C61" s="218">
        <v>0</v>
      </c>
      <c r="D61" s="218">
        <v>0</v>
      </c>
      <c r="E61" s="218">
        <v>0</v>
      </c>
      <c r="F61" s="218">
        <v>0</v>
      </c>
      <c r="G61" s="219">
        <v>0</v>
      </c>
      <c r="H61" s="220">
        <f t="shared" si="12"/>
        <v>0</v>
      </c>
      <c r="I61" s="221">
        <f t="shared" si="13"/>
        <v>0</v>
      </c>
      <c r="J61" s="329"/>
    </row>
    <row r="62" spans="1:10" ht="12.75">
      <c r="A62" s="111" t="s">
        <v>127</v>
      </c>
      <c r="B62" s="222">
        <v>0</v>
      </c>
      <c r="C62" s="223">
        <v>0</v>
      </c>
      <c r="D62" s="223">
        <v>0</v>
      </c>
      <c r="E62" s="223">
        <v>0</v>
      </c>
      <c r="F62" s="223">
        <v>0</v>
      </c>
      <c r="G62" s="224">
        <v>0</v>
      </c>
      <c r="H62" s="225">
        <f t="shared" si="12"/>
        <v>0</v>
      </c>
      <c r="I62" s="226">
        <f t="shared" si="13"/>
        <v>0</v>
      </c>
      <c r="J62" s="329"/>
    </row>
    <row r="63" spans="1:10" ht="12.75">
      <c r="A63" s="109" t="s">
        <v>211</v>
      </c>
      <c r="B63" s="213">
        <f aca="true" t="shared" si="14" ref="B63:G63">SUM(B64:B73)</f>
        <v>93</v>
      </c>
      <c r="C63" s="214">
        <f t="shared" si="14"/>
        <v>15584.319999999998</v>
      </c>
      <c r="D63" s="214">
        <f t="shared" si="14"/>
        <v>0</v>
      </c>
      <c r="E63" s="214">
        <f t="shared" si="14"/>
        <v>0</v>
      </c>
      <c r="F63" s="214">
        <f t="shared" si="14"/>
        <v>188</v>
      </c>
      <c r="G63" s="214">
        <f t="shared" si="14"/>
        <v>45290.59</v>
      </c>
      <c r="H63" s="227">
        <f>B63+D63+F63</f>
        <v>281</v>
      </c>
      <c r="I63" s="228">
        <f>C63+E63+G63</f>
        <v>60874.909999999996</v>
      </c>
      <c r="J63" s="329"/>
    </row>
    <row r="64" spans="1:10" ht="12.75">
      <c r="A64" s="110" t="s">
        <v>119</v>
      </c>
      <c r="B64" s="217">
        <v>5</v>
      </c>
      <c r="C64" s="218">
        <v>445.5</v>
      </c>
      <c r="D64" s="218">
        <v>0</v>
      </c>
      <c r="E64" s="218">
        <v>0</v>
      </c>
      <c r="F64" s="218">
        <v>0</v>
      </c>
      <c r="G64" s="219">
        <v>0</v>
      </c>
      <c r="H64" s="220">
        <f>B64+D64+F64</f>
        <v>5</v>
      </c>
      <c r="I64" s="221">
        <f>C64+E64+G64</f>
        <v>445.5</v>
      </c>
      <c r="J64" s="329"/>
    </row>
    <row r="65" spans="1:10" ht="12.75">
      <c r="A65" s="110" t="s">
        <v>120</v>
      </c>
      <c r="B65" s="217">
        <v>0</v>
      </c>
      <c r="C65" s="218">
        <v>0</v>
      </c>
      <c r="D65" s="218">
        <v>0</v>
      </c>
      <c r="E65" s="218">
        <v>0</v>
      </c>
      <c r="F65" s="218">
        <v>0</v>
      </c>
      <c r="G65" s="219">
        <v>0</v>
      </c>
      <c r="H65" s="220">
        <f aca="true" t="shared" si="15" ref="H65:H73">B65+D65+F65</f>
        <v>0</v>
      </c>
      <c r="I65" s="221">
        <f aca="true" t="shared" si="16" ref="I65:I73">C65+E65+G65</f>
        <v>0</v>
      </c>
      <c r="J65" s="329"/>
    </row>
    <row r="66" spans="1:10" ht="12.75">
      <c r="A66" s="110" t="s">
        <v>121</v>
      </c>
      <c r="B66" s="217">
        <v>0</v>
      </c>
      <c r="C66" s="218">
        <v>0</v>
      </c>
      <c r="D66" s="218">
        <v>0</v>
      </c>
      <c r="E66" s="218">
        <v>0</v>
      </c>
      <c r="F66" s="218">
        <v>0</v>
      </c>
      <c r="G66" s="219">
        <v>0</v>
      </c>
      <c r="H66" s="220">
        <f t="shared" si="15"/>
        <v>0</v>
      </c>
      <c r="I66" s="221">
        <f t="shared" si="16"/>
        <v>0</v>
      </c>
      <c r="J66" s="329"/>
    </row>
    <row r="67" spans="1:10" ht="12.75">
      <c r="A67" s="110" t="s">
        <v>122</v>
      </c>
      <c r="B67" s="217">
        <v>0</v>
      </c>
      <c r="C67" s="218">
        <v>0</v>
      </c>
      <c r="D67" s="218">
        <v>0</v>
      </c>
      <c r="E67" s="218">
        <v>0</v>
      </c>
      <c r="F67" s="218">
        <v>0</v>
      </c>
      <c r="G67" s="219">
        <v>0</v>
      </c>
      <c r="H67" s="220">
        <f t="shared" si="15"/>
        <v>0</v>
      </c>
      <c r="I67" s="221">
        <f t="shared" si="16"/>
        <v>0</v>
      </c>
      <c r="J67" s="329"/>
    </row>
    <row r="68" spans="1:10" ht="12.75">
      <c r="A68" s="110" t="s">
        <v>123</v>
      </c>
      <c r="B68" s="217">
        <v>48</v>
      </c>
      <c r="C68" s="218">
        <v>12464.639999999998</v>
      </c>
      <c r="D68" s="218">
        <v>0</v>
      </c>
      <c r="E68" s="218">
        <v>0</v>
      </c>
      <c r="F68" s="218">
        <v>59</v>
      </c>
      <c r="G68" s="219">
        <v>7759.63</v>
      </c>
      <c r="H68" s="220">
        <f t="shared" si="15"/>
        <v>107</v>
      </c>
      <c r="I68" s="221">
        <f t="shared" si="16"/>
        <v>20224.269999999997</v>
      </c>
      <c r="J68" s="329"/>
    </row>
    <row r="69" spans="1:10" ht="12.75">
      <c r="A69" s="110" t="s">
        <v>326</v>
      </c>
      <c r="B69" s="217">
        <v>1</v>
      </c>
      <c r="C69" s="218">
        <v>38.66</v>
      </c>
      <c r="D69" s="218">
        <v>0</v>
      </c>
      <c r="E69" s="218">
        <v>0</v>
      </c>
      <c r="F69" s="218">
        <v>0</v>
      </c>
      <c r="G69" s="219">
        <v>0</v>
      </c>
      <c r="H69" s="220">
        <f t="shared" si="15"/>
        <v>1</v>
      </c>
      <c r="I69" s="221">
        <f t="shared" si="16"/>
        <v>38.66</v>
      </c>
      <c r="J69" s="329"/>
    </row>
    <row r="70" spans="1:10" ht="12.75">
      <c r="A70" s="110" t="s">
        <v>124</v>
      </c>
      <c r="B70" s="217">
        <v>3</v>
      </c>
      <c r="C70" s="218">
        <v>170.57</v>
      </c>
      <c r="D70" s="218">
        <v>0</v>
      </c>
      <c r="E70" s="218">
        <v>0</v>
      </c>
      <c r="F70" s="218">
        <v>129</v>
      </c>
      <c r="G70" s="219">
        <v>37530.96</v>
      </c>
      <c r="H70" s="220">
        <f t="shared" si="15"/>
        <v>132</v>
      </c>
      <c r="I70" s="221">
        <f t="shared" si="16"/>
        <v>37701.53</v>
      </c>
      <c r="J70" s="329"/>
    </row>
    <row r="71" spans="1:10" ht="12.75">
      <c r="A71" s="110" t="s">
        <v>125</v>
      </c>
      <c r="B71" s="217">
        <v>28</v>
      </c>
      <c r="C71" s="218">
        <v>2096.5899999999997</v>
      </c>
      <c r="D71" s="218">
        <v>0</v>
      </c>
      <c r="E71" s="218">
        <v>0</v>
      </c>
      <c r="F71" s="218">
        <v>0</v>
      </c>
      <c r="G71" s="219">
        <v>0</v>
      </c>
      <c r="H71" s="220">
        <f t="shared" si="15"/>
        <v>28</v>
      </c>
      <c r="I71" s="221">
        <f t="shared" si="16"/>
        <v>2096.5899999999997</v>
      </c>
      <c r="J71" s="329"/>
    </row>
    <row r="72" spans="1:10" ht="12.75">
      <c r="A72" s="110" t="s">
        <v>126</v>
      </c>
      <c r="B72" s="217">
        <v>8</v>
      </c>
      <c r="C72" s="218">
        <v>368.36</v>
      </c>
      <c r="D72" s="218">
        <v>0</v>
      </c>
      <c r="E72" s="218">
        <v>0</v>
      </c>
      <c r="F72" s="218">
        <v>0</v>
      </c>
      <c r="G72" s="219">
        <v>0</v>
      </c>
      <c r="H72" s="220">
        <f t="shared" si="15"/>
        <v>8</v>
      </c>
      <c r="I72" s="221">
        <f t="shared" si="16"/>
        <v>368.36</v>
      </c>
      <c r="J72" s="329"/>
    </row>
    <row r="73" spans="1:10" ht="12.75">
      <c r="A73" s="111" t="s">
        <v>127</v>
      </c>
      <c r="B73" s="222">
        <v>0</v>
      </c>
      <c r="C73" s="223">
        <v>0</v>
      </c>
      <c r="D73" s="223">
        <v>0</v>
      </c>
      <c r="E73" s="223">
        <v>0</v>
      </c>
      <c r="F73" s="223">
        <v>0</v>
      </c>
      <c r="G73" s="224">
        <v>0</v>
      </c>
      <c r="H73" s="225">
        <f t="shared" si="15"/>
        <v>0</v>
      </c>
      <c r="I73" s="226">
        <f t="shared" si="16"/>
        <v>0</v>
      </c>
      <c r="J73" s="329"/>
    </row>
    <row r="74" spans="1:10" ht="12.75">
      <c r="A74" s="109" t="s">
        <v>212</v>
      </c>
      <c r="B74" s="213">
        <f aca="true" t="shared" si="17" ref="B74:G74">SUM(B75:B84)</f>
        <v>29</v>
      </c>
      <c r="C74" s="214">
        <f t="shared" si="17"/>
        <v>5264.6</v>
      </c>
      <c r="D74" s="214">
        <f t="shared" si="17"/>
        <v>2</v>
      </c>
      <c r="E74" s="214">
        <f t="shared" si="17"/>
        <v>2053.7</v>
      </c>
      <c r="F74" s="214">
        <f t="shared" si="17"/>
        <v>3</v>
      </c>
      <c r="G74" s="214">
        <f t="shared" si="17"/>
        <v>747.3000000000001</v>
      </c>
      <c r="H74" s="227">
        <f>B74+D74+F74</f>
        <v>34</v>
      </c>
      <c r="I74" s="228">
        <f>C74+E74+G74</f>
        <v>8065.6</v>
      </c>
      <c r="J74" s="329"/>
    </row>
    <row r="75" spans="1:10" ht="12.75">
      <c r="A75" s="110" t="s">
        <v>119</v>
      </c>
      <c r="B75" s="217">
        <v>0</v>
      </c>
      <c r="C75" s="218">
        <v>0</v>
      </c>
      <c r="D75" s="218">
        <v>0</v>
      </c>
      <c r="E75" s="218">
        <v>0</v>
      </c>
      <c r="F75" s="218">
        <v>0</v>
      </c>
      <c r="G75" s="219">
        <v>0</v>
      </c>
      <c r="H75" s="220">
        <f>B75+D75+F75</f>
        <v>0</v>
      </c>
      <c r="I75" s="221">
        <f>C75+E75+G75</f>
        <v>0</v>
      </c>
      <c r="J75" s="329"/>
    </row>
    <row r="76" spans="1:10" ht="12.75">
      <c r="A76" s="110" t="s">
        <v>120</v>
      </c>
      <c r="B76" s="217">
        <v>0</v>
      </c>
      <c r="C76" s="218">
        <v>0</v>
      </c>
      <c r="D76" s="218">
        <v>0</v>
      </c>
      <c r="E76" s="218">
        <v>0</v>
      </c>
      <c r="F76" s="218">
        <v>0</v>
      </c>
      <c r="G76" s="219">
        <v>0</v>
      </c>
      <c r="H76" s="220">
        <f aca="true" t="shared" si="18" ref="H76:H84">B76+D76+F76</f>
        <v>0</v>
      </c>
      <c r="I76" s="221">
        <f aca="true" t="shared" si="19" ref="I76:I84">C76+E76+G76</f>
        <v>0</v>
      </c>
      <c r="J76" s="329"/>
    </row>
    <row r="77" spans="1:10" ht="12.75">
      <c r="A77" s="110" t="s">
        <v>121</v>
      </c>
      <c r="B77" s="217">
        <v>0</v>
      </c>
      <c r="C77" s="218">
        <v>0</v>
      </c>
      <c r="D77" s="218">
        <v>0</v>
      </c>
      <c r="E77" s="218">
        <v>0</v>
      </c>
      <c r="F77" s="218">
        <v>0</v>
      </c>
      <c r="G77" s="219">
        <v>0</v>
      </c>
      <c r="H77" s="220">
        <f t="shared" si="18"/>
        <v>0</v>
      </c>
      <c r="I77" s="221">
        <f t="shared" si="19"/>
        <v>0</v>
      </c>
      <c r="J77" s="329"/>
    </row>
    <row r="78" spans="1:10" ht="12.75">
      <c r="A78" s="110" t="s">
        <v>122</v>
      </c>
      <c r="B78" s="217">
        <v>0</v>
      </c>
      <c r="C78" s="218">
        <v>0</v>
      </c>
      <c r="D78" s="218">
        <v>0</v>
      </c>
      <c r="E78" s="218">
        <v>0</v>
      </c>
      <c r="F78" s="218">
        <v>0</v>
      </c>
      <c r="G78" s="219">
        <v>0</v>
      </c>
      <c r="H78" s="220">
        <f t="shared" si="18"/>
        <v>0</v>
      </c>
      <c r="I78" s="221">
        <f t="shared" si="19"/>
        <v>0</v>
      </c>
      <c r="J78" s="329"/>
    </row>
    <row r="79" spans="1:10" ht="12.75">
      <c r="A79" s="110" t="s">
        <v>123</v>
      </c>
      <c r="B79" s="217">
        <v>21</v>
      </c>
      <c r="C79" s="218">
        <v>3617.76</v>
      </c>
      <c r="D79" s="218">
        <v>1</v>
      </c>
      <c r="E79" s="218">
        <v>882.7</v>
      </c>
      <c r="F79" s="218">
        <v>2</v>
      </c>
      <c r="G79" s="219">
        <v>40.7</v>
      </c>
      <c r="H79" s="220">
        <f t="shared" si="18"/>
        <v>24</v>
      </c>
      <c r="I79" s="221">
        <f t="shared" si="19"/>
        <v>4541.16</v>
      </c>
      <c r="J79" s="329"/>
    </row>
    <row r="80" spans="1:10" ht="12.75">
      <c r="A80" s="110" t="s">
        <v>326</v>
      </c>
      <c r="B80" s="217">
        <v>0</v>
      </c>
      <c r="C80" s="218">
        <v>0</v>
      </c>
      <c r="D80" s="218">
        <v>0</v>
      </c>
      <c r="E80" s="218">
        <v>0</v>
      </c>
      <c r="F80" s="218">
        <v>0</v>
      </c>
      <c r="G80" s="219">
        <v>0</v>
      </c>
      <c r="H80" s="220">
        <f t="shared" si="18"/>
        <v>0</v>
      </c>
      <c r="I80" s="221">
        <f t="shared" si="19"/>
        <v>0</v>
      </c>
      <c r="J80" s="329"/>
    </row>
    <row r="81" spans="1:10" ht="12.75">
      <c r="A81" s="110" t="s">
        <v>124</v>
      </c>
      <c r="B81" s="217">
        <v>1</v>
      </c>
      <c r="C81" s="218">
        <v>151</v>
      </c>
      <c r="D81" s="218">
        <v>0</v>
      </c>
      <c r="E81" s="218">
        <v>0</v>
      </c>
      <c r="F81" s="218">
        <v>1</v>
      </c>
      <c r="G81" s="219">
        <v>706.6</v>
      </c>
      <c r="H81" s="220">
        <f t="shared" si="18"/>
        <v>2</v>
      </c>
      <c r="I81" s="221">
        <f t="shared" si="19"/>
        <v>857.6</v>
      </c>
      <c r="J81" s="329"/>
    </row>
    <row r="82" spans="1:10" ht="12.75">
      <c r="A82" s="110" t="s">
        <v>125</v>
      </c>
      <c r="B82" s="217">
        <v>0</v>
      </c>
      <c r="C82" s="218">
        <v>0</v>
      </c>
      <c r="D82" s="218">
        <v>0</v>
      </c>
      <c r="E82" s="218">
        <v>0</v>
      </c>
      <c r="F82" s="218">
        <v>0</v>
      </c>
      <c r="G82" s="219">
        <v>0</v>
      </c>
      <c r="H82" s="220">
        <f t="shared" si="18"/>
        <v>0</v>
      </c>
      <c r="I82" s="221">
        <f t="shared" si="19"/>
        <v>0</v>
      </c>
      <c r="J82" s="329"/>
    </row>
    <row r="83" spans="1:10" ht="12.75">
      <c r="A83" s="110" t="s">
        <v>126</v>
      </c>
      <c r="B83" s="217">
        <v>7</v>
      </c>
      <c r="C83" s="218">
        <v>1495.8400000000001</v>
      </c>
      <c r="D83" s="218">
        <v>1</v>
      </c>
      <c r="E83" s="218">
        <v>1171</v>
      </c>
      <c r="F83" s="218">
        <v>0</v>
      </c>
      <c r="G83" s="219">
        <v>0</v>
      </c>
      <c r="H83" s="220">
        <f t="shared" si="18"/>
        <v>8</v>
      </c>
      <c r="I83" s="221">
        <f t="shared" si="19"/>
        <v>2666.84</v>
      </c>
      <c r="J83" s="329"/>
    </row>
    <row r="84" spans="1:10" ht="12.75">
      <c r="A84" s="111" t="s">
        <v>127</v>
      </c>
      <c r="B84" s="222">
        <v>0</v>
      </c>
      <c r="C84" s="223">
        <v>0</v>
      </c>
      <c r="D84" s="223">
        <v>0</v>
      </c>
      <c r="E84" s="223">
        <v>0</v>
      </c>
      <c r="F84" s="223">
        <v>0</v>
      </c>
      <c r="G84" s="224">
        <v>0</v>
      </c>
      <c r="H84" s="225">
        <f t="shared" si="18"/>
        <v>0</v>
      </c>
      <c r="I84" s="226">
        <f t="shared" si="19"/>
        <v>0</v>
      </c>
      <c r="J84" s="329"/>
    </row>
    <row r="85" spans="1:10" ht="12.75">
      <c r="A85" s="109" t="s">
        <v>213</v>
      </c>
      <c r="B85" s="213">
        <f aca="true" t="shared" si="20" ref="B85:G85">SUM(B86:B95)</f>
        <v>1054</v>
      </c>
      <c r="C85" s="214">
        <f t="shared" si="20"/>
        <v>199931.66</v>
      </c>
      <c r="D85" s="214">
        <f t="shared" si="20"/>
        <v>6</v>
      </c>
      <c r="E85" s="214">
        <f t="shared" si="20"/>
        <v>333.66</v>
      </c>
      <c r="F85" s="214">
        <f t="shared" si="20"/>
        <v>206</v>
      </c>
      <c r="G85" s="214">
        <f t="shared" si="20"/>
        <v>60463.759999999995</v>
      </c>
      <c r="H85" s="227">
        <f>B85+D85+F85</f>
        <v>1266</v>
      </c>
      <c r="I85" s="228">
        <f>C85+E85+G85</f>
        <v>260729.08000000002</v>
      </c>
      <c r="J85" s="329"/>
    </row>
    <row r="86" spans="1:10" ht="12.75">
      <c r="A86" s="110" t="s">
        <v>119</v>
      </c>
      <c r="B86" s="217">
        <v>30</v>
      </c>
      <c r="C86" s="218">
        <v>6328.32</v>
      </c>
      <c r="D86" s="218">
        <v>0</v>
      </c>
      <c r="E86" s="218">
        <v>0</v>
      </c>
      <c r="F86" s="218">
        <v>0</v>
      </c>
      <c r="G86" s="219">
        <v>0</v>
      </c>
      <c r="H86" s="220">
        <f>B86+D86+F86</f>
        <v>30</v>
      </c>
      <c r="I86" s="221">
        <f>C86+E86+G86</f>
        <v>6328.32</v>
      </c>
      <c r="J86" s="329"/>
    </row>
    <row r="87" spans="1:10" ht="12.75">
      <c r="A87" s="110" t="s">
        <v>120</v>
      </c>
      <c r="B87" s="217">
        <v>0</v>
      </c>
      <c r="C87" s="218">
        <v>0</v>
      </c>
      <c r="D87" s="218">
        <v>0</v>
      </c>
      <c r="E87" s="218">
        <v>0</v>
      </c>
      <c r="F87" s="218">
        <v>0</v>
      </c>
      <c r="G87" s="219">
        <v>0</v>
      </c>
      <c r="H87" s="220">
        <f aca="true" t="shared" si="21" ref="H87:H95">B87+D87+F87</f>
        <v>0</v>
      </c>
      <c r="I87" s="221">
        <f aca="true" t="shared" si="22" ref="I87:I95">C87+E87+G87</f>
        <v>0</v>
      </c>
      <c r="J87" s="329"/>
    </row>
    <row r="88" spans="1:10" ht="12.75">
      <c r="A88" s="110" t="s">
        <v>121</v>
      </c>
      <c r="B88" s="217">
        <v>0</v>
      </c>
      <c r="C88" s="218">
        <v>0</v>
      </c>
      <c r="D88" s="218">
        <v>0</v>
      </c>
      <c r="E88" s="218">
        <v>0</v>
      </c>
      <c r="F88" s="218">
        <v>0</v>
      </c>
      <c r="G88" s="219">
        <v>0</v>
      </c>
      <c r="H88" s="220">
        <f t="shared" si="21"/>
        <v>0</v>
      </c>
      <c r="I88" s="221">
        <f t="shared" si="22"/>
        <v>0</v>
      </c>
      <c r="J88" s="329"/>
    </row>
    <row r="89" spans="1:10" ht="12.75">
      <c r="A89" s="110" t="s">
        <v>122</v>
      </c>
      <c r="B89" s="217">
        <v>0</v>
      </c>
      <c r="C89" s="218">
        <v>0</v>
      </c>
      <c r="D89" s="218">
        <v>0</v>
      </c>
      <c r="E89" s="218">
        <v>0</v>
      </c>
      <c r="F89" s="218">
        <v>0</v>
      </c>
      <c r="G89" s="219">
        <v>0</v>
      </c>
      <c r="H89" s="220">
        <f t="shared" si="21"/>
        <v>0</v>
      </c>
      <c r="I89" s="221">
        <f t="shared" si="22"/>
        <v>0</v>
      </c>
      <c r="J89" s="329"/>
    </row>
    <row r="90" spans="1:10" ht="12.75">
      <c r="A90" s="110" t="s">
        <v>123</v>
      </c>
      <c r="B90" s="217">
        <v>807</v>
      </c>
      <c r="C90" s="218">
        <v>149136.9</v>
      </c>
      <c r="D90" s="218">
        <v>6</v>
      </c>
      <c r="E90" s="218">
        <v>333.66</v>
      </c>
      <c r="F90" s="218">
        <v>52</v>
      </c>
      <c r="G90" s="219">
        <v>2772.84</v>
      </c>
      <c r="H90" s="220">
        <f t="shared" si="21"/>
        <v>865</v>
      </c>
      <c r="I90" s="221">
        <f t="shared" si="22"/>
        <v>152243.4</v>
      </c>
      <c r="J90" s="329"/>
    </row>
    <row r="91" spans="1:10" ht="12.75">
      <c r="A91" s="110" t="s">
        <v>326</v>
      </c>
      <c r="B91" s="217">
        <v>0</v>
      </c>
      <c r="C91" s="218">
        <v>0</v>
      </c>
      <c r="D91" s="218">
        <v>0</v>
      </c>
      <c r="E91" s="218">
        <v>0</v>
      </c>
      <c r="F91" s="218">
        <v>0</v>
      </c>
      <c r="G91" s="219">
        <v>0</v>
      </c>
      <c r="H91" s="220">
        <f t="shared" si="21"/>
        <v>0</v>
      </c>
      <c r="I91" s="221">
        <f t="shared" si="22"/>
        <v>0</v>
      </c>
      <c r="J91" s="329"/>
    </row>
    <row r="92" spans="1:10" ht="12.75">
      <c r="A92" s="110" t="s">
        <v>124</v>
      </c>
      <c r="B92" s="217">
        <v>115</v>
      </c>
      <c r="C92" s="218">
        <v>15902.310000000001</v>
      </c>
      <c r="D92" s="218">
        <v>0</v>
      </c>
      <c r="E92" s="218">
        <v>0</v>
      </c>
      <c r="F92" s="218">
        <v>145</v>
      </c>
      <c r="G92" s="219">
        <v>42563.229999999996</v>
      </c>
      <c r="H92" s="220">
        <f t="shared" si="21"/>
        <v>260</v>
      </c>
      <c r="I92" s="221">
        <f t="shared" si="22"/>
        <v>58465.53999999999</v>
      </c>
      <c r="J92" s="329"/>
    </row>
    <row r="93" spans="1:10" ht="12.75">
      <c r="A93" s="110" t="s">
        <v>125</v>
      </c>
      <c r="B93" s="217">
        <v>5</v>
      </c>
      <c r="C93" s="218">
        <v>221.56</v>
      </c>
      <c r="D93" s="218">
        <v>0</v>
      </c>
      <c r="E93" s="218">
        <v>0</v>
      </c>
      <c r="F93" s="218">
        <v>0</v>
      </c>
      <c r="G93" s="219">
        <v>0</v>
      </c>
      <c r="H93" s="220">
        <f t="shared" si="21"/>
        <v>5</v>
      </c>
      <c r="I93" s="221">
        <f t="shared" si="22"/>
        <v>221.56</v>
      </c>
      <c r="J93" s="329"/>
    </row>
    <row r="94" spans="1:10" ht="12.75">
      <c r="A94" s="110" t="s">
        <v>126</v>
      </c>
      <c r="B94" s="217">
        <v>82</v>
      </c>
      <c r="C94" s="218">
        <v>22824.820000000003</v>
      </c>
      <c r="D94" s="218">
        <v>0</v>
      </c>
      <c r="E94" s="218">
        <v>0</v>
      </c>
      <c r="F94" s="218">
        <v>0</v>
      </c>
      <c r="G94" s="219">
        <v>0</v>
      </c>
      <c r="H94" s="220">
        <f t="shared" si="21"/>
        <v>82</v>
      </c>
      <c r="I94" s="221">
        <f t="shared" si="22"/>
        <v>22824.820000000003</v>
      </c>
      <c r="J94" s="329"/>
    </row>
    <row r="95" spans="1:10" ht="12.75">
      <c r="A95" s="111" t="s">
        <v>127</v>
      </c>
      <c r="B95" s="222">
        <v>15</v>
      </c>
      <c r="C95" s="223">
        <v>5517.75</v>
      </c>
      <c r="D95" s="223">
        <v>0</v>
      </c>
      <c r="E95" s="223">
        <v>0</v>
      </c>
      <c r="F95" s="223">
        <v>9</v>
      </c>
      <c r="G95" s="224">
        <v>15127.69</v>
      </c>
      <c r="H95" s="225">
        <f t="shared" si="21"/>
        <v>24</v>
      </c>
      <c r="I95" s="226">
        <f t="shared" si="22"/>
        <v>20645.440000000002</v>
      </c>
      <c r="J95" s="329"/>
    </row>
    <row r="96" spans="1:10" ht="12.75">
      <c r="A96" s="109" t="s">
        <v>214</v>
      </c>
      <c r="B96" s="213">
        <f aca="true" t="shared" si="23" ref="B96:G96">SUM(B97:B106)</f>
        <v>3</v>
      </c>
      <c r="C96" s="214">
        <f t="shared" si="23"/>
        <v>159.6</v>
      </c>
      <c r="D96" s="214">
        <f t="shared" si="23"/>
        <v>0</v>
      </c>
      <c r="E96" s="214">
        <f t="shared" si="23"/>
        <v>0</v>
      </c>
      <c r="F96" s="214">
        <f t="shared" si="23"/>
        <v>0</v>
      </c>
      <c r="G96" s="214">
        <f t="shared" si="23"/>
        <v>0</v>
      </c>
      <c r="H96" s="227">
        <f>B96+D96+F96</f>
        <v>3</v>
      </c>
      <c r="I96" s="228">
        <f>C96+E96+G96</f>
        <v>159.6</v>
      </c>
      <c r="J96" s="329"/>
    </row>
    <row r="97" spans="1:10" ht="12.75">
      <c r="A97" s="110" t="s">
        <v>119</v>
      </c>
      <c r="B97" s="217">
        <v>0</v>
      </c>
      <c r="C97" s="218">
        <v>0</v>
      </c>
      <c r="D97" s="218">
        <v>0</v>
      </c>
      <c r="E97" s="218">
        <v>0</v>
      </c>
      <c r="F97" s="218">
        <v>0</v>
      </c>
      <c r="G97" s="219">
        <v>0</v>
      </c>
      <c r="H97" s="220">
        <f>B97+D97+F97</f>
        <v>0</v>
      </c>
      <c r="I97" s="221">
        <f>C97+E97+G97</f>
        <v>0</v>
      </c>
      <c r="J97" s="329"/>
    </row>
    <row r="98" spans="1:10" ht="12.75">
      <c r="A98" s="110" t="s">
        <v>120</v>
      </c>
      <c r="B98" s="217">
        <v>0</v>
      </c>
      <c r="C98" s="218">
        <v>0</v>
      </c>
      <c r="D98" s="218">
        <v>0</v>
      </c>
      <c r="E98" s="218">
        <v>0</v>
      </c>
      <c r="F98" s="218">
        <v>0</v>
      </c>
      <c r="G98" s="219">
        <v>0</v>
      </c>
      <c r="H98" s="220">
        <f aca="true" t="shared" si="24" ref="H98:H106">B98+D98+F98</f>
        <v>0</v>
      </c>
      <c r="I98" s="221">
        <f aca="true" t="shared" si="25" ref="I98:I106">C98+E98+G98</f>
        <v>0</v>
      </c>
      <c r="J98" s="329"/>
    </row>
    <row r="99" spans="1:10" ht="12.75">
      <c r="A99" s="110" t="s">
        <v>121</v>
      </c>
      <c r="B99" s="217">
        <v>0</v>
      </c>
      <c r="C99" s="218">
        <v>0</v>
      </c>
      <c r="D99" s="218">
        <v>0</v>
      </c>
      <c r="E99" s="218">
        <v>0</v>
      </c>
      <c r="F99" s="218">
        <v>0</v>
      </c>
      <c r="G99" s="219">
        <v>0</v>
      </c>
      <c r="H99" s="220">
        <f t="shared" si="24"/>
        <v>0</v>
      </c>
      <c r="I99" s="221">
        <f t="shared" si="25"/>
        <v>0</v>
      </c>
      <c r="J99" s="329"/>
    </row>
    <row r="100" spans="1:10" ht="12.75">
      <c r="A100" s="110" t="s">
        <v>122</v>
      </c>
      <c r="B100" s="217">
        <v>0</v>
      </c>
      <c r="C100" s="218">
        <v>0</v>
      </c>
      <c r="D100" s="218">
        <v>0</v>
      </c>
      <c r="E100" s="218">
        <v>0</v>
      </c>
      <c r="F100" s="218">
        <v>0</v>
      </c>
      <c r="G100" s="219">
        <v>0</v>
      </c>
      <c r="H100" s="220">
        <f t="shared" si="24"/>
        <v>0</v>
      </c>
      <c r="I100" s="221">
        <f t="shared" si="25"/>
        <v>0</v>
      </c>
      <c r="J100" s="329"/>
    </row>
    <row r="101" spans="1:10" ht="12.75">
      <c r="A101" s="110" t="s">
        <v>123</v>
      </c>
      <c r="B101" s="217">
        <v>3</v>
      </c>
      <c r="C101" s="218">
        <v>159.6</v>
      </c>
      <c r="D101" s="218">
        <v>0</v>
      </c>
      <c r="E101" s="218">
        <v>0</v>
      </c>
      <c r="F101" s="218">
        <v>0</v>
      </c>
      <c r="G101" s="219">
        <v>0</v>
      </c>
      <c r="H101" s="220">
        <f t="shared" si="24"/>
        <v>3</v>
      </c>
      <c r="I101" s="221">
        <f t="shared" si="25"/>
        <v>159.6</v>
      </c>
      <c r="J101" s="329"/>
    </row>
    <row r="102" spans="1:10" ht="12.75">
      <c r="A102" s="110" t="s">
        <v>326</v>
      </c>
      <c r="B102" s="217">
        <v>0</v>
      </c>
      <c r="C102" s="218">
        <v>0</v>
      </c>
      <c r="D102" s="218">
        <v>0</v>
      </c>
      <c r="E102" s="218">
        <v>0</v>
      </c>
      <c r="F102" s="218">
        <v>0</v>
      </c>
      <c r="G102" s="219">
        <v>0</v>
      </c>
      <c r="H102" s="220">
        <f t="shared" si="24"/>
        <v>0</v>
      </c>
      <c r="I102" s="221">
        <f t="shared" si="25"/>
        <v>0</v>
      </c>
      <c r="J102" s="329"/>
    </row>
    <row r="103" spans="1:10" ht="12.75">
      <c r="A103" s="110" t="s">
        <v>124</v>
      </c>
      <c r="B103" s="217">
        <v>0</v>
      </c>
      <c r="C103" s="218">
        <v>0</v>
      </c>
      <c r="D103" s="218">
        <v>0</v>
      </c>
      <c r="E103" s="218">
        <v>0</v>
      </c>
      <c r="F103" s="218">
        <v>0</v>
      </c>
      <c r="G103" s="219">
        <v>0</v>
      </c>
      <c r="H103" s="220">
        <f t="shared" si="24"/>
        <v>0</v>
      </c>
      <c r="I103" s="221">
        <f t="shared" si="25"/>
        <v>0</v>
      </c>
      <c r="J103" s="329"/>
    </row>
    <row r="104" spans="1:10" ht="12.75">
      <c r="A104" s="110" t="s">
        <v>125</v>
      </c>
      <c r="B104" s="217">
        <v>0</v>
      </c>
      <c r="C104" s="218">
        <v>0</v>
      </c>
      <c r="D104" s="218">
        <v>0</v>
      </c>
      <c r="E104" s="218">
        <v>0</v>
      </c>
      <c r="F104" s="218">
        <v>0</v>
      </c>
      <c r="G104" s="219">
        <v>0</v>
      </c>
      <c r="H104" s="220">
        <f t="shared" si="24"/>
        <v>0</v>
      </c>
      <c r="I104" s="221">
        <f t="shared" si="25"/>
        <v>0</v>
      </c>
      <c r="J104" s="329"/>
    </row>
    <row r="105" spans="1:10" ht="12.75">
      <c r="A105" s="110" t="s">
        <v>126</v>
      </c>
      <c r="B105" s="217">
        <v>0</v>
      </c>
      <c r="C105" s="218">
        <v>0</v>
      </c>
      <c r="D105" s="218">
        <v>0</v>
      </c>
      <c r="E105" s="218">
        <v>0</v>
      </c>
      <c r="F105" s="218">
        <v>0</v>
      </c>
      <c r="G105" s="219">
        <v>0</v>
      </c>
      <c r="H105" s="220">
        <f t="shared" si="24"/>
        <v>0</v>
      </c>
      <c r="I105" s="221">
        <f t="shared" si="25"/>
        <v>0</v>
      </c>
      <c r="J105" s="329"/>
    </row>
    <row r="106" spans="1:10" ht="12.75">
      <c r="A106" s="111" t="s">
        <v>127</v>
      </c>
      <c r="B106" s="222">
        <v>0</v>
      </c>
      <c r="C106" s="223">
        <v>0</v>
      </c>
      <c r="D106" s="223">
        <v>0</v>
      </c>
      <c r="E106" s="223">
        <v>0</v>
      </c>
      <c r="F106" s="223">
        <v>0</v>
      </c>
      <c r="G106" s="224">
        <v>0</v>
      </c>
      <c r="H106" s="225">
        <f t="shared" si="24"/>
        <v>0</v>
      </c>
      <c r="I106" s="226">
        <f t="shared" si="25"/>
        <v>0</v>
      </c>
      <c r="J106" s="329"/>
    </row>
    <row r="107" spans="1:10" ht="12.75">
      <c r="A107" s="109" t="s">
        <v>367</v>
      </c>
      <c r="B107" s="213">
        <f aca="true" t="shared" si="26" ref="B107:G107">SUM(B108:B117)</f>
        <v>37</v>
      </c>
      <c r="C107" s="214">
        <f t="shared" si="26"/>
        <v>6286.740000000001</v>
      </c>
      <c r="D107" s="214">
        <f t="shared" si="26"/>
        <v>0</v>
      </c>
      <c r="E107" s="214">
        <f t="shared" si="26"/>
        <v>0</v>
      </c>
      <c r="F107" s="214">
        <f t="shared" si="26"/>
        <v>1</v>
      </c>
      <c r="G107" s="214">
        <f t="shared" si="26"/>
        <v>104.43</v>
      </c>
      <c r="H107" s="227">
        <f>B107+D107+F107</f>
        <v>38</v>
      </c>
      <c r="I107" s="228">
        <f>C107+E107+G107</f>
        <v>6391.170000000001</v>
      </c>
      <c r="J107" s="329"/>
    </row>
    <row r="108" spans="1:10" ht="12.75">
      <c r="A108" s="110" t="s">
        <v>119</v>
      </c>
      <c r="B108" s="217">
        <v>3</v>
      </c>
      <c r="C108" s="218">
        <v>94.73</v>
      </c>
      <c r="D108" s="218">
        <v>0</v>
      </c>
      <c r="E108" s="218">
        <v>0</v>
      </c>
      <c r="F108" s="218">
        <v>0</v>
      </c>
      <c r="G108" s="219">
        <v>0</v>
      </c>
      <c r="H108" s="220">
        <f>B108+D108+F108</f>
        <v>3</v>
      </c>
      <c r="I108" s="221">
        <f>C108+E108+G108</f>
        <v>94.73</v>
      </c>
      <c r="J108" s="329"/>
    </row>
    <row r="109" spans="1:10" ht="12.75">
      <c r="A109" s="110" t="s">
        <v>120</v>
      </c>
      <c r="B109" s="217">
        <v>0</v>
      </c>
      <c r="C109" s="218">
        <v>0</v>
      </c>
      <c r="D109" s="218">
        <v>0</v>
      </c>
      <c r="E109" s="218">
        <v>0</v>
      </c>
      <c r="F109" s="218">
        <v>0</v>
      </c>
      <c r="G109" s="219">
        <v>0</v>
      </c>
      <c r="H109" s="220">
        <f aca="true" t="shared" si="27" ref="H109:H117">B109+D109+F109</f>
        <v>0</v>
      </c>
      <c r="I109" s="221">
        <f aca="true" t="shared" si="28" ref="I109:I117">C109+E109+G109</f>
        <v>0</v>
      </c>
      <c r="J109" s="329"/>
    </row>
    <row r="110" spans="1:10" ht="12.75">
      <c r="A110" s="110" t="s">
        <v>121</v>
      </c>
      <c r="B110" s="217">
        <v>0</v>
      </c>
      <c r="C110" s="218">
        <v>0</v>
      </c>
      <c r="D110" s="218">
        <v>0</v>
      </c>
      <c r="E110" s="218">
        <v>0</v>
      </c>
      <c r="F110" s="218">
        <v>0</v>
      </c>
      <c r="G110" s="219">
        <v>0</v>
      </c>
      <c r="H110" s="220">
        <f t="shared" si="27"/>
        <v>0</v>
      </c>
      <c r="I110" s="221">
        <f t="shared" si="28"/>
        <v>0</v>
      </c>
      <c r="J110" s="329"/>
    </row>
    <row r="111" spans="1:10" ht="12.75">
      <c r="A111" s="110" t="s">
        <v>122</v>
      </c>
      <c r="B111" s="217">
        <v>0</v>
      </c>
      <c r="C111" s="218">
        <v>0</v>
      </c>
      <c r="D111" s="218">
        <v>0</v>
      </c>
      <c r="E111" s="218">
        <v>0</v>
      </c>
      <c r="F111" s="218">
        <v>0</v>
      </c>
      <c r="G111" s="219">
        <v>0</v>
      </c>
      <c r="H111" s="220">
        <f t="shared" si="27"/>
        <v>0</v>
      </c>
      <c r="I111" s="221">
        <f t="shared" si="28"/>
        <v>0</v>
      </c>
      <c r="J111" s="329"/>
    </row>
    <row r="112" spans="1:10" ht="12.75">
      <c r="A112" s="110" t="s">
        <v>123</v>
      </c>
      <c r="B112" s="217">
        <v>27</v>
      </c>
      <c r="C112" s="218">
        <v>5482.460000000001</v>
      </c>
      <c r="D112" s="218">
        <v>0</v>
      </c>
      <c r="E112" s="218">
        <v>0</v>
      </c>
      <c r="F112" s="218">
        <v>1</v>
      </c>
      <c r="G112" s="219">
        <v>104.43</v>
      </c>
      <c r="H112" s="220">
        <f t="shared" si="27"/>
        <v>28</v>
      </c>
      <c r="I112" s="221">
        <f t="shared" si="28"/>
        <v>5586.890000000001</v>
      </c>
      <c r="J112" s="329"/>
    </row>
    <row r="113" spans="1:10" ht="12.75">
      <c r="A113" s="110" t="s">
        <v>326</v>
      </c>
      <c r="B113" s="217">
        <v>0</v>
      </c>
      <c r="C113" s="218">
        <v>0</v>
      </c>
      <c r="D113" s="218">
        <v>0</v>
      </c>
      <c r="E113" s="218">
        <v>0</v>
      </c>
      <c r="F113" s="218">
        <v>0</v>
      </c>
      <c r="G113" s="219">
        <v>0</v>
      </c>
      <c r="H113" s="220">
        <f t="shared" si="27"/>
        <v>0</v>
      </c>
      <c r="I113" s="221">
        <f t="shared" si="28"/>
        <v>0</v>
      </c>
      <c r="J113" s="329"/>
    </row>
    <row r="114" spans="1:10" ht="12.75">
      <c r="A114" s="110" t="s">
        <v>124</v>
      </c>
      <c r="B114" s="217">
        <v>0</v>
      </c>
      <c r="C114" s="218">
        <v>0</v>
      </c>
      <c r="D114" s="218">
        <v>0</v>
      </c>
      <c r="E114" s="218">
        <v>0</v>
      </c>
      <c r="F114" s="218">
        <v>0</v>
      </c>
      <c r="G114" s="219">
        <v>0</v>
      </c>
      <c r="H114" s="220">
        <f t="shared" si="27"/>
        <v>0</v>
      </c>
      <c r="I114" s="221">
        <f t="shared" si="28"/>
        <v>0</v>
      </c>
      <c r="J114" s="329"/>
    </row>
    <row r="115" spans="1:10" ht="12.75">
      <c r="A115" s="110" t="s">
        <v>125</v>
      </c>
      <c r="B115" s="217">
        <v>0</v>
      </c>
      <c r="C115" s="218">
        <v>0</v>
      </c>
      <c r="D115" s="218">
        <v>0</v>
      </c>
      <c r="E115" s="218">
        <v>0</v>
      </c>
      <c r="F115" s="218">
        <v>0</v>
      </c>
      <c r="G115" s="219">
        <v>0</v>
      </c>
      <c r="H115" s="220">
        <f t="shared" si="27"/>
        <v>0</v>
      </c>
      <c r="I115" s="221">
        <f t="shared" si="28"/>
        <v>0</v>
      </c>
      <c r="J115" s="329"/>
    </row>
    <row r="116" spans="1:10" ht="12.75">
      <c r="A116" s="110" t="s">
        <v>126</v>
      </c>
      <c r="B116" s="217">
        <v>7</v>
      </c>
      <c r="C116" s="218">
        <v>709.55</v>
      </c>
      <c r="D116" s="218">
        <v>0</v>
      </c>
      <c r="E116" s="218">
        <v>0</v>
      </c>
      <c r="F116" s="218">
        <v>0</v>
      </c>
      <c r="G116" s="219">
        <v>0</v>
      </c>
      <c r="H116" s="220">
        <f t="shared" si="27"/>
        <v>7</v>
      </c>
      <c r="I116" s="221">
        <f t="shared" si="28"/>
        <v>709.55</v>
      </c>
      <c r="J116" s="329"/>
    </row>
    <row r="117" spans="1:10" ht="12.75">
      <c r="A117" s="111" t="s">
        <v>127</v>
      </c>
      <c r="B117" s="222">
        <v>0</v>
      </c>
      <c r="C117" s="223">
        <v>0</v>
      </c>
      <c r="D117" s="223">
        <v>0</v>
      </c>
      <c r="E117" s="223">
        <v>0</v>
      </c>
      <c r="F117" s="223">
        <v>0</v>
      </c>
      <c r="G117" s="224">
        <v>0</v>
      </c>
      <c r="H117" s="225">
        <f t="shared" si="27"/>
        <v>0</v>
      </c>
      <c r="I117" s="226">
        <f t="shared" si="28"/>
        <v>0</v>
      </c>
      <c r="J117" s="329"/>
    </row>
    <row r="118" spans="1:10" ht="12.75">
      <c r="A118" s="109" t="s">
        <v>215</v>
      </c>
      <c r="B118" s="213">
        <f aca="true" t="shared" si="29" ref="B118:G118">SUM(B119:B128)</f>
        <v>17</v>
      </c>
      <c r="C118" s="214">
        <f t="shared" si="29"/>
        <v>5896.74</v>
      </c>
      <c r="D118" s="214">
        <f t="shared" si="29"/>
        <v>0</v>
      </c>
      <c r="E118" s="214">
        <f t="shared" si="29"/>
        <v>0</v>
      </c>
      <c r="F118" s="214">
        <f t="shared" si="29"/>
        <v>36</v>
      </c>
      <c r="G118" s="214">
        <f t="shared" si="29"/>
        <v>23318.44</v>
      </c>
      <c r="H118" s="227">
        <f>B118+D118+F118</f>
        <v>53</v>
      </c>
      <c r="I118" s="228">
        <f>C118+E118+G118</f>
        <v>29215.18</v>
      </c>
      <c r="J118" s="329"/>
    </row>
    <row r="119" spans="1:10" ht="12.75">
      <c r="A119" s="110" t="s">
        <v>119</v>
      </c>
      <c r="B119" s="217">
        <v>1</v>
      </c>
      <c r="C119" s="218">
        <v>196.74</v>
      </c>
      <c r="D119" s="218">
        <v>0</v>
      </c>
      <c r="E119" s="218">
        <v>0</v>
      </c>
      <c r="F119" s="218">
        <v>0</v>
      </c>
      <c r="G119" s="219">
        <v>0</v>
      </c>
      <c r="H119" s="220">
        <f>B119+D119+F119</f>
        <v>1</v>
      </c>
      <c r="I119" s="221">
        <f>C119+E119+G119</f>
        <v>196.74</v>
      </c>
      <c r="J119" s="329"/>
    </row>
    <row r="120" spans="1:10" ht="12.75">
      <c r="A120" s="110" t="s">
        <v>120</v>
      </c>
      <c r="B120" s="217">
        <v>0</v>
      </c>
      <c r="C120" s="218">
        <v>0</v>
      </c>
      <c r="D120" s="218">
        <v>0</v>
      </c>
      <c r="E120" s="218">
        <v>0</v>
      </c>
      <c r="F120" s="218">
        <v>0</v>
      </c>
      <c r="G120" s="219">
        <v>0</v>
      </c>
      <c r="H120" s="220">
        <f aca="true" t="shared" si="30" ref="H120:H128">B120+D120+F120</f>
        <v>0</v>
      </c>
      <c r="I120" s="221">
        <f aca="true" t="shared" si="31" ref="I120:I128">C120+E120+G120</f>
        <v>0</v>
      </c>
      <c r="J120" s="329"/>
    </row>
    <row r="121" spans="1:10" ht="12.75">
      <c r="A121" s="110" t="s">
        <v>121</v>
      </c>
      <c r="B121" s="217">
        <v>0</v>
      </c>
      <c r="C121" s="218">
        <v>0</v>
      </c>
      <c r="D121" s="218">
        <v>0</v>
      </c>
      <c r="E121" s="218">
        <v>0</v>
      </c>
      <c r="F121" s="218">
        <v>0</v>
      </c>
      <c r="G121" s="219">
        <v>0</v>
      </c>
      <c r="H121" s="220">
        <f t="shared" si="30"/>
        <v>0</v>
      </c>
      <c r="I121" s="221">
        <f t="shared" si="31"/>
        <v>0</v>
      </c>
      <c r="J121" s="329"/>
    </row>
    <row r="122" spans="1:10" ht="12.75">
      <c r="A122" s="110" t="s">
        <v>122</v>
      </c>
      <c r="B122" s="217">
        <v>0</v>
      </c>
      <c r="C122" s="218">
        <v>0</v>
      </c>
      <c r="D122" s="218">
        <v>0</v>
      </c>
      <c r="E122" s="218">
        <v>0</v>
      </c>
      <c r="F122" s="218">
        <v>0</v>
      </c>
      <c r="G122" s="219">
        <v>0</v>
      </c>
      <c r="H122" s="220">
        <f t="shared" si="30"/>
        <v>0</v>
      </c>
      <c r="I122" s="221">
        <f t="shared" si="31"/>
        <v>0</v>
      </c>
      <c r="J122" s="329"/>
    </row>
    <row r="123" spans="1:10" ht="12.75">
      <c r="A123" s="110" t="s">
        <v>123</v>
      </c>
      <c r="B123" s="217">
        <v>12</v>
      </c>
      <c r="C123" s="218">
        <v>5320.97</v>
      </c>
      <c r="D123" s="218">
        <v>0</v>
      </c>
      <c r="E123" s="218">
        <v>0</v>
      </c>
      <c r="F123" s="218">
        <v>11</v>
      </c>
      <c r="G123" s="219">
        <v>443.65999999999997</v>
      </c>
      <c r="H123" s="220">
        <f t="shared" si="30"/>
        <v>23</v>
      </c>
      <c r="I123" s="221">
        <f t="shared" si="31"/>
        <v>5764.63</v>
      </c>
      <c r="J123" s="329"/>
    </row>
    <row r="124" spans="1:10" ht="12.75">
      <c r="A124" s="110" t="s">
        <v>326</v>
      </c>
      <c r="B124" s="217">
        <v>0</v>
      </c>
      <c r="C124" s="218">
        <v>0</v>
      </c>
      <c r="D124" s="218">
        <v>0</v>
      </c>
      <c r="E124" s="218">
        <v>0</v>
      </c>
      <c r="F124" s="218">
        <v>0</v>
      </c>
      <c r="G124" s="219">
        <v>0</v>
      </c>
      <c r="H124" s="220">
        <f t="shared" si="30"/>
        <v>0</v>
      </c>
      <c r="I124" s="221">
        <f t="shared" si="31"/>
        <v>0</v>
      </c>
      <c r="J124" s="329"/>
    </row>
    <row r="125" spans="1:10" ht="12.75">
      <c r="A125" s="110" t="s">
        <v>124</v>
      </c>
      <c r="B125" s="217">
        <v>3</v>
      </c>
      <c r="C125" s="218">
        <v>353.57000000000005</v>
      </c>
      <c r="D125" s="218">
        <v>0</v>
      </c>
      <c r="E125" s="218">
        <v>0</v>
      </c>
      <c r="F125" s="218">
        <v>25</v>
      </c>
      <c r="G125" s="219">
        <v>22874.78</v>
      </c>
      <c r="H125" s="220">
        <f t="shared" si="30"/>
        <v>28</v>
      </c>
      <c r="I125" s="221">
        <f t="shared" si="31"/>
        <v>23228.35</v>
      </c>
      <c r="J125" s="329"/>
    </row>
    <row r="126" spans="1:10" ht="12.75">
      <c r="A126" s="110" t="s">
        <v>125</v>
      </c>
      <c r="B126" s="217">
        <v>0</v>
      </c>
      <c r="C126" s="218">
        <v>0</v>
      </c>
      <c r="D126" s="218">
        <v>0</v>
      </c>
      <c r="E126" s="218">
        <v>0</v>
      </c>
      <c r="F126" s="218">
        <v>0</v>
      </c>
      <c r="G126" s="219">
        <v>0</v>
      </c>
      <c r="H126" s="220">
        <f t="shared" si="30"/>
        <v>0</v>
      </c>
      <c r="I126" s="221">
        <f t="shared" si="31"/>
        <v>0</v>
      </c>
      <c r="J126" s="329"/>
    </row>
    <row r="127" spans="1:10" ht="12.75">
      <c r="A127" s="110" t="s">
        <v>126</v>
      </c>
      <c r="B127" s="217">
        <v>1</v>
      </c>
      <c r="C127" s="218">
        <v>25.46</v>
      </c>
      <c r="D127" s="218">
        <v>0</v>
      </c>
      <c r="E127" s="218">
        <v>0</v>
      </c>
      <c r="F127" s="218">
        <v>0</v>
      </c>
      <c r="G127" s="219">
        <v>0</v>
      </c>
      <c r="H127" s="220">
        <f t="shared" si="30"/>
        <v>1</v>
      </c>
      <c r="I127" s="221">
        <f t="shared" si="31"/>
        <v>25.46</v>
      </c>
      <c r="J127" s="329"/>
    </row>
    <row r="128" spans="1:10" ht="12.75">
      <c r="A128" s="111" t="s">
        <v>127</v>
      </c>
      <c r="B128" s="222">
        <v>0</v>
      </c>
      <c r="C128" s="223">
        <v>0</v>
      </c>
      <c r="D128" s="223">
        <v>0</v>
      </c>
      <c r="E128" s="223">
        <v>0</v>
      </c>
      <c r="F128" s="223">
        <v>0</v>
      </c>
      <c r="G128" s="224">
        <v>0</v>
      </c>
      <c r="H128" s="225">
        <f t="shared" si="30"/>
        <v>0</v>
      </c>
      <c r="I128" s="226">
        <f t="shared" si="31"/>
        <v>0</v>
      </c>
      <c r="J128" s="329"/>
    </row>
    <row r="129" spans="1:10" ht="12.75">
      <c r="A129" s="109" t="s">
        <v>216</v>
      </c>
      <c r="B129" s="213">
        <f aca="true" t="shared" si="32" ref="B129:G129">SUM(B130:B139)</f>
        <v>2</v>
      </c>
      <c r="C129" s="214">
        <f t="shared" si="32"/>
        <v>36.33</v>
      </c>
      <c r="D129" s="214">
        <f t="shared" si="32"/>
        <v>0</v>
      </c>
      <c r="E129" s="214">
        <f t="shared" si="32"/>
        <v>0</v>
      </c>
      <c r="F129" s="214">
        <f t="shared" si="32"/>
        <v>2</v>
      </c>
      <c r="G129" s="214">
        <f t="shared" si="32"/>
        <v>1649.6200000000001</v>
      </c>
      <c r="H129" s="227">
        <f>B129+D129+F129</f>
        <v>4</v>
      </c>
      <c r="I129" s="228">
        <f>C129+E129+G129</f>
        <v>1685.95</v>
      </c>
      <c r="J129" s="329"/>
    </row>
    <row r="130" spans="1:10" ht="12.75">
      <c r="A130" s="110" t="s">
        <v>119</v>
      </c>
      <c r="B130" s="217">
        <v>0</v>
      </c>
      <c r="C130" s="218">
        <v>0</v>
      </c>
      <c r="D130" s="218">
        <v>0</v>
      </c>
      <c r="E130" s="218">
        <v>0</v>
      </c>
      <c r="F130" s="218">
        <v>0</v>
      </c>
      <c r="G130" s="219">
        <v>0</v>
      </c>
      <c r="H130" s="220">
        <f>B130+D130+F130</f>
        <v>0</v>
      </c>
      <c r="I130" s="221">
        <f>C130+E130+G130</f>
        <v>0</v>
      </c>
      <c r="J130" s="329"/>
    </row>
    <row r="131" spans="1:10" ht="12.75">
      <c r="A131" s="110" t="s">
        <v>120</v>
      </c>
      <c r="B131" s="217">
        <v>0</v>
      </c>
      <c r="C131" s="218">
        <v>0</v>
      </c>
      <c r="D131" s="218">
        <v>0</v>
      </c>
      <c r="E131" s="218">
        <v>0</v>
      </c>
      <c r="F131" s="218">
        <v>0</v>
      </c>
      <c r="G131" s="219">
        <v>0</v>
      </c>
      <c r="H131" s="220">
        <f aca="true" t="shared" si="33" ref="H131:H139">B131+D131+F131</f>
        <v>0</v>
      </c>
      <c r="I131" s="221">
        <f aca="true" t="shared" si="34" ref="I131:I139">C131+E131+G131</f>
        <v>0</v>
      </c>
      <c r="J131" s="329"/>
    </row>
    <row r="132" spans="1:10" ht="12.75">
      <c r="A132" s="110" t="s">
        <v>121</v>
      </c>
      <c r="B132" s="217">
        <v>0</v>
      </c>
      <c r="C132" s="218">
        <v>0</v>
      </c>
      <c r="D132" s="218">
        <v>0</v>
      </c>
      <c r="E132" s="218">
        <v>0</v>
      </c>
      <c r="F132" s="218">
        <v>0</v>
      </c>
      <c r="G132" s="219">
        <v>0</v>
      </c>
      <c r="H132" s="220">
        <f t="shared" si="33"/>
        <v>0</v>
      </c>
      <c r="I132" s="221">
        <f t="shared" si="34"/>
        <v>0</v>
      </c>
      <c r="J132" s="329"/>
    </row>
    <row r="133" spans="1:10" ht="12.75">
      <c r="A133" s="110" t="s">
        <v>122</v>
      </c>
      <c r="B133" s="217">
        <v>0</v>
      </c>
      <c r="C133" s="218">
        <v>0</v>
      </c>
      <c r="D133" s="218">
        <v>0</v>
      </c>
      <c r="E133" s="218">
        <v>0</v>
      </c>
      <c r="F133" s="218">
        <v>0</v>
      </c>
      <c r="G133" s="219">
        <v>0</v>
      </c>
      <c r="H133" s="220">
        <f t="shared" si="33"/>
        <v>0</v>
      </c>
      <c r="I133" s="221">
        <f t="shared" si="34"/>
        <v>0</v>
      </c>
      <c r="J133" s="329"/>
    </row>
    <row r="134" spans="1:10" ht="12.75">
      <c r="A134" s="110" t="s">
        <v>123</v>
      </c>
      <c r="B134" s="217">
        <v>2</v>
      </c>
      <c r="C134" s="218">
        <v>36.33</v>
      </c>
      <c r="D134" s="218">
        <v>0</v>
      </c>
      <c r="E134" s="218">
        <v>0</v>
      </c>
      <c r="F134" s="218">
        <v>0</v>
      </c>
      <c r="G134" s="219">
        <v>0</v>
      </c>
      <c r="H134" s="220">
        <f t="shared" si="33"/>
        <v>2</v>
      </c>
      <c r="I134" s="221">
        <f t="shared" si="34"/>
        <v>36.33</v>
      </c>
      <c r="J134" s="329"/>
    </row>
    <row r="135" spans="1:10" ht="12.75">
      <c r="A135" s="110" t="s">
        <v>326</v>
      </c>
      <c r="B135" s="217">
        <v>0</v>
      </c>
      <c r="C135" s="218">
        <v>0</v>
      </c>
      <c r="D135" s="218">
        <v>0</v>
      </c>
      <c r="E135" s="218">
        <v>0</v>
      </c>
      <c r="F135" s="218">
        <v>0</v>
      </c>
      <c r="G135" s="219">
        <v>0</v>
      </c>
      <c r="H135" s="220">
        <f t="shared" si="33"/>
        <v>0</v>
      </c>
      <c r="I135" s="221">
        <f t="shared" si="34"/>
        <v>0</v>
      </c>
      <c r="J135" s="329"/>
    </row>
    <row r="136" spans="1:10" ht="12.75">
      <c r="A136" s="110" t="s">
        <v>124</v>
      </c>
      <c r="B136" s="217">
        <v>0</v>
      </c>
      <c r="C136" s="218">
        <v>0</v>
      </c>
      <c r="D136" s="218">
        <v>0</v>
      </c>
      <c r="E136" s="218">
        <v>0</v>
      </c>
      <c r="F136" s="218">
        <v>2</v>
      </c>
      <c r="G136" s="219">
        <v>1649.6200000000001</v>
      </c>
      <c r="H136" s="220">
        <f t="shared" si="33"/>
        <v>2</v>
      </c>
      <c r="I136" s="221">
        <f t="shared" si="34"/>
        <v>1649.6200000000001</v>
      </c>
      <c r="J136" s="329"/>
    </row>
    <row r="137" spans="1:10" ht="12.75">
      <c r="A137" s="110" t="s">
        <v>125</v>
      </c>
      <c r="B137" s="217">
        <v>0</v>
      </c>
      <c r="C137" s="218">
        <v>0</v>
      </c>
      <c r="D137" s="218">
        <v>0</v>
      </c>
      <c r="E137" s="218">
        <v>0</v>
      </c>
      <c r="F137" s="218">
        <v>0</v>
      </c>
      <c r="G137" s="219">
        <v>0</v>
      </c>
      <c r="H137" s="220">
        <f t="shared" si="33"/>
        <v>0</v>
      </c>
      <c r="I137" s="221">
        <f t="shared" si="34"/>
        <v>0</v>
      </c>
      <c r="J137" s="329"/>
    </row>
    <row r="138" spans="1:10" ht="12.75">
      <c r="A138" s="110" t="s">
        <v>126</v>
      </c>
      <c r="B138" s="217">
        <v>0</v>
      </c>
      <c r="C138" s="218">
        <v>0</v>
      </c>
      <c r="D138" s="218">
        <v>0</v>
      </c>
      <c r="E138" s="218">
        <v>0</v>
      </c>
      <c r="F138" s="218">
        <v>0</v>
      </c>
      <c r="G138" s="219">
        <v>0</v>
      </c>
      <c r="H138" s="220">
        <f t="shared" si="33"/>
        <v>0</v>
      </c>
      <c r="I138" s="221">
        <f t="shared" si="34"/>
        <v>0</v>
      </c>
      <c r="J138" s="329"/>
    </row>
    <row r="139" spans="1:10" ht="12.75">
      <c r="A139" s="111" t="s">
        <v>127</v>
      </c>
      <c r="B139" s="222">
        <v>0</v>
      </c>
      <c r="C139" s="223">
        <v>0</v>
      </c>
      <c r="D139" s="223">
        <v>0</v>
      </c>
      <c r="E139" s="223">
        <v>0</v>
      </c>
      <c r="F139" s="223">
        <v>0</v>
      </c>
      <c r="G139" s="224">
        <v>0</v>
      </c>
      <c r="H139" s="225">
        <f t="shared" si="33"/>
        <v>0</v>
      </c>
      <c r="I139" s="226">
        <f t="shared" si="34"/>
        <v>0</v>
      </c>
      <c r="J139" s="329"/>
    </row>
    <row r="140" spans="1:10" ht="12.75">
      <c r="A140" s="109" t="s">
        <v>368</v>
      </c>
      <c r="B140" s="213">
        <f aca="true" t="shared" si="35" ref="B140:G140">SUM(B141:B150)</f>
        <v>9</v>
      </c>
      <c r="C140" s="214">
        <f t="shared" si="35"/>
        <v>3399.0099999999998</v>
      </c>
      <c r="D140" s="214">
        <f t="shared" si="35"/>
        <v>0</v>
      </c>
      <c r="E140" s="214">
        <f t="shared" si="35"/>
        <v>0</v>
      </c>
      <c r="F140" s="214">
        <f t="shared" si="35"/>
        <v>1</v>
      </c>
      <c r="G140" s="214">
        <f t="shared" si="35"/>
        <v>16.1</v>
      </c>
      <c r="H140" s="227">
        <f>B140+D140+F140</f>
        <v>10</v>
      </c>
      <c r="I140" s="228">
        <f>C140+E140+G140</f>
        <v>3415.1099999999997</v>
      </c>
      <c r="J140" s="329"/>
    </row>
    <row r="141" spans="1:10" ht="12.75">
      <c r="A141" s="110" t="s">
        <v>119</v>
      </c>
      <c r="B141" s="217">
        <v>0</v>
      </c>
      <c r="C141" s="218">
        <v>0</v>
      </c>
      <c r="D141" s="218">
        <v>0</v>
      </c>
      <c r="E141" s="218">
        <v>0</v>
      </c>
      <c r="F141" s="218">
        <v>0</v>
      </c>
      <c r="G141" s="219">
        <v>0</v>
      </c>
      <c r="H141" s="220">
        <f>B141+D141+F141</f>
        <v>0</v>
      </c>
      <c r="I141" s="221">
        <f>C141+E141+G141</f>
        <v>0</v>
      </c>
      <c r="J141" s="329"/>
    </row>
    <row r="142" spans="1:10" ht="12.75">
      <c r="A142" s="110" t="s">
        <v>120</v>
      </c>
      <c r="B142" s="217">
        <v>0</v>
      </c>
      <c r="C142" s="218">
        <v>0</v>
      </c>
      <c r="D142" s="218">
        <v>0</v>
      </c>
      <c r="E142" s="218">
        <v>0</v>
      </c>
      <c r="F142" s="218">
        <v>0</v>
      </c>
      <c r="G142" s="219">
        <v>0</v>
      </c>
      <c r="H142" s="220">
        <f aca="true" t="shared" si="36" ref="H142:H150">B142+D142+F142</f>
        <v>0</v>
      </c>
      <c r="I142" s="221">
        <f aca="true" t="shared" si="37" ref="I142:I150">C142+E142+G142</f>
        <v>0</v>
      </c>
      <c r="J142" s="329"/>
    </row>
    <row r="143" spans="1:10" ht="12.75">
      <c r="A143" s="110" t="s">
        <v>121</v>
      </c>
      <c r="B143" s="217">
        <v>0</v>
      </c>
      <c r="C143" s="218">
        <v>0</v>
      </c>
      <c r="D143" s="218">
        <v>0</v>
      </c>
      <c r="E143" s="218">
        <v>0</v>
      </c>
      <c r="F143" s="218">
        <v>0</v>
      </c>
      <c r="G143" s="219">
        <v>0</v>
      </c>
      <c r="H143" s="220">
        <f t="shared" si="36"/>
        <v>0</v>
      </c>
      <c r="I143" s="221">
        <f t="shared" si="37"/>
        <v>0</v>
      </c>
      <c r="J143" s="329"/>
    </row>
    <row r="144" spans="1:10" ht="12.75">
      <c r="A144" s="110" t="s">
        <v>122</v>
      </c>
      <c r="B144" s="217">
        <v>0</v>
      </c>
      <c r="C144" s="218">
        <v>0</v>
      </c>
      <c r="D144" s="218">
        <v>0</v>
      </c>
      <c r="E144" s="218">
        <v>0</v>
      </c>
      <c r="F144" s="218">
        <v>0</v>
      </c>
      <c r="G144" s="219">
        <v>0</v>
      </c>
      <c r="H144" s="220">
        <f t="shared" si="36"/>
        <v>0</v>
      </c>
      <c r="I144" s="221">
        <f t="shared" si="37"/>
        <v>0</v>
      </c>
      <c r="J144" s="329"/>
    </row>
    <row r="145" spans="1:10" ht="12.75">
      <c r="A145" s="110" t="s">
        <v>123</v>
      </c>
      <c r="B145" s="217">
        <v>3</v>
      </c>
      <c r="C145" s="218">
        <v>95.37</v>
      </c>
      <c r="D145" s="218">
        <v>0</v>
      </c>
      <c r="E145" s="218">
        <v>0</v>
      </c>
      <c r="F145" s="218">
        <v>1</v>
      </c>
      <c r="G145" s="219">
        <v>16.1</v>
      </c>
      <c r="H145" s="220">
        <f t="shared" si="36"/>
        <v>4</v>
      </c>
      <c r="I145" s="221">
        <f t="shared" si="37"/>
        <v>111.47</v>
      </c>
      <c r="J145" s="329"/>
    </row>
    <row r="146" spans="1:10" ht="12.75">
      <c r="A146" s="110" t="s">
        <v>326</v>
      </c>
      <c r="B146" s="217">
        <v>0</v>
      </c>
      <c r="C146" s="218">
        <v>0</v>
      </c>
      <c r="D146" s="218">
        <v>0</v>
      </c>
      <c r="E146" s="218">
        <v>0</v>
      </c>
      <c r="F146" s="218">
        <v>0</v>
      </c>
      <c r="G146" s="219">
        <v>0</v>
      </c>
      <c r="H146" s="220">
        <f t="shared" si="36"/>
        <v>0</v>
      </c>
      <c r="I146" s="221">
        <f t="shared" si="37"/>
        <v>0</v>
      </c>
      <c r="J146" s="329"/>
    </row>
    <row r="147" spans="1:10" ht="12.75">
      <c r="A147" s="110" t="s">
        <v>124</v>
      </c>
      <c r="B147" s="217">
        <v>3</v>
      </c>
      <c r="C147" s="218">
        <v>3244.81</v>
      </c>
      <c r="D147" s="218">
        <v>0</v>
      </c>
      <c r="E147" s="218">
        <v>0</v>
      </c>
      <c r="F147" s="218">
        <v>0</v>
      </c>
      <c r="G147" s="219">
        <v>0</v>
      </c>
      <c r="H147" s="220">
        <f t="shared" si="36"/>
        <v>3</v>
      </c>
      <c r="I147" s="221">
        <f t="shared" si="37"/>
        <v>3244.81</v>
      </c>
      <c r="J147" s="329"/>
    </row>
    <row r="148" spans="1:10" ht="12.75">
      <c r="A148" s="110" t="s">
        <v>125</v>
      </c>
      <c r="B148" s="217">
        <v>0</v>
      </c>
      <c r="C148" s="218">
        <v>0</v>
      </c>
      <c r="D148" s="218">
        <v>0</v>
      </c>
      <c r="E148" s="218">
        <v>0</v>
      </c>
      <c r="F148" s="218">
        <v>0</v>
      </c>
      <c r="G148" s="219">
        <v>0</v>
      </c>
      <c r="H148" s="220">
        <f t="shared" si="36"/>
        <v>0</v>
      </c>
      <c r="I148" s="221">
        <f t="shared" si="37"/>
        <v>0</v>
      </c>
      <c r="J148" s="329"/>
    </row>
    <row r="149" spans="1:10" ht="12.75">
      <c r="A149" s="110" t="s">
        <v>126</v>
      </c>
      <c r="B149" s="217">
        <v>3</v>
      </c>
      <c r="C149" s="218">
        <v>58.83</v>
      </c>
      <c r="D149" s="218">
        <v>0</v>
      </c>
      <c r="E149" s="218">
        <v>0</v>
      </c>
      <c r="F149" s="218">
        <v>0</v>
      </c>
      <c r="G149" s="219">
        <v>0</v>
      </c>
      <c r="H149" s="220">
        <f t="shared" si="36"/>
        <v>3</v>
      </c>
      <c r="I149" s="221">
        <f t="shared" si="37"/>
        <v>58.83</v>
      </c>
      <c r="J149" s="329"/>
    </row>
    <row r="150" spans="1:10" ht="12.75">
      <c r="A150" s="111" t="s">
        <v>127</v>
      </c>
      <c r="B150" s="222">
        <v>0</v>
      </c>
      <c r="C150" s="223">
        <v>0</v>
      </c>
      <c r="D150" s="223">
        <v>0</v>
      </c>
      <c r="E150" s="223">
        <v>0</v>
      </c>
      <c r="F150" s="223">
        <v>0</v>
      </c>
      <c r="G150" s="224">
        <v>0</v>
      </c>
      <c r="H150" s="225">
        <f t="shared" si="36"/>
        <v>0</v>
      </c>
      <c r="I150" s="226">
        <f t="shared" si="37"/>
        <v>0</v>
      </c>
      <c r="J150" s="329"/>
    </row>
    <row r="151" spans="1:10" ht="12.75">
      <c r="A151" s="109" t="s">
        <v>217</v>
      </c>
      <c r="B151" s="213">
        <f aca="true" t="shared" si="38" ref="B151:G151">SUM(B152:B161)</f>
        <v>5</v>
      </c>
      <c r="C151" s="214">
        <f t="shared" si="38"/>
        <v>1807.23</v>
      </c>
      <c r="D151" s="214">
        <f t="shared" si="38"/>
        <v>0</v>
      </c>
      <c r="E151" s="214">
        <f t="shared" si="38"/>
        <v>0</v>
      </c>
      <c r="F151" s="214">
        <f t="shared" si="38"/>
        <v>1</v>
      </c>
      <c r="G151" s="214">
        <f t="shared" si="38"/>
        <v>61.84</v>
      </c>
      <c r="H151" s="227">
        <f>B151+D151+F151</f>
        <v>6</v>
      </c>
      <c r="I151" s="228">
        <f>C151+E151+G151</f>
        <v>1869.07</v>
      </c>
      <c r="J151" s="329"/>
    </row>
    <row r="152" spans="1:10" ht="12.75">
      <c r="A152" s="110" t="s">
        <v>119</v>
      </c>
      <c r="B152" s="217">
        <v>0</v>
      </c>
      <c r="C152" s="218">
        <v>0</v>
      </c>
      <c r="D152" s="218">
        <v>0</v>
      </c>
      <c r="E152" s="218">
        <v>0</v>
      </c>
      <c r="F152" s="218">
        <v>0</v>
      </c>
      <c r="G152" s="219">
        <v>0</v>
      </c>
      <c r="H152" s="220">
        <f>B152+D152+F152</f>
        <v>0</v>
      </c>
      <c r="I152" s="221">
        <f>C152+E152+G152</f>
        <v>0</v>
      </c>
      <c r="J152" s="329"/>
    </row>
    <row r="153" spans="1:10" ht="12.75">
      <c r="A153" s="110" t="s">
        <v>120</v>
      </c>
      <c r="B153" s="217">
        <v>0</v>
      </c>
      <c r="C153" s="218">
        <v>0</v>
      </c>
      <c r="D153" s="218">
        <v>0</v>
      </c>
      <c r="E153" s="218">
        <v>0</v>
      </c>
      <c r="F153" s="218">
        <v>0</v>
      </c>
      <c r="G153" s="219">
        <v>0</v>
      </c>
      <c r="H153" s="220">
        <f aca="true" t="shared" si="39" ref="H153:H161">B153+D153+F153</f>
        <v>0</v>
      </c>
      <c r="I153" s="221">
        <f aca="true" t="shared" si="40" ref="I153:I161">C153+E153+G153</f>
        <v>0</v>
      </c>
      <c r="J153" s="329"/>
    </row>
    <row r="154" spans="1:10" ht="12.75">
      <c r="A154" s="110" t="s">
        <v>121</v>
      </c>
      <c r="B154" s="217">
        <v>0</v>
      </c>
      <c r="C154" s="218">
        <v>0</v>
      </c>
      <c r="D154" s="218">
        <v>0</v>
      </c>
      <c r="E154" s="218">
        <v>0</v>
      </c>
      <c r="F154" s="218">
        <v>0</v>
      </c>
      <c r="G154" s="219">
        <v>0</v>
      </c>
      <c r="H154" s="220">
        <f t="shared" si="39"/>
        <v>0</v>
      </c>
      <c r="I154" s="221">
        <f t="shared" si="40"/>
        <v>0</v>
      </c>
      <c r="J154" s="329"/>
    </row>
    <row r="155" spans="1:10" ht="12.75">
      <c r="A155" s="110" t="s">
        <v>122</v>
      </c>
      <c r="B155" s="217">
        <v>0</v>
      </c>
      <c r="C155" s="218">
        <v>0</v>
      </c>
      <c r="D155" s="218">
        <v>0</v>
      </c>
      <c r="E155" s="218">
        <v>0</v>
      </c>
      <c r="F155" s="218">
        <v>0</v>
      </c>
      <c r="G155" s="219">
        <v>0</v>
      </c>
      <c r="H155" s="220">
        <f t="shared" si="39"/>
        <v>0</v>
      </c>
      <c r="I155" s="221">
        <f t="shared" si="40"/>
        <v>0</v>
      </c>
      <c r="J155" s="329"/>
    </row>
    <row r="156" spans="1:10" ht="12.75">
      <c r="A156" s="110" t="s">
        <v>123</v>
      </c>
      <c r="B156" s="217">
        <v>4</v>
      </c>
      <c r="C156" s="218">
        <v>1753.86</v>
      </c>
      <c r="D156" s="218">
        <v>0</v>
      </c>
      <c r="E156" s="218">
        <v>0</v>
      </c>
      <c r="F156" s="218">
        <v>0</v>
      </c>
      <c r="G156" s="219">
        <v>0</v>
      </c>
      <c r="H156" s="220">
        <f t="shared" si="39"/>
        <v>4</v>
      </c>
      <c r="I156" s="221">
        <f t="shared" si="40"/>
        <v>1753.86</v>
      </c>
      <c r="J156" s="329"/>
    </row>
    <row r="157" spans="1:10" ht="12.75">
      <c r="A157" s="110" t="s">
        <v>326</v>
      </c>
      <c r="B157" s="217">
        <v>0</v>
      </c>
      <c r="C157" s="218">
        <v>0</v>
      </c>
      <c r="D157" s="218">
        <v>0</v>
      </c>
      <c r="E157" s="218">
        <v>0</v>
      </c>
      <c r="F157" s="218">
        <v>0</v>
      </c>
      <c r="G157" s="219">
        <v>0</v>
      </c>
      <c r="H157" s="220">
        <f t="shared" si="39"/>
        <v>0</v>
      </c>
      <c r="I157" s="221">
        <f t="shared" si="40"/>
        <v>0</v>
      </c>
      <c r="J157" s="329"/>
    </row>
    <row r="158" spans="1:10" ht="12.75">
      <c r="A158" s="110" t="s">
        <v>124</v>
      </c>
      <c r="B158" s="217">
        <v>0</v>
      </c>
      <c r="C158" s="218">
        <v>0</v>
      </c>
      <c r="D158" s="218">
        <v>0</v>
      </c>
      <c r="E158" s="218">
        <v>0</v>
      </c>
      <c r="F158" s="218">
        <v>1</v>
      </c>
      <c r="G158" s="219">
        <v>61.84</v>
      </c>
      <c r="H158" s="220">
        <f t="shared" si="39"/>
        <v>1</v>
      </c>
      <c r="I158" s="221">
        <f t="shared" si="40"/>
        <v>61.84</v>
      </c>
      <c r="J158" s="329"/>
    </row>
    <row r="159" spans="1:10" ht="12.75">
      <c r="A159" s="110" t="s">
        <v>125</v>
      </c>
      <c r="B159" s="217">
        <v>0</v>
      </c>
      <c r="C159" s="218">
        <v>0</v>
      </c>
      <c r="D159" s="218">
        <v>0</v>
      </c>
      <c r="E159" s="218">
        <v>0</v>
      </c>
      <c r="F159" s="218">
        <v>0</v>
      </c>
      <c r="G159" s="219">
        <v>0</v>
      </c>
      <c r="H159" s="220">
        <f t="shared" si="39"/>
        <v>0</v>
      </c>
      <c r="I159" s="221">
        <f t="shared" si="40"/>
        <v>0</v>
      </c>
      <c r="J159" s="329"/>
    </row>
    <row r="160" spans="1:10" ht="12.75">
      <c r="A160" s="110" t="s">
        <v>126</v>
      </c>
      <c r="B160" s="217">
        <v>1</v>
      </c>
      <c r="C160" s="218">
        <v>53.370000000000005</v>
      </c>
      <c r="D160" s="218">
        <v>0</v>
      </c>
      <c r="E160" s="218">
        <v>0</v>
      </c>
      <c r="F160" s="218">
        <v>0</v>
      </c>
      <c r="G160" s="219">
        <v>0</v>
      </c>
      <c r="H160" s="220">
        <f t="shared" si="39"/>
        <v>1</v>
      </c>
      <c r="I160" s="221">
        <f t="shared" si="40"/>
        <v>53.370000000000005</v>
      </c>
      <c r="J160" s="329"/>
    </row>
    <row r="161" spans="1:10" ht="12.75">
      <c r="A161" s="111" t="s">
        <v>127</v>
      </c>
      <c r="B161" s="222">
        <v>0</v>
      </c>
      <c r="C161" s="223">
        <v>0</v>
      </c>
      <c r="D161" s="223">
        <v>0</v>
      </c>
      <c r="E161" s="223">
        <v>0</v>
      </c>
      <c r="F161" s="223">
        <v>0</v>
      </c>
      <c r="G161" s="224">
        <v>0</v>
      </c>
      <c r="H161" s="225">
        <f t="shared" si="39"/>
        <v>0</v>
      </c>
      <c r="I161" s="226">
        <f t="shared" si="40"/>
        <v>0</v>
      </c>
      <c r="J161" s="329"/>
    </row>
    <row r="162" spans="1:10" ht="12.75">
      <c r="A162" s="109" t="s">
        <v>358</v>
      </c>
      <c r="B162" s="213">
        <f aca="true" t="shared" si="41" ref="B162:G162">SUM(B163:B172)</f>
        <v>0</v>
      </c>
      <c r="C162" s="214">
        <f t="shared" si="41"/>
        <v>0</v>
      </c>
      <c r="D162" s="214">
        <f t="shared" si="41"/>
        <v>0</v>
      </c>
      <c r="E162" s="214">
        <f t="shared" si="41"/>
        <v>0</v>
      </c>
      <c r="F162" s="214">
        <f t="shared" si="41"/>
        <v>0</v>
      </c>
      <c r="G162" s="214">
        <f t="shared" si="41"/>
        <v>0</v>
      </c>
      <c r="H162" s="227">
        <f>B162+D162+F162</f>
        <v>0</v>
      </c>
      <c r="I162" s="228">
        <f>C162+E162+G162</f>
        <v>0</v>
      </c>
      <c r="J162" s="329"/>
    </row>
    <row r="163" spans="1:10" ht="12.75">
      <c r="A163" s="110" t="s">
        <v>119</v>
      </c>
      <c r="B163" s="217">
        <v>0</v>
      </c>
      <c r="C163" s="218">
        <v>0</v>
      </c>
      <c r="D163" s="218">
        <v>0</v>
      </c>
      <c r="E163" s="218">
        <v>0</v>
      </c>
      <c r="F163" s="218">
        <v>0</v>
      </c>
      <c r="G163" s="219">
        <v>0</v>
      </c>
      <c r="H163" s="220">
        <f>B163+D163+F163</f>
        <v>0</v>
      </c>
      <c r="I163" s="221">
        <f>C163+E163+G163</f>
        <v>0</v>
      </c>
      <c r="J163" s="329"/>
    </row>
    <row r="164" spans="1:10" ht="12.75">
      <c r="A164" s="110" t="s">
        <v>120</v>
      </c>
      <c r="B164" s="217">
        <v>0</v>
      </c>
      <c r="C164" s="218">
        <v>0</v>
      </c>
      <c r="D164" s="218">
        <v>0</v>
      </c>
      <c r="E164" s="218">
        <v>0</v>
      </c>
      <c r="F164" s="218">
        <v>0</v>
      </c>
      <c r="G164" s="219">
        <v>0</v>
      </c>
      <c r="H164" s="220">
        <f aca="true" t="shared" si="42" ref="H164:H172">B164+D164+F164</f>
        <v>0</v>
      </c>
      <c r="I164" s="221">
        <f aca="true" t="shared" si="43" ref="I164:I172">C164+E164+G164</f>
        <v>0</v>
      </c>
      <c r="J164" s="329"/>
    </row>
    <row r="165" spans="1:10" ht="12.75">
      <c r="A165" s="110" t="s">
        <v>121</v>
      </c>
      <c r="B165" s="217">
        <v>0</v>
      </c>
      <c r="C165" s="218">
        <v>0</v>
      </c>
      <c r="D165" s="218">
        <v>0</v>
      </c>
      <c r="E165" s="218">
        <v>0</v>
      </c>
      <c r="F165" s="218">
        <v>0</v>
      </c>
      <c r="G165" s="219">
        <v>0</v>
      </c>
      <c r="H165" s="220">
        <f t="shared" si="42"/>
        <v>0</v>
      </c>
      <c r="I165" s="221">
        <f t="shared" si="43"/>
        <v>0</v>
      </c>
      <c r="J165" s="329"/>
    </row>
    <row r="166" spans="1:10" ht="12.75">
      <c r="A166" s="110" t="s">
        <v>122</v>
      </c>
      <c r="B166" s="217">
        <v>0</v>
      </c>
      <c r="C166" s="218">
        <v>0</v>
      </c>
      <c r="D166" s="218">
        <v>0</v>
      </c>
      <c r="E166" s="218">
        <v>0</v>
      </c>
      <c r="F166" s="218">
        <v>0</v>
      </c>
      <c r="G166" s="219">
        <v>0</v>
      </c>
      <c r="H166" s="220">
        <f t="shared" si="42"/>
        <v>0</v>
      </c>
      <c r="I166" s="221">
        <f t="shared" si="43"/>
        <v>0</v>
      </c>
      <c r="J166" s="329"/>
    </row>
    <row r="167" spans="1:10" ht="12.75">
      <c r="A167" s="110" t="s">
        <v>123</v>
      </c>
      <c r="B167" s="217">
        <v>0</v>
      </c>
      <c r="C167" s="218">
        <v>0</v>
      </c>
      <c r="D167" s="218">
        <v>0</v>
      </c>
      <c r="E167" s="218">
        <v>0</v>
      </c>
      <c r="F167" s="218">
        <v>0</v>
      </c>
      <c r="G167" s="219">
        <v>0</v>
      </c>
      <c r="H167" s="220">
        <f t="shared" si="42"/>
        <v>0</v>
      </c>
      <c r="I167" s="221">
        <f t="shared" si="43"/>
        <v>0</v>
      </c>
      <c r="J167" s="329"/>
    </row>
    <row r="168" spans="1:10" ht="12.75">
      <c r="A168" s="110" t="s">
        <v>326</v>
      </c>
      <c r="B168" s="217">
        <v>0</v>
      </c>
      <c r="C168" s="218">
        <v>0</v>
      </c>
      <c r="D168" s="218">
        <v>0</v>
      </c>
      <c r="E168" s="218">
        <v>0</v>
      </c>
      <c r="F168" s="218">
        <v>0</v>
      </c>
      <c r="G168" s="219">
        <v>0</v>
      </c>
      <c r="H168" s="220">
        <f t="shared" si="42"/>
        <v>0</v>
      </c>
      <c r="I168" s="221">
        <f t="shared" si="43"/>
        <v>0</v>
      </c>
      <c r="J168" s="329"/>
    </row>
    <row r="169" spans="1:10" ht="12.75">
      <c r="A169" s="110" t="s">
        <v>124</v>
      </c>
      <c r="B169" s="217">
        <v>0</v>
      </c>
      <c r="C169" s="218">
        <v>0</v>
      </c>
      <c r="D169" s="218">
        <v>0</v>
      </c>
      <c r="E169" s="218">
        <v>0</v>
      </c>
      <c r="F169" s="218">
        <v>0</v>
      </c>
      <c r="G169" s="219">
        <v>0</v>
      </c>
      <c r="H169" s="220">
        <f t="shared" si="42"/>
        <v>0</v>
      </c>
      <c r="I169" s="221">
        <f t="shared" si="43"/>
        <v>0</v>
      </c>
      <c r="J169" s="329"/>
    </row>
    <row r="170" spans="1:10" ht="12.75">
      <c r="A170" s="110" t="s">
        <v>125</v>
      </c>
      <c r="B170" s="217">
        <v>0</v>
      </c>
      <c r="C170" s="218">
        <v>0</v>
      </c>
      <c r="D170" s="218">
        <v>0</v>
      </c>
      <c r="E170" s="218">
        <v>0</v>
      </c>
      <c r="F170" s="218">
        <v>0</v>
      </c>
      <c r="G170" s="219">
        <v>0</v>
      </c>
      <c r="H170" s="220">
        <f t="shared" si="42"/>
        <v>0</v>
      </c>
      <c r="I170" s="221">
        <f t="shared" si="43"/>
        <v>0</v>
      </c>
      <c r="J170" s="329"/>
    </row>
    <row r="171" spans="1:10" ht="12.75">
      <c r="A171" s="110" t="s">
        <v>126</v>
      </c>
      <c r="B171" s="217">
        <v>0</v>
      </c>
      <c r="C171" s="218">
        <v>0</v>
      </c>
      <c r="D171" s="218">
        <v>0</v>
      </c>
      <c r="E171" s="218">
        <v>0</v>
      </c>
      <c r="F171" s="218">
        <v>0</v>
      </c>
      <c r="G171" s="219">
        <v>0</v>
      </c>
      <c r="H171" s="220">
        <f t="shared" si="42"/>
        <v>0</v>
      </c>
      <c r="I171" s="221">
        <f t="shared" si="43"/>
        <v>0</v>
      </c>
      <c r="J171" s="329"/>
    </row>
    <row r="172" spans="1:10" ht="12.75">
      <c r="A172" s="111" t="s">
        <v>127</v>
      </c>
      <c r="B172" s="222">
        <v>0</v>
      </c>
      <c r="C172" s="223">
        <v>0</v>
      </c>
      <c r="D172" s="223">
        <v>0</v>
      </c>
      <c r="E172" s="223">
        <v>0</v>
      </c>
      <c r="F172" s="223">
        <v>0</v>
      </c>
      <c r="G172" s="224">
        <v>0</v>
      </c>
      <c r="H172" s="225">
        <f t="shared" si="42"/>
        <v>0</v>
      </c>
      <c r="I172" s="226">
        <f t="shared" si="43"/>
        <v>0</v>
      </c>
      <c r="J172" s="329"/>
    </row>
    <row r="173" spans="1:10" ht="12.75">
      <c r="A173" s="109" t="s">
        <v>218</v>
      </c>
      <c r="B173" s="213">
        <f aca="true" t="shared" si="44" ref="B173:G173">SUM(B174:B183)</f>
        <v>21</v>
      </c>
      <c r="C173" s="214">
        <f t="shared" si="44"/>
        <v>2429.47</v>
      </c>
      <c r="D173" s="214">
        <f t="shared" si="44"/>
        <v>0</v>
      </c>
      <c r="E173" s="214">
        <f t="shared" si="44"/>
        <v>0</v>
      </c>
      <c r="F173" s="214">
        <f t="shared" si="44"/>
        <v>0</v>
      </c>
      <c r="G173" s="214">
        <f t="shared" si="44"/>
        <v>0</v>
      </c>
      <c r="H173" s="227">
        <f>B173+D173+F173</f>
        <v>21</v>
      </c>
      <c r="I173" s="228">
        <f>C173+E173+G173</f>
        <v>2429.47</v>
      </c>
      <c r="J173" s="329"/>
    </row>
    <row r="174" spans="1:10" ht="12.75">
      <c r="A174" s="110" t="s">
        <v>119</v>
      </c>
      <c r="B174" s="217">
        <v>0</v>
      </c>
      <c r="C174" s="218">
        <v>0</v>
      </c>
      <c r="D174" s="218">
        <v>0</v>
      </c>
      <c r="E174" s="218">
        <v>0</v>
      </c>
      <c r="F174" s="218">
        <v>0</v>
      </c>
      <c r="G174" s="219">
        <v>0</v>
      </c>
      <c r="H174" s="220">
        <f>B174+D174+F174</f>
        <v>0</v>
      </c>
      <c r="I174" s="221">
        <f>C174+E174+G174</f>
        <v>0</v>
      </c>
      <c r="J174" s="329"/>
    </row>
    <row r="175" spans="1:10" ht="12.75">
      <c r="A175" s="110" t="s">
        <v>120</v>
      </c>
      <c r="B175" s="217">
        <v>0</v>
      </c>
      <c r="C175" s="218">
        <v>0</v>
      </c>
      <c r="D175" s="218">
        <v>0</v>
      </c>
      <c r="E175" s="218">
        <v>0</v>
      </c>
      <c r="F175" s="218">
        <v>0</v>
      </c>
      <c r="G175" s="219">
        <v>0</v>
      </c>
      <c r="H175" s="220">
        <f aca="true" t="shared" si="45" ref="H175:H183">B175+D175+F175</f>
        <v>0</v>
      </c>
      <c r="I175" s="221">
        <f aca="true" t="shared" si="46" ref="I175:I183">C175+E175+G175</f>
        <v>0</v>
      </c>
      <c r="J175" s="329"/>
    </row>
    <row r="176" spans="1:10" ht="12.75">
      <c r="A176" s="110" t="s">
        <v>121</v>
      </c>
      <c r="B176" s="217">
        <v>0</v>
      </c>
      <c r="C176" s="218">
        <v>0</v>
      </c>
      <c r="D176" s="218">
        <v>0</v>
      </c>
      <c r="E176" s="218">
        <v>0</v>
      </c>
      <c r="F176" s="218">
        <v>0</v>
      </c>
      <c r="G176" s="219">
        <v>0</v>
      </c>
      <c r="H176" s="220">
        <f t="shared" si="45"/>
        <v>0</v>
      </c>
      <c r="I176" s="221">
        <f t="shared" si="46"/>
        <v>0</v>
      </c>
      <c r="J176" s="329"/>
    </row>
    <row r="177" spans="1:10" ht="12.75">
      <c r="A177" s="110" t="s">
        <v>122</v>
      </c>
      <c r="B177" s="217">
        <v>0</v>
      </c>
      <c r="C177" s="218">
        <v>0</v>
      </c>
      <c r="D177" s="218">
        <v>0</v>
      </c>
      <c r="E177" s="218">
        <v>0</v>
      </c>
      <c r="F177" s="218">
        <v>0</v>
      </c>
      <c r="G177" s="219">
        <v>0</v>
      </c>
      <c r="H177" s="220">
        <f t="shared" si="45"/>
        <v>0</v>
      </c>
      <c r="I177" s="221">
        <f t="shared" si="46"/>
        <v>0</v>
      </c>
      <c r="J177" s="329"/>
    </row>
    <row r="178" spans="1:10" ht="12.75">
      <c r="A178" s="110" t="s">
        <v>123</v>
      </c>
      <c r="B178" s="217">
        <v>19</v>
      </c>
      <c r="C178" s="218">
        <v>2307.41</v>
      </c>
      <c r="D178" s="218">
        <v>0</v>
      </c>
      <c r="E178" s="218">
        <v>0</v>
      </c>
      <c r="F178" s="218">
        <v>0</v>
      </c>
      <c r="G178" s="219">
        <v>0</v>
      </c>
      <c r="H178" s="220">
        <f t="shared" si="45"/>
        <v>19</v>
      </c>
      <c r="I178" s="221">
        <f t="shared" si="46"/>
        <v>2307.41</v>
      </c>
      <c r="J178" s="329"/>
    </row>
    <row r="179" spans="1:10" ht="12.75">
      <c r="A179" s="110" t="s">
        <v>326</v>
      </c>
      <c r="B179" s="217">
        <v>0</v>
      </c>
      <c r="C179" s="218">
        <v>0</v>
      </c>
      <c r="D179" s="218">
        <v>0</v>
      </c>
      <c r="E179" s="218">
        <v>0</v>
      </c>
      <c r="F179" s="218">
        <v>0</v>
      </c>
      <c r="G179" s="219">
        <v>0</v>
      </c>
      <c r="H179" s="220">
        <f t="shared" si="45"/>
        <v>0</v>
      </c>
      <c r="I179" s="221">
        <f t="shared" si="46"/>
        <v>0</v>
      </c>
      <c r="J179" s="329"/>
    </row>
    <row r="180" spans="1:10" ht="12.75">
      <c r="A180" s="110" t="s">
        <v>124</v>
      </c>
      <c r="B180" s="217">
        <v>1</v>
      </c>
      <c r="C180" s="218">
        <v>61.86</v>
      </c>
      <c r="D180" s="218">
        <v>0</v>
      </c>
      <c r="E180" s="218">
        <v>0</v>
      </c>
      <c r="F180" s="218">
        <v>0</v>
      </c>
      <c r="G180" s="219">
        <v>0</v>
      </c>
      <c r="H180" s="220">
        <f t="shared" si="45"/>
        <v>1</v>
      </c>
      <c r="I180" s="221">
        <f t="shared" si="46"/>
        <v>61.86</v>
      </c>
      <c r="J180" s="329"/>
    </row>
    <row r="181" spans="1:10" ht="12.75">
      <c r="A181" s="110" t="s">
        <v>125</v>
      </c>
      <c r="B181" s="217">
        <v>0</v>
      </c>
      <c r="C181" s="218">
        <v>0</v>
      </c>
      <c r="D181" s="218">
        <v>0</v>
      </c>
      <c r="E181" s="218">
        <v>0</v>
      </c>
      <c r="F181" s="218">
        <v>0</v>
      </c>
      <c r="G181" s="219">
        <v>0</v>
      </c>
      <c r="H181" s="220">
        <f t="shared" si="45"/>
        <v>0</v>
      </c>
      <c r="I181" s="221">
        <f t="shared" si="46"/>
        <v>0</v>
      </c>
      <c r="J181" s="329"/>
    </row>
    <row r="182" spans="1:10" ht="12.75">
      <c r="A182" s="110" t="s">
        <v>126</v>
      </c>
      <c r="B182" s="217">
        <v>1</v>
      </c>
      <c r="C182" s="218">
        <v>60.2</v>
      </c>
      <c r="D182" s="218">
        <v>0</v>
      </c>
      <c r="E182" s="218">
        <v>0</v>
      </c>
      <c r="F182" s="218">
        <v>0</v>
      </c>
      <c r="G182" s="219">
        <v>0</v>
      </c>
      <c r="H182" s="220">
        <f t="shared" si="45"/>
        <v>1</v>
      </c>
      <c r="I182" s="221">
        <f t="shared" si="46"/>
        <v>60.2</v>
      </c>
      <c r="J182" s="329"/>
    </row>
    <row r="183" spans="1:10" ht="12.75">
      <c r="A183" s="111" t="s">
        <v>127</v>
      </c>
      <c r="B183" s="222">
        <v>0</v>
      </c>
      <c r="C183" s="223">
        <v>0</v>
      </c>
      <c r="D183" s="223">
        <v>0</v>
      </c>
      <c r="E183" s="223">
        <v>0</v>
      </c>
      <c r="F183" s="223">
        <v>0</v>
      </c>
      <c r="G183" s="224">
        <v>0</v>
      </c>
      <c r="H183" s="225">
        <f t="shared" si="45"/>
        <v>0</v>
      </c>
      <c r="I183" s="226">
        <f t="shared" si="46"/>
        <v>0</v>
      </c>
      <c r="J183" s="329"/>
    </row>
    <row r="184" spans="1:10" ht="12.75">
      <c r="A184" s="109" t="s">
        <v>219</v>
      </c>
      <c r="B184" s="213">
        <f aca="true" t="shared" si="47" ref="B184:G184">SUM(B185:B194)</f>
        <v>118</v>
      </c>
      <c r="C184" s="214">
        <f t="shared" si="47"/>
        <v>21327.289999999997</v>
      </c>
      <c r="D184" s="214">
        <f t="shared" si="47"/>
        <v>0</v>
      </c>
      <c r="E184" s="214">
        <f t="shared" si="47"/>
        <v>0</v>
      </c>
      <c r="F184" s="214">
        <f t="shared" si="47"/>
        <v>16</v>
      </c>
      <c r="G184" s="214">
        <f t="shared" si="47"/>
        <v>1858.75</v>
      </c>
      <c r="H184" s="227">
        <f>B184+D184+F184</f>
        <v>134</v>
      </c>
      <c r="I184" s="228">
        <f>C184+E184+G184</f>
        <v>23186.039999999997</v>
      </c>
      <c r="J184" s="329"/>
    </row>
    <row r="185" spans="1:10" ht="12.75">
      <c r="A185" s="110" t="s">
        <v>119</v>
      </c>
      <c r="B185" s="217">
        <v>1</v>
      </c>
      <c r="C185" s="218">
        <v>6146.84</v>
      </c>
      <c r="D185" s="218">
        <v>0</v>
      </c>
      <c r="E185" s="218">
        <v>0</v>
      </c>
      <c r="F185" s="218">
        <v>0</v>
      </c>
      <c r="G185" s="219">
        <v>0</v>
      </c>
      <c r="H185" s="220">
        <f>B185+D185+F185</f>
        <v>1</v>
      </c>
      <c r="I185" s="221">
        <f>C185+E185+G185</f>
        <v>6146.84</v>
      </c>
      <c r="J185" s="329"/>
    </row>
    <row r="186" spans="1:10" ht="12.75">
      <c r="A186" s="110" t="s">
        <v>120</v>
      </c>
      <c r="B186" s="217">
        <v>0</v>
      </c>
      <c r="C186" s="218">
        <v>0</v>
      </c>
      <c r="D186" s="218">
        <v>0</v>
      </c>
      <c r="E186" s="218">
        <v>0</v>
      </c>
      <c r="F186" s="218">
        <v>0</v>
      </c>
      <c r="G186" s="219">
        <v>0</v>
      </c>
      <c r="H186" s="220">
        <f aca="true" t="shared" si="48" ref="H186:H194">B186+D186+F186</f>
        <v>0</v>
      </c>
      <c r="I186" s="221">
        <f aca="true" t="shared" si="49" ref="I186:I194">C186+E186+G186</f>
        <v>0</v>
      </c>
      <c r="J186" s="329"/>
    </row>
    <row r="187" spans="1:10" ht="12.75">
      <c r="A187" s="110" t="s">
        <v>121</v>
      </c>
      <c r="B187" s="217">
        <v>0</v>
      </c>
      <c r="C187" s="218">
        <v>0</v>
      </c>
      <c r="D187" s="218">
        <v>0</v>
      </c>
      <c r="E187" s="218">
        <v>0</v>
      </c>
      <c r="F187" s="218">
        <v>0</v>
      </c>
      <c r="G187" s="219">
        <v>0</v>
      </c>
      <c r="H187" s="220">
        <f t="shared" si="48"/>
        <v>0</v>
      </c>
      <c r="I187" s="221">
        <f t="shared" si="49"/>
        <v>0</v>
      </c>
      <c r="J187" s="329"/>
    </row>
    <row r="188" spans="1:10" ht="12.75">
      <c r="A188" s="110" t="s">
        <v>122</v>
      </c>
      <c r="B188" s="217">
        <v>0</v>
      </c>
      <c r="C188" s="218">
        <v>0</v>
      </c>
      <c r="D188" s="218">
        <v>0</v>
      </c>
      <c r="E188" s="218">
        <v>0</v>
      </c>
      <c r="F188" s="218">
        <v>0</v>
      </c>
      <c r="G188" s="219">
        <v>0</v>
      </c>
      <c r="H188" s="220">
        <f t="shared" si="48"/>
        <v>0</v>
      </c>
      <c r="I188" s="221">
        <f t="shared" si="49"/>
        <v>0</v>
      </c>
      <c r="J188" s="329"/>
    </row>
    <row r="189" spans="1:10" ht="12.75">
      <c r="A189" s="110" t="s">
        <v>123</v>
      </c>
      <c r="B189" s="217">
        <v>97</v>
      </c>
      <c r="C189" s="218">
        <v>13534.94</v>
      </c>
      <c r="D189" s="218">
        <v>0</v>
      </c>
      <c r="E189" s="218">
        <v>0</v>
      </c>
      <c r="F189" s="218">
        <v>8</v>
      </c>
      <c r="G189" s="219">
        <v>535.64</v>
      </c>
      <c r="H189" s="220">
        <f t="shared" si="48"/>
        <v>105</v>
      </c>
      <c r="I189" s="221">
        <f t="shared" si="49"/>
        <v>14070.58</v>
      </c>
      <c r="J189" s="329"/>
    </row>
    <row r="190" spans="1:10" ht="12.75">
      <c r="A190" s="110" t="s">
        <v>326</v>
      </c>
      <c r="B190" s="217">
        <v>0</v>
      </c>
      <c r="C190" s="218">
        <v>0</v>
      </c>
      <c r="D190" s="218">
        <v>0</v>
      </c>
      <c r="E190" s="218">
        <v>0</v>
      </c>
      <c r="F190" s="218">
        <v>0</v>
      </c>
      <c r="G190" s="219">
        <v>0</v>
      </c>
      <c r="H190" s="220">
        <f t="shared" si="48"/>
        <v>0</v>
      </c>
      <c r="I190" s="221">
        <f t="shared" si="49"/>
        <v>0</v>
      </c>
      <c r="J190" s="329"/>
    </row>
    <row r="191" spans="1:10" ht="12.75">
      <c r="A191" s="110" t="s">
        <v>124</v>
      </c>
      <c r="B191" s="217">
        <v>7</v>
      </c>
      <c r="C191" s="218">
        <v>379.42</v>
      </c>
      <c r="D191" s="218">
        <v>0</v>
      </c>
      <c r="E191" s="218">
        <v>0</v>
      </c>
      <c r="F191" s="218">
        <v>8</v>
      </c>
      <c r="G191" s="219">
        <v>1323.11</v>
      </c>
      <c r="H191" s="220">
        <f t="shared" si="48"/>
        <v>15</v>
      </c>
      <c r="I191" s="221">
        <f t="shared" si="49"/>
        <v>1702.53</v>
      </c>
      <c r="J191" s="329"/>
    </row>
    <row r="192" spans="1:10" ht="12.75">
      <c r="A192" s="110" t="s">
        <v>125</v>
      </c>
      <c r="B192" s="217">
        <v>0</v>
      </c>
      <c r="C192" s="218">
        <v>0</v>
      </c>
      <c r="D192" s="218">
        <v>0</v>
      </c>
      <c r="E192" s="218">
        <v>0</v>
      </c>
      <c r="F192" s="218">
        <v>0</v>
      </c>
      <c r="G192" s="219">
        <v>0</v>
      </c>
      <c r="H192" s="220">
        <f t="shared" si="48"/>
        <v>0</v>
      </c>
      <c r="I192" s="221">
        <f t="shared" si="49"/>
        <v>0</v>
      </c>
      <c r="J192" s="329"/>
    </row>
    <row r="193" spans="1:10" ht="12.75">
      <c r="A193" s="110" t="s">
        <v>126</v>
      </c>
      <c r="B193" s="217">
        <v>13</v>
      </c>
      <c r="C193" s="218">
        <v>1266.09</v>
      </c>
      <c r="D193" s="218">
        <v>0</v>
      </c>
      <c r="E193" s="218">
        <v>0</v>
      </c>
      <c r="F193" s="218">
        <v>0</v>
      </c>
      <c r="G193" s="219">
        <v>0</v>
      </c>
      <c r="H193" s="220">
        <f t="shared" si="48"/>
        <v>13</v>
      </c>
      <c r="I193" s="221">
        <f t="shared" si="49"/>
        <v>1266.09</v>
      </c>
      <c r="J193" s="329"/>
    </row>
    <row r="194" spans="1:10" ht="12.75">
      <c r="A194" s="111" t="s">
        <v>127</v>
      </c>
      <c r="B194" s="222">
        <v>0</v>
      </c>
      <c r="C194" s="223">
        <v>0</v>
      </c>
      <c r="D194" s="223">
        <v>0</v>
      </c>
      <c r="E194" s="223">
        <v>0</v>
      </c>
      <c r="F194" s="223">
        <v>0</v>
      </c>
      <c r="G194" s="224">
        <v>0</v>
      </c>
      <c r="H194" s="225">
        <f t="shared" si="48"/>
        <v>0</v>
      </c>
      <c r="I194" s="226">
        <f t="shared" si="49"/>
        <v>0</v>
      </c>
      <c r="J194" s="329"/>
    </row>
    <row r="195" spans="1:10" ht="12.75">
      <c r="A195" s="109" t="s">
        <v>220</v>
      </c>
      <c r="B195" s="213">
        <f aca="true" t="shared" si="50" ref="B195:G195">SUM(B196:B205)</f>
        <v>163</v>
      </c>
      <c r="C195" s="214">
        <f t="shared" si="50"/>
        <v>33336.55</v>
      </c>
      <c r="D195" s="214">
        <f t="shared" si="50"/>
        <v>0</v>
      </c>
      <c r="E195" s="214">
        <f t="shared" si="50"/>
        <v>0</v>
      </c>
      <c r="F195" s="214">
        <f t="shared" si="50"/>
        <v>102</v>
      </c>
      <c r="G195" s="214">
        <f t="shared" si="50"/>
        <v>59582.74</v>
      </c>
      <c r="H195" s="227">
        <f>B195+D195+F195</f>
        <v>265</v>
      </c>
      <c r="I195" s="228">
        <f>C195+E195+G195</f>
        <v>92919.29000000001</v>
      </c>
      <c r="J195" s="329"/>
    </row>
    <row r="196" spans="1:10" ht="12.75">
      <c r="A196" s="110" t="s">
        <v>119</v>
      </c>
      <c r="B196" s="217">
        <v>2</v>
      </c>
      <c r="C196" s="218">
        <v>27.77</v>
      </c>
      <c r="D196" s="218">
        <v>0</v>
      </c>
      <c r="E196" s="218">
        <v>0</v>
      </c>
      <c r="F196" s="218">
        <v>0</v>
      </c>
      <c r="G196" s="219">
        <v>0</v>
      </c>
      <c r="H196" s="220">
        <f>B196+D196+F196</f>
        <v>2</v>
      </c>
      <c r="I196" s="221">
        <f>C196+E196+G196</f>
        <v>27.77</v>
      </c>
      <c r="J196" s="329"/>
    </row>
    <row r="197" spans="1:10" ht="12.75">
      <c r="A197" s="110" t="s">
        <v>120</v>
      </c>
      <c r="B197" s="217">
        <v>0</v>
      </c>
      <c r="C197" s="218">
        <v>0</v>
      </c>
      <c r="D197" s="218">
        <v>0</v>
      </c>
      <c r="E197" s="218">
        <v>0</v>
      </c>
      <c r="F197" s="218">
        <v>0</v>
      </c>
      <c r="G197" s="219">
        <v>0</v>
      </c>
      <c r="H197" s="220">
        <f aca="true" t="shared" si="51" ref="H197:H205">B197+D197+F197</f>
        <v>0</v>
      </c>
      <c r="I197" s="221">
        <f aca="true" t="shared" si="52" ref="I197:I205">C197+E197+G197</f>
        <v>0</v>
      </c>
      <c r="J197" s="329"/>
    </row>
    <row r="198" spans="1:10" ht="12.75">
      <c r="A198" s="110" t="s">
        <v>121</v>
      </c>
      <c r="B198" s="217">
        <v>0</v>
      </c>
      <c r="C198" s="218">
        <v>0</v>
      </c>
      <c r="D198" s="218">
        <v>0</v>
      </c>
      <c r="E198" s="218">
        <v>0</v>
      </c>
      <c r="F198" s="218">
        <v>0</v>
      </c>
      <c r="G198" s="219">
        <v>0</v>
      </c>
      <c r="H198" s="220">
        <f t="shared" si="51"/>
        <v>0</v>
      </c>
      <c r="I198" s="221">
        <f t="shared" si="52"/>
        <v>0</v>
      </c>
      <c r="J198" s="329"/>
    </row>
    <row r="199" spans="1:10" ht="12.75">
      <c r="A199" s="110" t="s">
        <v>122</v>
      </c>
      <c r="B199" s="217">
        <v>0</v>
      </c>
      <c r="C199" s="218">
        <v>0</v>
      </c>
      <c r="D199" s="218">
        <v>0</v>
      </c>
      <c r="E199" s="218">
        <v>0</v>
      </c>
      <c r="F199" s="218">
        <v>0</v>
      </c>
      <c r="G199" s="219">
        <v>0</v>
      </c>
      <c r="H199" s="220">
        <f t="shared" si="51"/>
        <v>0</v>
      </c>
      <c r="I199" s="221">
        <f t="shared" si="52"/>
        <v>0</v>
      </c>
      <c r="J199" s="329"/>
    </row>
    <row r="200" spans="1:10" ht="12.75">
      <c r="A200" s="110" t="s">
        <v>123</v>
      </c>
      <c r="B200" s="217">
        <v>122</v>
      </c>
      <c r="C200" s="218">
        <v>18121.96</v>
      </c>
      <c r="D200" s="218">
        <v>0</v>
      </c>
      <c r="E200" s="218">
        <v>0</v>
      </c>
      <c r="F200" s="218">
        <v>6</v>
      </c>
      <c r="G200" s="219">
        <v>1101.69</v>
      </c>
      <c r="H200" s="220">
        <f t="shared" si="51"/>
        <v>128</v>
      </c>
      <c r="I200" s="221">
        <f t="shared" si="52"/>
        <v>19223.649999999998</v>
      </c>
      <c r="J200" s="329"/>
    </row>
    <row r="201" spans="1:10" ht="12.75">
      <c r="A201" s="110" t="s">
        <v>326</v>
      </c>
      <c r="B201" s="217">
        <v>0</v>
      </c>
      <c r="C201" s="218">
        <v>0</v>
      </c>
      <c r="D201" s="218">
        <v>0</v>
      </c>
      <c r="E201" s="218">
        <v>0</v>
      </c>
      <c r="F201" s="218">
        <v>0</v>
      </c>
      <c r="G201" s="219">
        <v>0</v>
      </c>
      <c r="H201" s="220">
        <f t="shared" si="51"/>
        <v>0</v>
      </c>
      <c r="I201" s="221">
        <f t="shared" si="52"/>
        <v>0</v>
      </c>
      <c r="J201" s="329"/>
    </row>
    <row r="202" spans="1:10" ht="12.75">
      <c r="A202" s="110" t="s">
        <v>124</v>
      </c>
      <c r="B202" s="217">
        <v>32</v>
      </c>
      <c r="C202" s="218">
        <v>10101.48</v>
      </c>
      <c r="D202" s="218">
        <v>0</v>
      </c>
      <c r="E202" s="218">
        <v>0</v>
      </c>
      <c r="F202" s="218">
        <v>96</v>
      </c>
      <c r="G202" s="219">
        <v>58481.049999999996</v>
      </c>
      <c r="H202" s="220">
        <f t="shared" si="51"/>
        <v>128</v>
      </c>
      <c r="I202" s="221">
        <f t="shared" si="52"/>
        <v>68582.53</v>
      </c>
      <c r="J202" s="329"/>
    </row>
    <row r="203" spans="1:10" ht="12.75">
      <c r="A203" s="110" t="s">
        <v>125</v>
      </c>
      <c r="B203" s="217">
        <v>3</v>
      </c>
      <c r="C203" s="218">
        <v>4064.0699999999997</v>
      </c>
      <c r="D203" s="218">
        <v>0</v>
      </c>
      <c r="E203" s="218">
        <v>0</v>
      </c>
      <c r="F203" s="218">
        <v>0</v>
      </c>
      <c r="G203" s="219">
        <v>0</v>
      </c>
      <c r="H203" s="220">
        <f t="shared" si="51"/>
        <v>3</v>
      </c>
      <c r="I203" s="221">
        <f t="shared" si="52"/>
        <v>4064.0699999999997</v>
      </c>
      <c r="J203" s="329"/>
    </row>
    <row r="204" spans="1:10" ht="12.75">
      <c r="A204" s="110" t="s">
        <v>126</v>
      </c>
      <c r="B204" s="217">
        <v>3</v>
      </c>
      <c r="C204" s="218">
        <v>907.2600000000001</v>
      </c>
      <c r="D204" s="218">
        <v>0</v>
      </c>
      <c r="E204" s="218">
        <v>0</v>
      </c>
      <c r="F204" s="218">
        <v>0</v>
      </c>
      <c r="G204" s="219">
        <v>0</v>
      </c>
      <c r="H204" s="220">
        <f t="shared" si="51"/>
        <v>3</v>
      </c>
      <c r="I204" s="221">
        <f t="shared" si="52"/>
        <v>907.2600000000001</v>
      </c>
      <c r="J204" s="329"/>
    </row>
    <row r="205" spans="1:10" ht="12.75">
      <c r="A205" s="111" t="s">
        <v>127</v>
      </c>
      <c r="B205" s="222">
        <v>1</v>
      </c>
      <c r="C205" s="223">
        <v>114.00999999999999</v>
      </c>
      <c r="D205" s="223">
        <v>0</v>
      </c>
      <c r="E205" s="223">
        <v>0</v>
      </c>
      <c r="F205" s="223">
        <v>0</v>
      </c>
      <c r="G205" s="224">
        <v>0</v>
      </c>
      <c r="H205" s="225">
        <f t="shared" si="51"/>
        <v>1</v>
      </c>
      <c r="I205" s="226">
        <f t="shared" si="52"/>
        <v>114.00999999999999</v>
      </c>
      <c r="J205" s="329"/>
    </row>
    <row r="206" spans="1:10" ht="12.75">
      <c r="A206" s="109" t="s">
        <v>221</v>
      </c>
      <c r="B206" s="213">
        <f aca="true" t="shared" si="53" ref="B206:G206">SUM(B207:B216)</f>
        <v>3</v>
      </c>
      <c r="C206" s="214">
        <f t="shared" si="53"/>
        <v>648.6099999999999</v>
      </c>
      <c r="D206" s="214">
        <f t="shared" si="53"/>
        <v>0</v>
      </c>
      <c r="E206" s="214">
        <f t="shared" si="53"/>
        <v>0</v>
      </c>
      <c r="F206" s="214">
        <f t="shared" si="53"/>
        <v>0</v>
      </c>
      <c r="G206" s="214">
        <f t="shared" si="53"/>
        <v>0</v>
      </c>
      <c r="H206" s="227">
        <f>B206+D206+F206</f>
        <v>3</v>
      </c>
      <c r="I206" s="228">
        <f>C206+E206+G206</f>
        <v>648.6099999999999</v>
      </c>
      <c r="J206" s="329"/>
    </row>
    <row r="207" spans="1:10" ht="12.75">
      <c r="A207" s="110" t="s">
        <v>119</v>
      </c>
      <c r="B207" s="217">
        <v>0</v>
      </c>
      <c r="C207" s="218">
        <v>0</v>
      </c>
      <c r="D207" s="218">
        <v>0</v>
      </c>
      <c r="E207" s="218">
        <v>0</v>
      </c>
      <c r="F207" s="218">
        <v>0</v>
      </c>
      <c r="G207" s="219">
        <v>0</v>
      </c>
      <c r="H207" s="220">
        <f>B207+D207+F207</f>
        <v>0</v>
      </c>
      <c r="I207" s="221">
        <f>C207+E207+G207</f>
        <v>0</v>
      </c>
      <c r="J207" s="329"/>
    </row>
    <row r="208" spans="1:10" ht="12.75">
      <c r="A208" s="110" t="s">
        <v>120</v>
      </c>
      <c r="B208" s="217">
        <v>0</v>
      </c>
      <c r="C208" s="218">
        <v>0</v>
      </c>
      <c r="D208" s="218">
        <v>0</v>
      </c>
      <c r="E208" s="218">
        <v>0</v>
      </c>
      <c r="F208" s="218">
        <v>0</v>
      </c>
      <c r="G208" s="219">
        <v>0</v>
      </c>
      <c r="H208" s="220">
        <f aca="true" t="shared" si="54" ref="H208:H216">B208+D208+F208</f>
        <v>0</v>
      </c>
      <c r="I208" s="221">
        <f aca="true" t="shared" si="55" ref="I208:I216">C208+E208+G208</f>
        <v>0</v>
      </c>
      <c r="J208" s="329"/>
    </row>
    <row r="209" spans="1:10" ht="12.75">
      <c r="A209" s="110" t="s">
        <v>121</v>
      </c>
      <c r="B209" s="217">
        <v>0</v>
      </c>
      <c r="C209" s="218">
        <v>0</v>
      </c>
      <c r="D209" s="218">
        <v>0</v>
      </c>
      <c r="E209" s="218">
        <v>0</v>
      </c>
      <c r="F209" s="218">
        <v>0</v>
      </c>
      <c r="G209" s="219">
        <v>0</v>
      </c>
      <c r="H209" s="220">
        <f t="shared" si="54"/>
        <v>0</v>
      </c>
      <c r="I209" s="221">
        <f t="shared" si="55"/>
        <v>0</v>
      </c>
      <c r="J209" s="329"/>
    </row>
    <row r="210" spans="1:10" ht="12.75">
      <c r="A210" s="110" t="s">
        <v>122</v>
      </c>
      <c r="B210" s="217">
        <v>0</v>
      </c>
      <c r="C210" s="218">
        <v>0</v>
      </c>
      <c r="D210" s="218">
        <v>0</v>
      </c>
      <c r="E210" s="218">
        <v>0</v>
      </c>
      <c r="F210" s="218">
        <v>0</v>
      </c>
      <c r="G210" s="219">
        <v>0</v>
      </c>
      <c r="H210" s="220">
        <f t="shared" si="54"/>
        <v>0</v>
      </c>
      <c r="I210" s="221">
        <f t="shared" si="55"/>
        <v>0</v>
      </c>
      <c r="J210" s="329"/>
    </row>
    <row r="211" spans="1:10" ht="12.75">
      <c r="A211" s="110" t="s">
        <v>123</v>
      </c>
      <c r="B211" s="217">
        <v>2</v>
      </c>
      <c r="C211" s="218">
        <v>639.06</v>
      </c>
      <c r="D211" s="218">
        <v>0</v>
      </c>
      <c r="E211" s="218">
        <v>0</v>
      </c>
      <c r="F211" s="218">
        <v>0</v>
      </c>
      <c r="G211" s="219">
        <v>0</v>
      </c>
      <c r="H211" s="220">
        <f t="shared" si="54"/>
        <v>2</v>
      </c>
      <c r="I211" s="221">
        <f t="shared" si="55"/>
        <v>639.06</v>
      </c>
      <c r="J211" s="329"/>
    </row>
    <row r="212" spans="1:10" ht="12.75">
      <c r="A212" s="110" t="s">
        <v>326</v>
      </c>
      <c r="B212" s="217">
        <v>0</v>
      </c>
      <c r="C212" s="218">
        <v>0</v>
      </c>
      <c r="D212" s="218">
        <v>0</v>
      </c>
      <c r="E212" s="218">
        <v>0</v>
      </c>
      <c r="F212" s="218">
        <v>0</v>
      </c>
      <c r="G212" s="219">
        <v>0</v>
      </c>
      <c r="H212" s="220">
        <f t="shared" si="54"/>
        <v>0</v>
      </c>
      <c r="I212" s="221">
        <f t="shared" si="55"/>
        <v>0</v>
      </c>
      <c r="J212" s="329"/>
    </row>
    <row r="213" spans="1:10" ht="12.75">
      <c r="A213" s="110" t="s">
        <v>124</v>
      </c>
      <c r="B213" s="217">
        <v>0</v>
      </c>
      <c r="C213" s="218">
        <v>0</v>
      </c>
      <c r="D213" s="218">
        <v>0</v>
      </c>
      <c r="E213" s="218">
        <v>0</v>
      </c>
      <c r="F213" s="218">
        <v>0</v>
      </c>
      <c r="G213" s="219">
        <v>0</v>
      </c>
      <c r="H213" s="220">
        <f t="shared" si="54"/>
        <v>0</v>
      </c>
      <c r="I213" s="221">
        <f t="shared" si="55"/>
        <v>0</v>
      </c>
      <c r="J213" s="329"/>
    </row>
    <row r="214" spans="1:10" ht="12.75">
      <c r="A214" s="110" t="s">
        <v>125</v>
      </c>
      <c r="B214" s="217">
        <v>0</v>
      </c>
      <c r="C214" s="218">
        <v>0</v>
      </c>
      <c r="D214" s="218">
        <v>0</v>
      </c>
      <c r="E214" s="218">
        <v>0</v>
      </c>
      <c r="F214" s="218">
        <v>0</v>
      </c>
      <c r="G214" s="219">
        <v>0</v>
      </c>
      <c r="H214" s="220">
        <f t="shared" si="54"/>
        <v>0</v>
      </c>
      <c r="I214" s="221">
        <f t="shared" si="55"/>
        <v>0</v>
      </c>
      <c r="J214" s="329"/>
    </row>
    <row r="215" spans="1:10" ht="12.75">
      <c r="A215" s="110" t="s">
        <v>126</v>
      </c>
      <c r="B215" s="217">
        <v>1</v>
      </c>
      <c r="C215" s="218">
        <v>9.55</v>
      </c>
      <c r="D215" s="218">
        <v>0</v>
      </c>
      <c r="E215" s="218">
        <v>0</v>
      </c>
      <c r="F215" s="218">
        <v>0</v>
      </c>
      <c r="G215" s="219">
        <v>0</v>
      </c>
      <c r="H215" s="220">
        <f t="shared" si="54"/>
        <v>1</v>
      </c>
      <c r="I215" s="221">
        <f t="shared" si="55"/>
        <v>9.55</v>
      </c>
      <c r="J215" s="329"/>
    </row>
    <row r="216" spans="1:10" ht="12.75">
      <c r="A216" s="111" t="s">
        <v>127</v>
      </c>
      <c r="B216" s="222">
        <v>0</v>
      </c>
      <c r="C216" s="223">
        <v>0</v>
      </c>
      <c r="D216" s="223">
        <v>0</v>
      </c>
      <c r="E216" s="223">
        <v>0</v>
      </c>
      <c r="F216" s="223">
        <v>0</v>
      </c>
      <c r="G216" s="224">
        <v>0</v>
      </c>
      <c r="H216" s="225">
        <f t="shared" si="54"/>
        <v>0</v>
      </c>
      <c r="I216" s="226">
        <f t="shared" si="55"/>
        <v>0</v>
      </c>
      <c r="J216" s="329"/>
    </row>
    <row r="217" spans="1:10" ht="12.75">
      <c r="A217" s="109" t="s">
        <v>223</v>
      </c>
      <c r="B217" s="213">
        <f aca="true" t="shared" si="56" ref="B217:G217">SUM(B218:B227)</f>
        <v>0</v>
      </c>
      <c r="C217" s="214">
        <f t="shared" si="56"/>
        <v>0</v>
      </c>
      <c r="D217" s="214">
        <f t="shared" si="56"/>
        <v>0</v>
      </c>
      <c r="E217" s="214">
        <f t="shared" si="56"/>
        <v>0</v>
      </c>
      <c r="F217" s="214">
        <f t="shared" si="56"/>
        <v>0</v>
      </c>
      <c r="G217" s="214">
        <f t="shared" si="56"/>
        <v>0</v>
      </c>
      <c r="H217" s="227">
        <f>B217+D217+F217</f>
        <v>0</v>
      </c>
      <c r="I217" s="228">
        <f>C217+E217+G217</f>
        <v>0</v>
      </c>
      <c r="J217" s="329"/>
    </row>
    <row r="218" spans="1:10" ht="12.75">
      <c r="A218" s="110" t="s">
        <v>119</v>
      </c>
      <c r="B218" s="217">
        <v>0</v>
      </c>
      <c r="C218" s="218">
        <v>0</v>
      </c>
      <c r="D218" s="218">
        <v>0</v>
      </c>
      <c r="E218" s="218">
        <v>0</v>
      </c>
      <c r="F218" s="218">
        <v>0</v>
      </c>
      <c r="G218" s="219">
        <v>0</v>
      </c>
      <c r="H218" s="220">
        <f>B218+D218+F218</f>
        <v>0</v>
      </c>
      <c r="I218" s="221">
        <f>C218+E218+G218</f>
        <v>0</v>
      </c>
      <c r="J218" s="329"/>
    </row>
    <row r="219" spans="1:10" ht="12.75">
      <c r="A219" s="110" t="s">
        <v>120</v>
      </c>
      <c r="B219" s="217">
        <v>0</v>
      </c>
      <c r="C219" s="218">
        <v>0</v>
      </c>
      <c r="D219" s="218">
        <v>0</v>
      </c>
      <c r="E219" s="218">
        <v>0</v>
      </c>
      <c r="F219" s="218">
        <v>0</v>
      </c>
      <c r="G219" s="219">
        <v>0</v>
      </c>
      <c r="H219" s="220">
        <f aca="true" t="shared" si="57" ref="H219:H227">B219+D219+F219</f>
        <v>0</v>
      </c>
      <c r="I219" s="221">
        <f aca="true" t="shared" si="58" ref="I219:I227">C219+E219+G219</f>
        <v>0</v>
      </c>
      <c r="J219" s="329"/>
    </row>
    <row r="220" spans="1:10" ht="12.75">
      <c r="A220" s="110" t="s">
        <v>121</v>
      </c>
      <c r="B220" s="217">
        <v>0</v>
      </c>
      <c r="C220" s="218">
        <v>0</v>
      </c>
      <c r="D220" s="218">
        <v>0</v>
      </c>
      <c r="E220" s="218">
        <v>0</v>
      </c>
      <c r="F220" s="218">
        <v>0</v>
      </c>
      <c r="G220" s="219">
        <v>0</v>
      </c>
      <c r="H220" s="220">
        <f t="shared" si="57"/>
        <v>0</v>
      </c>
      <c r="I220" s="221">
        <f t="shared" si="58"/>
        <v>0</v>
      </c>
      <c r="J220" s="329"/>
    </row>
    <row r="221" spans="1:10" ht="12.75">
      <c r="A221" s="110" t="s">
        <v>122</v>
      </c>
      <c r="B221" s="217">
        <v>0</v>
      </c>
      <c r="C221" s="218">
        <v>0</v>
      </c>
      <c r="D221" s="218">
        <v>0</v>
      </c>
      <c r="E221" s="218">
        <v>0</v>
      </c>
      <c r="F221" s="218">
        <v>0</v>
      </c>
      <c r="G221" s="219">
        <v>0</v>
      </c>
      <c r="H221" s="220">
        <f t="shared" si="57"/>
        <v>0</v>
      </c>
      <c r="I221" s="221">
        <f t="shared" si="58"/>
        <v>0</v>
      </c>
      <c r="J221" s="329"/>
    </row>
    <row r="222" spans="1:10" ht="12.75">
      <c r="A222" s="110" t="s">
        <v>123</v>
      </c>
      <c r="B222" s="217">
        <v>0</v>
      </c>
      <c r="C222" s="218">
        <v>0</v>
      </c>
      <c r="D222" s="218">
        <v>0</v>
      </c>
      <c r="E222" s="218">
        <v>0</v>
      </c>
      <c r="F222" s="218">
        <v>0</v>
      </c>
      <c r="G222" s="219">
        <v>0</v>
      </c>
      <c r="H222" s="220">
        <f t="shared" si="57"/>
        <v>0</v>
      </c>
      <c r="I222" s="221">
        <f t="shared" si="58"/>
        <v>0</v>
      </c>
      <c r="J222" s="329"/>
    </row>
    <row r="223" spans="1:10" ht="12.75">
      <c r="A223" s="110" t="s">
        <v>326</v>
      </c>
      <c r="B223" s="217">
        <v>0</v>
      </c>
      <c r="C223" s="218">
        <v>0</v>
      </c>
      <c r="D223" s="218">
        <v>0</v>
      </c>
      <c r="E223" s="218">
        <v>0</v>
      </c>
      <c r="F223" s="218">
        <v>0</v>
      </c>
      <c r="G223" s="219">
        <v>0</v>
      </c>
      <c r="H223" s="220">
        <f t="shared" si="57"/>
        <v>0</v>
      </c>
      <c r="I223" s="221">
        <f t="shared" si="58"/>
        <v>0</v>
      </c>
      <c r="J223" s="329"/>
    </row>
    <row r="224" spans="1:10" ht="12.75">
      <c r="A224" s="110" t="s">
        <v>124</v>
      </c>
      <c r="B224" s="217">
        <v>0</v>
      </c>
      <c r="C224" s="218">
        <v>0</v>
      </c>
      <c r="D224" s="218">
        <v>0</v>
      </c>
      <c r="E224" s="218">
        <v>0</v>
      </c>
      <c r="F224" s="218">
        <v>0</v>
      </c>
      <c r="G224" s="219">
        <v>0</v>
      </c>
      <c r="H224" s="220">
        <f t="shared" si="57"/>
        <v>0</v>
      </c>
      <c r="I224" s="221">
        <f t="shared" si="58"/>
        <v>0</v>
      </c>
      <c r="J224" s="329"/>
    </row>
    <row r="225" spans="1:10" ht="12.75">
      <c r="A225" s="110" t="s">
        <v>125</v>
      </c>
      <c r="B225" s="217">
        <v>0</v>
      </c>
      <c r="C225" s="218">
        <v>0</v>
      </c>
      <c r="D225" s="218">
        <v>0</v>
      </c>
      <c r="E225" s="218">
        <v>0</v>
      </c>
      <c r="F225" s="218">
        <v>0</v>
      </c>
      <c r="G225" s="219">
        <v>0</v>
      </c>
      <c r="H225" s="220">
        <f t="shared" si="57"/>
        <v>0</v>
      </c>
      <c r="I225" s="221">
        <f t="shared" si="58"/>
        <v>0</v>
      </c>
      <c r="J225" s="329"/>
    </row>
    <row r="226" spans="1:10" ht="12.75">
      <c r="A226" s="110" t="s">
        <v>126</v>
      </c>
      <c r="B226" s="217">
        <v>0</v>
      </c>
      <c r="C226" s="218">
        <v>0</v>
      </c>
      <c r="D226" s="218">
        <v>0</v>
      </c>
      <c r="E226" s="218">
        <v>0</v>
      </c>
      <c r="F226" s="218">
        <v>0</v>
      </c>
      <c r="G226" s="219">
        <v>0</v>
      </c>
      <c r="H226" s="220">
        <f t="shared" si="57"/>
        <v>0</v>
      </c>
      <c r="I226" s="221">
        <f t="shared" si="58"/>
        <v>0</v>
      </c>
      <c r="J226" s="329"/>
    </row>
    <row r="227" spans="1:10" ht="12.75">
      <c r="A227" s="111" t="s">
        <v>127</v>
      </c>
      <c r="B227" s="222">
        <v>0</v>
      </c>
      <c r="C227" s="223">
        <v>0</v>
      </c>
      <c r="D227" s="223">
        <v>0</v>
      </c>
      <c r="E227" s="223">
        <v>0</v>
      </c>
      <c r="F227" s="223">
        <v>0</v>
      </c>
      <c r="G227" s="224">
        <v>0</v>
      </c>
      <c r="H227" s="225">
        <f t="shared" si="57"/>
        <v>0</v>
      </c>
      <c r="I227" s="226">
        <f t="shared" si="58"/>
        <v>0</v>
      </c>
      <c r="J227" s="329"/>
    </row>
    <row r="228" spans="1:10" ht="12.75">
      <c r="A228" s="109" t="s">
        <v>224</v>
      </c>
      <c r="B228" s="213">
        <f aca="true" t="shared" si="59" ref="B228:G228">SUM(B229:B238)</f>
        <v>235</v>
      </c>
      <c r="C228" s="214">
        <f t="shared" si="59"/>
        <v>32155.18</v>
      </c>
      <c r="D228" s="214">
        <f t="shared" si="59"/>
        <v>1</v>
      </c>
      <c r="E228" s="214">
        <f t="shared" si="59"/>
        <v>1493.5</v>
      </c>
      <c r="F228" s="214">
        <f t="shared" si="59"/>
        <v>150</v>
      </c>
      <c r="G228" s="214">
        <f t="shared" si="59"/>
        <v>31133.950000000004</v>
      </c>
      <c r="H228" s="227">
        <f>B228+D228+F228</f>
        <v>386</v>
      </c>
      <c r="I228" s="228">
        <f>C228+E228+G228</f>
        <v>64782.630000000005</v>
      </c>
      <c r="J228" s="329"/>
    </row>
    <row r="229" spans="1:10" ht="12.75">
      <c r="A229" s="110" t="s">
        <v>119</v>
      </c>
      <c r="B229" s="217">
        <v>3</v>
      </c>
      <c r="C229" s="218">
        <v>203.97</v>
      </c>
      <c r="D229" s="218">
        <v>0</v>
      </c>
      <c r="E229" s="218">
        <v>0</v>
      </c>
      <c r="F229" s="218">
        <v>0</v>
      </c>
      <c r="G229" s="219">
        <v>0</v>
      </c>
      <c r="H229" s="220">
        <f>B229+D229+F229</f>
        <v>3</v>
      </c>
      <c r="I229" s="221">
        <f>C229+E229+G229</f>
        <v>203.97</v>
      </c>
      <c r="J229" s="329"/>
    </row>
    <row r="230" spans="1:10" ht="12.75">
      <c r="A230" s="110" t="s">
        <v>120</v>
      </c>
      <c r="B230" s="217">
        <v>1</v>
      </c>
      <c r="C230" s="218">
        <v>1545.93</v>
      </c>
      <c r="D230" s="218">
        <v>0</v>
      </c>
      <c r="E230" s="218">
        <v>0</v>
      </c>
      <c r="F230" s="218">
        <v>0</v>
      </c>
      <c r="G230" s="219">
        <v>0</v>
      </c>
      <c r="H230" s="220">
        <f aca="true" t="shared" si="60" ref="H230:H238">B230+D230+F230</f>
        <v>1</v>
      </c>
      <c r="I230" s="221">
        <f aca="true" t="shared" si="61" ref="I230:I238">C230+E230+G230</f>
        <v>1545.93</v>
      </c>
      <c r="J230" s="329"/>
    </row>
    <row r="231" spans="1:10" ht="12.75">
      <c r="A231" s="110" t="s">
        <v>121</v>
      </c>
      <c r="B231" s="217">
        <v>0</v>
      </c>
      <c r="C231" s="218">
        <v>0</v>
      </c>
      <c r="D231" s="218">
        <v>0</v>
      </c>
      <c r="E231" s="218">
        <v>0</v>
      </c>
      <c r="F231" s="218">
        <v>0</v>
      </c>
      <c r="G231" s="219">
        <v>0</v>
      </c>
      <c r="H231" s="220">
        <f t="shared" si="60"/>
        <v>0</v>
      </c>
      <c r="I231" s="221">
        <f t="shared" si="61"/>
        <v>0</v>
      </c>
      <c r="J231" s="329"/>
    </row>
    <row r="232" spans="1:10" ht="12.75">
      <c r="A232" s="110" t="s">
        <v>122</v>
      </c>
      <c r="B232" s="217">
        <v>0</v>
      </c>
      <c r="C232" s="218">
        <v>0</v>
      </c>
      <c r="D232" s="218">
        <v>0</v>
      </c>
      <c r="E232" s="218">
        <v>0</v>
      </c>
      <c r="F232" s="218">
        <v>0</v>
      </c>
      <c r="G232" s="219">
        <v>0</v>
      </c>
      <c r="H232" s="220">
        <f t="shared" si="60"/>
        <v>0</v>
      </c>
      <c r="I232" s="221">
        <f t="shared" si="61"/>
        <v>0</v>
      </c>
      <c r="J232" s="329"/>
    </row>
    <row r="233" spans="1:10" ht="12.75">
      <c r="A233" s="110" t="s">
        <v>123</v>
      </c>
      <c r="B233" s="217">
        <v>184</v>
      </c>
      <c r="C233" s="218">
        <v>25803.1</v>
      </c>
      <c r="D233" s="218">
        <v>1</v>
      </c>
      <c r="E233" s="218">
        <v>1493.5</v>
      </c>
      <c r="F233" s="218">
        <v>13</v>
      </c>
      <c r="G233" s="219">
        <v>471.65</v>
      </c>
      <c r="H233" s="220">
        <f t="shared" si="60"/>
        <v>198</v>
      </c>
      <c r="I233" s="221">
        <f t="shared" si="61"/>
        <v>27768.25</v>
      </c>
      <c r="J233" s="329"/>
    </row>
    <row r="234" spans="1:10" ht="12.75">
      <c r="A234" s="110" t="s">
        <v>326</v>
      </c>
      <c r="B234" s="217">
        <v>0</v>
      </c>
      <c r="C234" s="218">
        <v>0</v>
      </c>
      <c r="D234" s="218">
        <v>0</v>
      </c>
      <c r="E234" s="218">
        <v>0</v>
      </c>
      <c r="F234" s="218">
        <v>0</v>
      </c>
      <c r="G234" s="219">
        <v>0</v>
      </c>
      <c r="H234" s="220">
        <f t="shared" si="60"/>
        <v>0</v>
      </c>
      <c r="I234" s="221">
        <f t="shared" si="61"/>
        <v>0</v>
      </c>
      <c r="J234" s="329"/>
    </row>
    <row r="235" spans="1:10" ht="12.75">
      <c r="A235" s="110" t="s">
        <v>124</v>
      </c>
      <c r="B235" s="217">
        <v>35</v>
      </c>
      <c r="C235" s="218">
        <v>3637.4900000000002</v>
      </c>
      <c r="D235" s="218">
        <v>0</v>
      </c>
      <c r="E235" s="218">
        <v>0</v>
      </c>
      <c r="F235" s="218">
        <v>136</v>
      </c>
      <c r="G235" s="219">
        <v>30619.72</v>
      </c>
      <c r="H235" s="220">
        <f t="shared" si="60"/>
        <v>171</v>
      </c>
      <c r="I235" s="221">
        <f t="shared" si="61"/>
        <v>34257.21</v>
      </c>
      <c r="J235" s="329"/>
    </row>
    <row r="236" spans="1:10" ht="12.75">
      <c r="A236" s="110" t="s">
        <v>125</v>
      </c>
      <c r="B236" s="217">
        <v>0</v>
      </c>
      <c r="C236" s="218">
        <v>0</v>
      </c>
      <c r="D236" s="218">
        <v>0</v>
      </c>
      <c r="E236" s="218">
        <v>0</v>
      </c>
      <c r="F236" s="218">
        <v>0</v>
      </c>
      <c r="G236" s="219">
        <v>0</v>
      </c>
      <c r="H236" s="220">
        <f t="shared" si="60"/>
        <v>0</v>
      </c>
      <c r="I236" s="221">
        <f t="shared" si="61"/>
        <v>0</v>
      </c>
      <c r="J236" s="329"/>
    </row>
    <row r="237" spans="1:10" ht="12.75">
      <c r="A237" s="110" t="s">
        <v>126</v>
      </c>
      <c r="B237" s="217">
        <v>10</v>
      </c>
      <c r="C237" s="218">
        <v>858.87</v>
      </c>
      <c r="D237" s="218">
        <v>0</v>
      </c>
      <c r="E237" s="218">
        <v>0</v>
      </c>
      <c r="F237" s="218">
        <v>0</v>
      </c>
      <c r="G237" s="219">
        <v>0</v>
      </c>
      <c r="H237" s="220">
        <f t="shared" si="60"/>
        <v>10</v>
      </c>
      <c r="I237" s="221">
        <f t="shared" si="61"/>
        <v>858.87</v>
      </c>
      <c r="J237" s="329"/>
    </row>
    <row r="238" spans="1:10" ht="12.75">
      <c r="A238" s="111" t="s">
        <v>127</v>
      </c>
      <c r="B238" s="222">
        <v>2</v>
      </c>
      <c r="C238" s="223">
        <v>105.82</v>
      </c>
      <c r="D238" s="223">
        <v>0</v>
      </c>
      <c r="E238" s="223">
        <v>0</v>
      </c>
      <c r="F238" s="223">
        <v>1</v>
      </c>
      <c r="G238" s="224">
        <v>42.58</v>
      </c>
      <c r="H238" s="225">
        <f t="shared" si="60"/>
        <v>3</v>
      </c>
      <c r="I238" s="226">
        <f t="shared" si="61"/>
        <v>148.39999999999998</v>
      </c>
      <c r="J238" s="329"/>
    </row>
    <row r="239" spans="1:10" ht="12.75">
      <c r="A239" s="109" t="s">
        <v>225</v>
      </c>
      <c r="B239" s="213">
        <f aca="true" t="shared" si="62" ref="B239:G239">SUM(B240:B249)</f>
        <v>5</v>
      </c>
      <c r="C239" s="214">
        <f t="shared" si="62"/>
        <v>200.96999999999997</v>
      </c>
      <c r="D239" s="214">
        <f t="shared" si="62"/>
        <v>0</v>
      </c>
      <c r="E239" s="214">
        <f t="shared" si="62"/>
        <v>0</v>
      </c>
      <c r="F239" s="214">
        <f t="shared" si="62"/>
        <v>5</v>
      </c>
      <c r="G239" s="214">
        <f t="shared" si="62"/>
        <v>223.81</v>
      </c>
      <c r="H239" s="227">
        <f>B239+D239+F239</f>
        <v>10</v>
      </c>
      <c r="I239" s="228">
        <f>C239+E239+G239</f>
        <v>424.78</v>
      </c>
      <c r="J239" s="329"/>
    </row>
    <row r="240" spans="1:10" ht="12.75">
      <c r="A240" s="110" t="s">
        <v>119</v>
      </c>
      <c r="B240" s="217">
        <v>0</v>
      </c>
      <c r="C240" s="218">
        <v>0</v>
      </c>
      <c r="D240" s="218">
        <v>0</v>
      </c>
      <c r="E240" s="218">
        <v>0</v>
      </c>
      <c r="F240" s="218">
        <v>0</v>
      </c>
      <c r="G240" s="219">
        <v>0</v>
      </c>
      <c r="H240" s="220">
        <f>B240+D240+F240</f>
        <v>0</v>
      </c>
      <c r="I240" s="221">
        <f>C240+E240+G240</f>
        <v>0</v>
      </c>
      <c r="J240" s="329"/>
    </row>
    <row r="241" spans="1:10" ht="12.75">
      <c r="A241" s="110" t="s">
        <v>120</v>
      </c>
      <c r="B241" s="217">
        <v>0</v>
      </c>
      <c r="C241" s="218">
        <v>0</v>
      </c>
      <c r="D241" s="218">
        <v>0</v>
      </c>
      <c r="E241" s="218">
        <v>0</v>
      </c>
      <c r="F241" s="218">
        <v>0</v>
      </c>
      <c r="G241" s="219">
        <v>0</v>
      </c>
      <c r="H241" s="220">
        <f aca="true" t="shared" si="63" ref="H241:H249">B241+D241+F241</f>
        <v>0</v>
      </c>
      <c r="I241" s="221">
        <f aca="true" t="shared" si="64" ref="I241:I249">C241+E241+G241</f>
        <v>0</v>
      </c>
      <c r="J241" s="329"/>
    </row>
    <row r="242" spans="1:10" ht="12.75">
      <c r="A242" s="110" t="s">
        <v>121</v>
      </c>
      <c r="B242" s="217">
        <v>0</v>
      </c>
      <c r="C242" s="218">
        <v>0</v>
      </c>
      <c r="D242" s="218">
        <v>0</v>
      </c>
      <c r="E242" s="218">
        <v>0</v>
      </c>
      <c r="F242" s="218">
        <v>0</v>
      </c>
      <c r="G242" s="219">
        <v>0</v>
      </c>
      <c r="H242" s="220">
        <f t="shared" si="63"/>
        <v>0</v>
      </c>
      <c r="I242" s="221">
        <f t="shared" si="64"/>
        <v>0</v>
      </c>
      <c r="J242" s="329"/>
    </row>
    <row r="243" spans="1:10" ht="12.75">
      <c r="A243" s="110" t="s">
        <v>122</v>
      </c>
      <c r="B243" s="217">
        <v>0</v>
      </c>
      <c r="C243" s="218">
        <v>0</v>
      </c>
      <c r="D243" s="218">
        <v>0</v>
      </c>
      <c r="E243" s="218">
        <v>0</v>
      </c>
      <c r="F243" s="218">
        <v>0</v>
      </c>
      <c r="G243" s="219">
        <v>0</v>
      </c>
      <c r="H243" s="220">
        <f t="shared" si="63"/>
        <v>0</v>
      </c>
      <c r="I243" s="221">
        <f t="shared" si="64"/>
        <v>0</v>
      </c>
      <c r="J243" s="329"/>
    </row>
    <row r="244" spans="1:10" ht="12.75">
      <c r="A244" s="110" t="s">
        <v>123</v>
      </c>
      <c r="B244" s="217">
        <v>1</v>
      </c>
      <c r="C244" s="218">
        <v>13.95</v>
      </c>
      <c r="D244" s="218">
        <v>0</v>
      </c>
      <c r="E244" s="218">
        <v>0</v>
      </c>
      <c r="F244" s="218">
        <v>1</v>
      </c>
      <c r="G244" s="219">
        <v>37.650000000000006</v>
      </c>
      <c r="H244" s="220">
        <f t="shared" si="63"/>
        <v>2</v>
      </c>
      <c r="I244" s="221">
        <f t="shared" si="64"/>
        <v>51.60000000000001</v>
      </c>
      <c r="J244" s="329"/>
    </row>
    <row r="245" spans="1:10" ht="12.75">
      <c r="A245" s="110" t="s">
        <v>326</v>
      </c>
      <c r="B245" s="217">
        <v>0</v>
      </c>
      <c r="C245" s="218">
        <v>0</v>
      </c>
      <c r="D245" s="218">
        <v>0</v>
      </c>
      <c r="E245" s="218">
        <v>0</v>
      </c>
      <c r="F245" s="218">
        <v>0</v>
      </c>
      <c r="G245" s="219">
        <v>0</v>
      </c>
      <c r="H245" s="220">
        <f t="shared" si="63"/>
        <v>0</v>
      </c>
      <c r="I245" s="221">
        <f t="shared" si="64"/>
        <v>0</v>
      </c>
      <c r="J245" s="329"/>
    </row>
    <row r="246" spans="1:10" ht="12.75">
      <c r="A246" s="110" t="s">
        <v>124</v>
      </c>
      <c r="B246" s="217">
        <v>2</v>
      </c>
      <c r="C246" s="218">
        <v>166.26999999999998</v>
      </c>
      <c r="D246" s="218">
        <v>0</v>
      </c>
      <c r="E246" s="218">
        <v>0</v>
      </c>
      <c r="F246" s="218">
        <v>4</v>
      </c>
      <c r="G246" s="219">
        <v>186.16</v>
      </c>
      <c r="H246" s="220">
        <f t="shared" si="63"/>
        <v>6</v>
      </c>
      <c r="I246" s="221">
        <f t="shared" si="64"/>
        <v>352.42999999999995</v>
      </c>
      <c r="J246" s="329"/>
    </row>
    <row r="247" spans="1:10" ht="12.75">
      <c r="A247" s="110" t="s">
        <v>125</v>
      </c>
      <c r="B247" s="217">
        <v>0</v>
      </c>
      <c r="C247" s="218">
        <v>0</v>
      </c>
      <c r="D247" s="218">
        <v>0</v>
      </c>
      <c r="E247" s="218">
        <v>0</v>
      </c>
      <c r="F247" s="218">
        <v>0</v>
      </c>
      <c r="G247" s="219">
        <v>0</v>
      </c>
      <c r="H247" s="220">
        <f t="shared" si="63"/>
        <v>0</v>
      </c>
      <c r="I247" s="221">
        <f t="shared" si="64"/>
        <v>0</v>
      </c>
      <c r="J247" s="329"/>
    </row>
    <row r="248" spans="1:10" ht="12.75">
      <c r="A248" s="110" t="s">
        <v>126</v>
      </c>
      <c r="B248" s="217">
        <v>0</v>
      </c>
      <c r="C248" s="218">
        <v>0</v>
      </c>
      <c r="D248" s="218">
        <v>0</v>
      </c>
      <c r="E248" s="218">
        <v>0</v>
      </c>
      <c r="F248" s="218">
        <v>0</v>
      </c>
      <c r="G248" s="219">
        <v>0</v>
      </c>
      <c r="H248" s="220">
        <f t="shared" si="63"/>
        <v>0</v>
      </c>
      <c r="I248" s="221">
        <f t="shared" si="64"/>
        <v>0</v>
      </c>
      <c r="J248" s="329"/>
    </row>
    <row r="249" spans="1:10" ht="12.75">
      <c r="A249" s="111" t="s">
        <v>127</v>
      </c>
      <c r="B249" s="222">
        <v>2</v>
      </c>
      <c r="C249" s="223">
        <v>20.75</v>
      </c>
      <c r="D249" s="223">
        <v>0</v>
      </c>
      <c r="E249" s="223">
        <v>0</v>
      </c>
      <c r="F249" s="223">
        <v>0</v>
      </c>
      <c r="G249" s="224">
        <v>0</v>
      </c>
      <c r="H249" s="225">
        <f t="shared" si="63"/>
        <v>2</v>
      </c>
      <c r="I249" s="226">
        <f t="shared" si="64"/>
        <v>20.75</v>
      </c>
      <c r="J249" s="329"/>
    </row>
    <row r="250" spans="1:10" ht="12.75">
      <c r="A250" s="109" t="s">
        <v>226</v>
      </c>
      <c r="B250" s="213">
        <f aca="true" t="shared" si="65" ref="B250:G250">SUM(B251:B260)</f>
        <v>723</v>
      </c>
      <c r="C250" s="214">
        <f t="shared" si="65"/>
        <v>149568.75</v>
      </c>
      <c r="D250" s="214">
        <f t="shared" si="65"/>
        <v>4</v>
      </c>
      <c r="E250" s="214">
        <f t="shared" si="65"/>
        <v>15843.27</v>
      </c>
      <c r="F250" s="214">
        <f t="shared" si="65"/>
        <v>149</v>
      </c>
      <c r="G250" s="214">
        <f t="shared" si="65"/>
        <v>29113.850000000002</v>
      </c>
      <c r="H250" s="227">
        <f>B250+D250+F250</f>
        <v>876</v>
      </c>
      <c r="I250" s="228">
        <f>C250+E250+G250</f>
        <v>194525.87</v>
      </c>
      <c r="J250" s="329"/>
    </row>
    <row r="251" spans="1:10" ht="12.75">
      <c r="A251" s="110" t="s">
        <v>119</v>
      </c>
      <c r="B251" s="217">
        <v>12</v>
      </c>
      <c r="C251" s="218">
        <v>7018.94</v>
      </c>
      <c r="D251" s="218">
        <v>0</v>
      </c>
      <c r="E251" s="218">
        <v>0</v>
      </c>
      <c r="F251" s="218">
        <v>0</v>
      </c>
      <c r="G251" s="219">
        <v>0</v>
      </c>
      <c r="H251" s="220">
        <f>B251+D251+F251</f>
        <v>12</v>
      </c>
      <c r="I251" s="221">
        <f>C251+E251+G251</f>
        <v>7018.94</v>
      </c>
      <c r="J251" s="329"/>
    </row>
    <row r="252" spans="1:10" ht="12.75">
      <c r="A252" s="110" t="s">
        <v>120</v>
      </c>
      <c r="B252" s="217">
        <v>0</v>
      </c>
      <c r="C252" s="218">
        <v>0</v>
      </c>
      <c r="D252" s="218">
        <v>0</v>
      </c>
      <c r="E252" s="218">
        <v>0</v>
      </c>
      <c r="F252" s="218">
        <v>0</v>
      </c>
      <c r="G252" s="219">
        <v>0</v>
      </c>
      <c r="H252" s="220">
        <f aca="true" t="shared" si="66" ref="H252:H260">B252+D252+F252</f>
        <v>0</v>
      </c>
      <c r="I252" s="221">
        <f aca="true" t="shared" si="67" ref="I252:I260">C252+E252+G252</f>
        <v>0</v>
      </c>
      <c r="J252" s="329"/>
    </row>
    <row r="253" spans="1:10" ht="12.75">
      <c r="A253" s="110" t="s">
        <v>121</v>
      </c>
      <c r="B253" s="217">
        <v>0</v>
      </c>
      <c r="C253" s="218">
        <v>0</v>
      </c>
      <c r="D253" s="218">
        <v>0</v>
      </c>
      <c r="E253" s="218">
        <v>0</v>
      </c>
      <c r="F253" s="218">
        <v>0</v>
      </c>
      <c r="G253" s="219">
        <v>0</v>
      </c>
      <c r="H253" s="220">
        <f t="shared" si="66"/>
        <v>0</v>
      </c>
      <c r="I253" s="221">
        <f t="shared" si="67"/>
        <v>0</v>
      </c>
      <c r="J253" s="329"/>
    </row>
    <row r="254" spans="1:10" ht="12.75">
      <c r="A254" s="110" t="s">
        <v>122</v>
      </c>
      <c r="B254" s="217">
        <v>0</v>
      </c>
      <c r="C254" s="218">
        <v>0</v>
      </c>
      <c r="D254" s="218">
        <v>0</v>
      </c>
      <c r="E254" s="218">
        <v>0</v>
      </c>
      <c r="F254" s="218">
        <v>0</v>
      </c>
      <c r="G254" s="219">
        <v>0</v>
      </c>
      <c r="H254" s="220">
        <f t="shared" si="66"/>
        <v>0</v>
      </c>
      <c r="I254" s="221">
        <f t="shared" si="67"/>
        <v>0</v>
      </c>
      <c r="J254" s="329"/>
    </row>
    <row r="255" spans="1:10" ht="12.75">
      <c r="A255" s="110" t="s">
        <v>123</v>
      </c>
      <c r="B255" s="217">
        <v>600</v>
      </c>
      <c r="C255" s="218">
        <v>120313.87</v>
      </c>
      <c r="D255" s="218">
        <v>4</v>
      </c>
      <c r="E255" s="218">
        <v>15843.27</v>
      </c>
      <c r="F255" s="218">
        <v>43</v>
      </c>
      <c r="G255" s="219">
        <v>1639.44</v>
      </c>
      <c r="H255" s="220">
        <f t="shared" si="66"/>
        <v>647</v>
      </c>
      <c r="I255" s="221">
        <f t="shared" si="67"/>
        <v>137796.58</v>
      </c>
      <c r="J255" s="329"/>
    </row>
    <row r="256" spans="1:10" ht="12.75">
      <c r="A256" s="110" t="s">
        <v>326</v>
      </c>
      <c r="B256" s="217">
        <v>1</v>
      </c>
      <c r="C256" s="218">
        <v>24.38</v>
      </c>
      <c r="D256" s="218">
        <v>0</v>
      </c>
      <c r="E256" s="218">
        <v>0</v>
      </c>
      <c r="F256" s="218">
        <v>1</v>
      </c>
      <c r="G256" s="219">
        <v>24.26</v>
      </c>
      <c r="H256" s="220">
        <f t="shared" si="66"/>
        <v>2</v>
      </c>
      <c r="I256" s="221">
        <f t="shared" si="67"/>
        <v>48.64</v>
      </c>
      <c r="J256" s="329"/>
    </row>
    <row r="257" spans="1:10" ht="12.75">
      <c r="A257" s="110" t="s">
        <v>124</v>
      </c>
      <c r="B257" s="217">
        <v>42</v>
      </c>
      <c r="C257" s="218">
        <v>10306.099999999999</v>
      </c>
      <c r="D257" s="218">
        <v>0</v>
      </c>
      <c r="E257" s="218">
        <v>0</v>
      </c>
      <c r="F257" s="218">
        <v>105</v>
      </c>
      <c r="G257" s="219">
        <v>27450.15</v>
      </c>
      <c r="H257" s="220">
        <f t="shared" si="66"/>
        <v>147</v>
      </c>
      <c r="I257" s="221">
        <f t="shared" si="67"/>
        <v>37756.25</v>
      </c>
      <c r="J257" s="329"/>
    </row>
    <row r="258" spans="1:10" ht="12.75">
      <c r="A258" s="110" t="s">
        <v>125</v>
      </c>
      <c r="B258" s="217">
        <v>13</v>
      </c>
      <c r="C258" s="218">
        <v>1025.08</v>
      </c>
      <c r="D258" s="218">
        <v>0</v>
      </c>
      <c r="E258" s="218">
        <v>0</v>
      </c>
      <c r="F258" s="218">
        <v>0</v>
      </c>
      <c r="G258" s="219">
        <v>0</v>
      </c>
      <c r="H258" s="220">
        <f t="shared" si="66"/>
        <v>13</v>
      </c>
      <c r="I258" s="221">
        <f t="shared" si="67"/>
        <v>1025.08</v>
      </c>
      <c r="J258" s="329"/>
    </row>
    <row r="259" spans="1:10" ht="12.75">
      <c r="A259" s="110" t="s">
        <v>126</v>
      </c>
      <c r="B259" s="217">
        <v>51</v>
      </c>
      <c r="C259" s="218">
        <v>10338.849999999999</v>
      </c>
      <c r="D259" s="218">
        <v>0</v>
      </c>
      <c r="E259" s="218">
        <v>0</v>
      </c>
      <c r="F259" s="218">
        <v>0</v>
      </c>
      <c r="G259" s="219">
        <v>0</v>
      </c>
      <c r="H259" s="220">
        <f t="shared" si="66"/>
        <v>51</v>
      </c>
      <c r="I259" s="221">
        <f t="shared" si="67"/>
        <v>10338.849999999999</v>
      </c>
      <c r="J259" s="329"/>
    </row>
    <row r="260" spans="1:10" ht="12.75">
      <c r="A260" s="111" t="s">
        <v>127</v>
      </c>
      <c r="B260" s="222">
        <v>4</v>
      </c>
      <c r="C260" s="223">
        <v>541.53</v>
      </c>
      <c r="D260" s="223">
        <v>0</v>
      </c>
      <c r="E260" s="223">
        <v>0</v>
      </c>
      <c r="F260" s="223">
        <v>0</v>
      </c>
      <c r="G260" s="224">
        <v>0</v>
      </c>
      <c r="H260" s="225">
        <f t="shared" si="66"/>
        <v>4</v>
      </c>
      <c r="I260" s="226">
        <f t="shared" si="67"/>
        <v>541.53</v>
      </c>
      <c r="J260" s="329"/>
    </row>
    <row r="261" spans="1:10" ht="12.75">
      <c r="A261" s="109" t="s">
        <v>227</v>
      </c>
      <c r="B261" s="213">
        <f aca="true" t="shared" si="68" ref="B261:G261">SUM(B262:B271)</f>
        <v>1095</v>
      </c>
      <c r="C261" s="214">
        <f t="shared" si="68"/>
        <v>227197.16000000003</v>
      </c>
      <c r="D261" s="214">
        <f t="shared" si="68"/>
        <v>13</v>
      </c>
      <c r="E261" s="214">
        <f t="shared" si="68"/>
        <v>8597.82</v>
      </c>
      <c r="F261" s="214">
        <f t="shared" si="68"/>
        <v>598</v>
      </c>
      <c r="G261" s="214">
        <f t="shared" si="68"/>
        <v>137298.19999999998</v>
      </c>
      <c r="H261" s="227">
        <f>B261+D261+F261</f>
        <v>1706</v>
      </c>
      <c r="I261" s="228">
        <f>C261+E261+G261</f>
        <v>373093.18000000005</v>
      </c>
      <c r="J261" s="329"/>
    </row>
    <row r="262" spans="1:10" ht="12.75">
      <c r="A262" s="110" t="s">
        <v>119</v>
      </c>
      <c r="B262" s="217">
        <v>8</v>
      </c>
      <c r="C262" s="218">
        <v>685.9300000000001</v>
      </c>
      <c r="D262" s="218">
        <v>1</v>
      </c>
      <c r="E262" s="218">
        <v>2676.74</v>
      </c>
      <c r="F262" s="218">
        <v>1</v>
      </c>
      <c r="G262" s="219">
        <v>31.200000000000003</v>
      </c>
      <c r="H262" s="220">
        <f>B262+D262+F262</f>
        <v>10</v>
      </c>
      <c r="I262" s="221">
        <f>C262+E262+G262</f>
        <v>3393.87</v>
      </c>
      <c r="J262" s="329"/>
    </row>
    <row r="263" spans="1:10" ht="12.75">
      <c r="A263" s="110" t="s">
        <v>120</v>
      </c>
      <c r="B263" s="217">
        <v>0</v>
      </c>
      <c r="C263" s="218">
        <v>0</v>
      </c>
      <c r="D263" s="218">
        <v>0</v>
      </c>
      <c r="E263" s="218">
        <v>0</v>
      </c>
      <c r="F263" s="218">
        <v>0</v>
      </c>
      <c r="G263" s="219">
        <v>0</v>
      </c>
      <c r="H263" s="220">
        <f aca="true" t="shared" si="69" ref="H263:H271">B263+D263+F263</f>
        <v>0</v>
      </c>
      <c r="I263" s="221">
        <f aca="true" t="shared" si="70" ref="I263:I271">C263+E263+G263</f>
        <v>0</v>
      </c>
      <c r="J263" s="329"/>
    </row>
    <row r="264" spans="1:10" ht="12.75">
      <c r="A264" s="110" t="s">
        <v>121</v>
      </c>
      <c r="B264" s="217">
        <v>0</v>
      </c>
      <c r="C264" s="218">
        <v>0</v>
      </c>
      <c r="D264" s="218">
        <v>0</v>
      </c>
      <c r="E264" s="218">
        <v>0</v>
      </c>
      <c r="F264" s="218">
        <v>0</v>
      </c>
      <c r="G264" s="219">
        <v>0</v>
      </c>
      <c r="H264" s="220">
        <f t="shared" si="69"/>
        <v>0</v>
      </c>
      <c r="I264" s="221">
        <f t="shared" si="70"/>
        <v>0</v>
      </c>
      <c r="J264" s="329"/>
    </row>
    <row r="265" spans="1:10" ht="12.75">
      <c r="A265" s="110" t="s">
        <v>122</v>
      </c>
      <c r="B265" s="217">
        <v>0</v>
      </c>
      <c r="C265" s="218">
        <v>0</v>
      </c>
      <c r="D265" s="218">
        <v>0</v>
      </c>
      <c r="E265" s="218">
        <v>0</v>
      </c>
      <c r="F265" s="218">
        <v>0</v>
      </c>
      <c r="G265" s="219">
        <v>0</v>
      </c>
      <c r="H265" s="220">
        <f t="shared" si="69"/>
        <v>0</v>
      </c>
      <c r="I265" s="221">
        <f t="shared" si="70"/>
        <v>0</v>
      </c>
      <c r="J265" s="329"/>
    </row>
    <row r="266" spans="1:10" ht="12.75">
      <c r="A266" s="110" t="s">
        <v>123</v>
      </c>
      <c r="B266" s="217">
        <v>904</v>
      </c>
      <c r="C266" s="218">
        <v>184186.53000000003</v>
      </c>
      <c r="D266" s="218">
        <v>10</v>
      </c>
      <c r="E266" s="218">
        <v>4996.580000000001</v>
      </c>
      <c r="F266" s="218">
        <v>359</v>
      </c>
      <c r="G266" s="219">
        <v>58182.24</v>
      </c>
      <c r="H266" s="220">
        <f t="shared" si="69"/>
        <v>1273</v>
      </c>
      <c r="I266" s="221">
        <f t="shared" si="70"/>
        <v>247365.35</v>
      </c>
      <c r="J266" s="329"/>
    </row>
    <row r="267" spans="1:10" ht="12.75">
      <c r="A267" s="110" t="s">
        <v>326</v>
      </c>
      <c r="B267" s="217">
        <v>0</v>
      </c>
      <c r="C267" s="218">
        <v>0</v>
      </c>
      <c r="D267" s="218">
        <v>0</v>
      </c>
      <c r="E267" s="218">
        <v>0</v>
      </c>
      <c r="F267" s="218">
        <v>0</v>
      </c>
      <c r="G267" s="219">
        <v>0</v>
      </c>
      <c r="H267" s="220">
        <f t="shared" si="69"/>
        <v>0</v>
      </c>
      <c r="I267" s="221">
        <f t="shared" si="70"/>
        <v>0</v>
      </c>
      <c r="J267" s="329"/>
    </row>
    <row r="268" spans="1:10" ht="12.75">
      <c r="A268" s="110" t="s">
        <v>124</v>
      </c>
      <c r="B268" s="217">
        <v>78</v>
      </c>
      <c r="C268" s="218">
        <v>15509.97</v>
      </c>
      <c r="D268" s="218">
        <v>0</v>
      </c>
      <c r="E268" s="218">
        <v>0</v>
      </c>
      <c r="F268" s="218">
        <v>238</v>
      </c>
      <c r="G268" s="219">
        <v>79084.76</v>
      </c>
      <c r="H268" s="220">
        <f t="shared" si="69"/>
        <v>316</v>
      </c>
      <c r="I268" s="221">
        <f t="shared" si="70"/>
        <v>94594.73</v>
      </c>
      <c r="J268" s="329"/>
    </row>
    <row r="269" spans="1:10" ht="12.75">
      <c r="A269" s="110" t="s">
        <v>125</v>
      </c>
      <c r="B269" s="217">
        <v>3</v>
      </c>
      <c r="C269" s="218">
        <v>289.90999999999997</v>
      </c>
      <c r="D269" s="218">
        <v>0</v>
      </c>
      <c r="E269" s="218">
        <v>0</v>
      </c>
      <c r="F269" s="218">
        <v>0</v>
      </c>
      <c r="G269" s="219">
        <v>0</v>
      </c>
      <c r="H269" s="220">
        <f t="shared" si="69"/>
        <v>3</v>
      </c>
      <c r="I269" s="221">
        <f t="shared" si="70"/>
        <v>289.90999999999997</v>
      </c>
      <c r="J269" s="329"/>
    </row>
    <row r="270" spans="1:10" ht="12.75">
      <c r="A270" s="110" t="s">
        <v>126</v>
      </c>
      <c r="B270" s="217">
        <v>96</v>
      </c>
      <c r="C270" s="218">
        <v>25834.2</v>
      </c>
      <c r="D270" s="218">
        <v>2</v>
      </c>
      <c r="E270" s="218">
        <v>924.5</v>
      </c>
      <c r="F270" s="218">
        <v>0</v>
      </c>
      <c r="G270" s="219">
        <v>0</v>
      </c>
      <c r="H270" s="220">
        <f t="shared" si="69"/>
        <v>98</v>
      </c>
      <c r="I270" s="221">
        <f t="shared" si="70"/>
        <v>26758.7</v>
      </c>
      <c r="J270" s="329"/>
    </row>
    <row r="271" spans="1:10" ht="12.75">
      <c r="A271" s="111" t="s">
        <v>127</v>
      </c>
      <c r="B271" s="222">
        <v>6</v>
      </c>
      <c r="C271" s="223">
        <v>690.62</v>
      </c>
      <c r="D271" s="223">
        <v>0</v>
      </c>
      <c r="E271" s="223">
        <v>0</v>
      </c>
      <c r="F271" s="223">
        <v>0</v>
      </c>
      <c r="G271" s="224">
        <v>0</v>
      </c>
      <c r="H271" s="225">
        <f t="shared" si="69"/>
        <v>6</v>
      </c>
      <c r="I271" s="226">
        <f t="shared" si="70"/>
        <v>690.62</v>
      </c>
      <c r="J271" s="329"/>
    </row>
    <row r="272" spans="1:10" ht="12.75">
      <c r="A272" s="109" t="s">
        <v>228</v>
      </c>
      <c r="B272" s="213">
        <f aca="true" t="shared" si="71" ref="B272:G272">SUM(B273:B282)</f>
        <v>396</v>
      </c>
      <c r="C272" s="214">
        <f t="shared" si="71"/>
        <v>81203.41</v>
      </c>
      <c r="D272" s="214">
        <f t="shared" si="71"/>
        <v>0</v>
      </c>
      <c r="E272" s="214">
        <f t="shared" si="71"/>
        <v>0</v>
      </c>
      <c r="F272" s="214">
        <f t="shared" si="71"/>
        <v>218</v>
      </c>
      <c r="G272" s="214">
        <f t="shared" si="71"/>
        <v>97832.25000000001</v>
      </c>
      <c r="H272" s="227">
        <f>B272+D272+F272</f>
        <v>614</v>
      </c>
      <c r="I272" s="228">
        <f>C272+E272+G272</f>
        <v>179035.66000000003</v>
      </c>
      <c r="J272" s="329"/>
    </row>
    <row r="273" spans="1:10" ht="12.75">
      <c r="A273" s="110" t="s">
        <v>119</v>
      </c>
      <c r="B273" s="217">
        <v>8</v>
      </c>
      <c r="C273" s="218">
        <v>310.76</v>
      </c>
      <c r="D273" s="218">
        <v>0</v>
      </c>
      <c r="E273" s="218">
        <v>0</v>
      </c>
      <c r="F273" s="218">
        <v>0</v>
      </c>
      <c r="G273" s="219">
        <v>0</v>
      </c>
      <c r="H273" s="220">
        <f>B273+D273+F273</f>
        <v>8</v>
      </c>
      <c r="I273" s="221">
        <f>C273+E273+G273</f>
        <v>310.76</v>
      </c>
      <c r="J273" s="329"/>
    </row>
    <row r="274" spans="1:10" ht="12.75">
      <c r="A274" s="110" t="s">
        <v>120</v>
      </c>
      <c r="B274" s="217">
        <v>0</v>
      </c>
      <c r="C274" s="218">
        <v>0</v>
      </c>
      <c r="D274" s="218">
        <v>0</v>
      </c>
      <c r="E274" s="218">
        <v>0</v>
      </c>
      <c r="F274" s="218">
        <v>1</v>
      </c>
      <c r="G274" s="219">
        <v>71.64</v>
      </c>
      <c r="H274" s="220">
        <f aca="true" t="shared" si="72" ref="H274:H282">B274+D274+F274</f>
        <v>1</v>
      </c>
      <c r="I274" s="221">
        <f aca="true" t="shared" si="73" ref="I274:I282">C274+E274+G274</f>
        <v>71.64</v>
      </c>
      <c r="J274" s="329"/>
    </row>
    <row r="275" spans="1:10" ht="12.75">
      <c r="A275" s="110" t="s">
        <v>121</v>
      </c>
      <c r="B275" s="217">
        <v>0</v>
      </c>
      <c r="C275" s="218">
        <v>0</v>
      </c>
      <c r="D275" s="218">
        <v>0</v>
      </c>
      <c r="E275" s="218">
        <v>0</v>
      </c>
      <c r="F275" s="218">
        <v>0</v>
      </c>
      <c r="G275" s="219">
        <v>0</v>
      </c>
      <c r="H275" s="220">
        <f t="shared" si="72"/>
        <v>0</v>
      </c>
      <c r="I275" s="221">
        <f t="shared" si="73"/>
        <v>0</v>
      </c>
      <c r="J275" s="329"/>
    </row>
    <row r="276" spans="1:10" ht="12.75">
      <c r="A276" s="110" t="s">
        <v>122</v>
      </c>
      <c r="B276" s="217">
        <v>0</v>
      </c>
      <c r="C276" s="218">
        <v>0</v>
      </c>
      <c r="D276" s="218">
        <v>0</v>
      </c>
      <c r="E276" s="218">
        <v>0</v>
      </c>
      <c r="F276" s="218">
        <v>0</v>
      </c>
      <c r="G276" s="219">
        <v>0</v>
      </c>
      <c r="H276" s="220">
        <f t="shared" si="72"/>
        <v>0</v>
      </c>
      <c r="I276" s="221">
        <f t="shared" si="73"/>
        <v>0</v>
      </c>
      <c r="J276" s="329"/>
    </row>
    <row r="277" spans="1:10" ht="12.75">
      <c r="A277" s="110" t="s">
        <v>123</v>
      </c>
      <c r="B277" s="217">
        <v>313</v>
      </c>
      <c r="C277" s="218">
        <v>31001.51</v>
      </c>
      <c r="D277" s="218">
        <v>0</v>
      </c>
      <c r="E277" s="218">
        <v>0</v>
      </c>
      <c r="F277" s="218">
        <v>25</v>
      </c>
      <c r="G277" s="219">
        <v>2252.7200000000003</v>
      </c>
      <c r="H277" s="220">
        <f t="shared" si="72"/>
        <v>338</v>
      </c>
      <c r="I277" s="221">
        <f t="shared" si="73"/>
        <v>33254.229999999996</v>
      </c>
      <c r="J277" s="329"/>
    </row>
    <row r="278" spans="1:10" ht="12.75">
      <c r="A278" s="110" t="s">
        <v>326</v>
      </c>
      <c r="B278" s="217">
        <v>0</v>
      </c>
      <c r="C278" s="218">
        <v>0</v>
      </c>
      <c r="D278" s="218">
        <v>0</v>
      </c>
      <c r="E278" s="218">
        <v>0</v>
      </c>
      <c r="F278" s="218">
        <v>0</v>
      </c>
      <c r="G278" s="219">
        <v>0</v>
      </c>
      <c r="H278" s="220">
        <f t="shared" si="72"/>
        <v>0</v>
      </c>
      <c r="I278" s="221">
        <f t="shared" si="73"/>
        <v>0</v>
      </c>
      <c r="J278" s="329"/>
    </row>
    <row r="279" spans="1:10" ht="12.75">
      <c r="A279" s="110" t="s">
        <v>124</v>
      </c>
      <c r="B279" s="217">
        <v>39</v>
      </c>
      <c r="C279" s="218">
        <v>36960.56999999999</v>
      </c>
      <c r="D279" s="218">
        <v>0</v>
      </c>
      <c r="E279" s="218">
        <v>0</v>
      </c>
      <c r="F279" s="218">
        <v>192</v>
      </c>
      <c r="G279" s="219">
        <v>95507.89000000001</v>
      </c>
      <c r="H279" s="220">
        <f t="shared" si="72"/>
        <v>231</v>
      </c>
      <c r="I279" s="221">
        <f t="shared" si="73"/>
        <v>132468.46000000002</v>
      </c>
      <c r="J279" s="329"/>
    </row>
    <row r="280" spans="1:10" ht="12.75">
      <c r="A280" s="110" t="s">
        <v>125</v>
      </c>
      <c r="B280" s="217">
        <v>1</v>
      </c>
      <c r="C280" s="218">
        <v>354.2</v>
      </c>
      <c r="D280" s="218">
        <v>0</v>
      </c>
      <c r="E280" s="218">
        <v>0</v>
      </c>
      <c r="F280" s="218">
        <v>0</v>
      </c>
      <c r="G280" s="219">
        <v>0</v>
      </c>
      <c r="H280" s="220">
        <f t="shared" si="72"/>
        <v>1</v>
      </c>
      <c r="I280" s="221">
        <f t="shared" si="73"/>
        <v>354.2</v>
      </c>
      <c r="J280" s="329"/>
    </row>
    <row r="281" spans="1:10" ht="12.75">
      <c r="A281" s="110" t="s">
        <v>126</v>
      </c>
      <c r="B281" s="217">
        <v>27</v>
      </c>
      <c r="C281" s="218">
        <v>10663.52</v>
      </c>
      <c r="D281" s="218">
        <v>0</v>
      </c>
      <c r="E281" s="218">
        <v>0</v>
      </c>
      <c r="F281" s="218">
        <v>0</v>
      </c>
      <c r="G281" s="219">
        <v>0</v>
      </c>
      <c r="H281" s="220">
        <f t="shared" si="72"/>
        <v>27</v>
      </c>
      <c r="I281" s="221">
        <f t="shared" si="73"/>
        <v>10663.52</v>
      </c>
      <c r="J281" s="329"/>
    </row>
    <row r="282" spans="1:10" ht="12.75">
      <c r="A282" s="111" t="s">
        <v>127</v>
      </c>
      <c r="B282" s="222">
        <v>8</v>
      </c>
      <c r="C282" s="223">
        <v>1912.85</v>
      </c>
      <c r="D282" s="223">
        <v>0</v>
      </c>
      <c r="E282" s="223">
        <v>0</v>
      </c>
      <c r="F282" s="223">
        <v>0</v>
      </c>
      <c r="G282" s="224">
        <v>0</v>
      </c>
      <c r="H282" s="225">
        <f t="shared" si="72"/>
        <v>8</v>
      </c>
      <c r="I282" s="226">
        <f t="shared" si="73"/>
        <v>1912.85</v>
      </c>
      <c r="J282" s="329"/>
    </row>
    <row r="283" spans="1:10" ht="12.75">
      <c r="A283" s="109" t="s">
        <v>229</v>
      </c>
      <c r="B283" s="213">
        <f aca="true" t="shared" si="74" ref="B283:G283">SUM(B284:B293)</f>
        <v>13</v>
      </c>
      <c r="C283" s="214">
        <f t="shared" si="74"/>
        <v>12012.429999999998</v>
      </c>
      <c r="D283" s="214">
        <f t="shared" si="74"/>
        <v>1</v>
      </c>
      <c r="E283" s="214">
        <f t="shared" si="74"/>
        <v>950</v>
      </c>
      <c r="F283" s="214">
        <f t="shared" si="74"/>
        <v>13</v>
      </c>
      <c r="G283" s="214">
        <f t="shared" si="74"/>
        <v>514.29</v>
      </c>
      <c r="H283" s="227">
        <f>B283+D283+F283</f>
        <v>27</v>
      </c>
      <c r="I283" s="228">
        <f>C283+E283+G283</f>
        <v>13476.719999999998</v>
      </c>
      <c r="J283" s="329"/>
    </row>
    <row r="284" spans="1:10" ht="12.75">
      <c r="A284" s="110" t="s">
        <v>119</v>
      </c>
      <c r="B284" s="217">
        <v>0</v>
      </c>
      <c r="C284" s="218">
        <v>0</v>
      </c>
      <c r="D284" s="218">
        <v>0</v>
      </c>
      <c r="E284" s="218">
        <v>0</v>
      </c>
      <c r="F284" s="218">
        <v>0</v>
      </c>
      <c r="G284" s="219">
        <v>0</v>
      </c>
      <c r="H284" s="220">
        <f>B284+D284+F284</f>
        <v>0</v>
      </c>
      <c r="I284" s="221">
        <f>C284+E284+G284</f>
        <v>0</v>
      </c>
      <c r="J284" s="329"/>
    </row>
    <row r="285" spans="1:10" ht="12.75">
      <c r="A285" s="110" t="s">
        <v>120</v>
      </c>
      <c r="B285" s="217">
        <v>0</v>
      </c>
      <c r="C285" s="218">
        <v>0</v>
      </c>
      <c r="D285" s="218">
        <v>0</v>
      </c>
      <c r="E285" s="218">
        <v>0</v>
      </c>
      <c r="F285" s="218">
        <v>0</v>
      </c>
      <c r="G285" s="219">
        <v>0</v>
      </c>
      <c r="H285" s="220">
        <f aca="true" t="shared" si="75" ref="H285:H293">B285+D285+F285</f>
        <v>0</v>
      </c>
      <c r="I285" s="221">
        <f aca="true" t="shared" si="76" ref="I285:I293">C285+E285+G285</f>
        <v>0</v>
      </c>
      <c r="J285" s="329"/>
    </row>
    <row r="286" spans="1:10" ht="12.75">
      <c r="A286" s="110" t="s">
        <v>121</v>
      </c>
      <c r="B286" s="217">
        <v>0</v>
      </c>
      <c r="C286" s="218">
        <v>0</v>
      </c>
      <c r="D286" s="218">
        <v>0</v>
      </c>
      <c r="E286" s="218">
        <v>0</v>
      </c>
      <c r="F286" s="218">
        <v>0</v>
      </c>
      <c r="G286" s="219">
        <v>0</v>
      </c>
      <c r="H286" s="220">
        <f t="shared" si="75"/>
        <v>0</v>
      </c>
      <c r="I286" s="221">
        <f t="shared" si="76"/>
        <v>0</v>
      </c>
      <c r="J286" s="329"/>
    </row>
    <row r="287" spans="1:10" ht="12.75">
      <c r="A287" s="110" t="s">
        <v>122</v>
      </c>
      <c r="B287" s="217">
        <v>0</v>
      </c>
      <c r="C287" s="218">
        <v>0</v>
      </c>
      <c r="D287" s="218">
        <v>0</v>
      </c>
      <c r="E287" s="218">
        <v>0</v>
      </c>
      <c r="F287" s="218">
        <v>0</v>
      </c>
      <c r="G287" s="219">
        <v>0</v>
      </c>
      <c r="H287" s="220">
        <f t="shared" si="75"/>
        <v>0</v>
      </c>
      <c r="I287" s="221">
        <f t="shared" si="76"/>
        <v>0</v>
      </c>
      <c r="J287" s="329"/>
    </row>
    <row r="288" spans="1:10" ht="12.75">
      <c r="A288" s="110" t="s">
        <v>123</v>
      </c>
      <c r="B288" s="217">
        <v>10</v>
      </c>
      <c r="C288" s="218">
        <v>11056.63</v>
      </c>
      <c r="D288" s="218">
        <v>1</v>
      </c>
      <c r="E288" s="218">
        <v>950</v>
      </c>
      <c r="F288" s="218">
        <v>0</v>
      </c>
      <c r="G288" s="219">
        <v>0</v>
      </c>
      <c r="H288" s="220">
        <f t="shared" si="75"/>
        <v>11</v>
      </c>
      <c r="I288" s="221">
        <f t="shared" si="76"/>
        <v>12006.63</v>
      </c>
      <c r="J288" s="329"/>
    </row>
    <row r="289" spans="1:10" ht="12.75">
      <c r="A289" s="110" t="s">
        <v>326</v>
      </c>
      <c r="B289" s="217">
        <v>1</v>
      </c>
      <c r="C289" s="218">
        <v>725</v>
      </c>
      <c r="D289" s="218">
        <v>0</v>
      </c>
      <c r="E289" s="218">
        <v>0</v>
      </c>
      <c r="F289" s="218">
        <v>0</v>
      </c>
      <c r="G289" s="219">
        <v>0</v>
      </c>
      <c r="H289" s="220">
        <f t="shared" si="75"/>
        <v>1</v>
      </c>
      <c r="I289" s="221">
        <f t="shared" si="76"/>
        <v>725</v>
      </c>
      <c r="J289" s="329"/>
    </row>
    <row r="290" spans="1:10" ht="12.75">
      <c r="A290" s="110" t="s">
        <v>124</v>
      </c>
      <c r="B290" s="217">
        <v>2</v>
      </c>
      <c r="C290" s="218">
        <v>230.79999999999998</v>
      </c>
      <c r="D290" s="218">
        <v>0</v>
      </c>
      <c r="E290" s="218">
        <v>0</v>
      </c>
      <c r="F290" s="218">
        <v>13</v>
      </c>
      <c r="G290" s="219">
        <v>514.29</v>
      </c>
      <c r="H290" s="220">
        <f t="shared" si="75"/>
        <v>15</v>
      </c>
      <c r="I290" s="221">
        <f t="shared" si="76"/>
        <v>745.0899999999999</v>
      </c>
      <c r="J290" s="329"/>
    </row>
    <row r="291" spans="1:10" ht="12.75">
      <c r="A291" s="110" t="s">
        <v>125</v>
      </c>
      <c r="B291" s="217">
        <v>0</v>
      </c>
      <c r="C291" s="218">
        <v>0</v>
      </c>
      <c r="D291" s="218">
        <v>0</v>
      </c>
      <c r="E291" s="218">
        <v>0</v>
      </c>
      <c r="F291" s="218">
        <v>0</v>
      </c>
      <c r="G291" s="219">
        <v>0</v>
      </c>
      <c r="H291" s="220">
        <f t="shared" si="75"/>
        <v>0</v>
      </c>
      <c r="I291" s="221">
        <f t="shared" si="76"/>
        <v>0</v>
      </c>
      <c r="J291" s="329"/>
    </row>
    <row r="292" spans="1:10" ht="12.75">
      <c r="A292" s="110" t="s">
        <v>126</v>
      </c>
      <c r="B292" s="217">
        <v>0</v>
      </c>
      <c r="C292" s="218">
        <v>0</v>
      </c>
      <c r="D292" s="218">
        <v>0</v>
      </c>
      <c r="E292" s="218">
        <v>0</v>
      </c>
      <c r="F292" s="218">
        <v>0</v>
      </c>
      <c r="G292" s="219">
        <v>0</v>
      </c>
      <c r="H292" s="220">
        <f t="shared" si="75"/>
        <v>0</v>
      </c>
      <c r="I292" s="221">
        <f t="shared" si="76"/>
        <v>0</v>
      </c>
      <c r="J292" s="329"/>
    </row>
    <row r="293" spans="1:10" ht="12.75">
      <c r="A293" s="111" t="s">
        <v>127</v>
      </c>
      <c r="B293" s="222">
        <v>0</v>
      </c>
      <c r="C293" s="223">
        <v>0</v>
      </c>
      <c r="D293" s="223">
        <v>0</v>
      </c>
      <c r="E293" s="223">
        <v>0</v>
      </c>
      <c r="F293" s="223">
        <v>0</v>
      </c>
      <c r="G293" s="224">
        <v>0</v>
      </c>
      <c r="H293" s="225">
        <f t="shared" si="75"/>
        <v>0</v>
      </c>
      <c r="I293" s="226">
        <f t="shared" si="76"/>
        <v>0</v>
      </c>
      <c r="J293" s="329"/>
    </row>
    <row r="294" spans="1:10" ht="12.75">
      <c r="A294" s="109" t="s">
        <v>230</v>
      </c>
      <c r="B294" s="213">
        <f aca="true" t="shared" si="77" ref="B294:G294">SUM(B295:B304)</f>
        <v>331</v>
      </c>
      <c r="C294" s="214">
        <f t="shared" si="77"/>
        <v>55069.75</v>
      </c>
      <c r="D294" s="214">
        <f t="shared" si="77"/>
        <v>2</v>
      </c>
      <c r="E294" s="214">
        <f t="shared" si="77"/>
        <v>41.540000000000006</v>
      </c>
      <c r="F294" s="214">
        <f t="shared" si="77"/>
        <v>71</v>
      </c>
      <c r="G294" s="214">
        <f t="shared" si="77"/>
        <v>54116.45</v>
      </c>
      <c r="H294" s="227">
        <f>B294+D294+F294</f>
        <v>404</v>
      </c>
      <c r="I294" s="228">
        <f>C294+E294+G294</f>
        <v>109227.73999999999</v>
      </c>
      <c r="J294" s="329"/>
    </row>
    <row r="295" spans="1:10" ht="12.75">
      <c r="A295" s="110" t="s">
        <v>119</v>
      </c>
      <c r="B295" s="217">
        <v>4</v>
      </c>
      <c r="C295" s="218">
        <v>79.13</v>
      </c>
      <c r="D295" s="218">
        <v>0</v>
      </c>
      <c r="E295" s="218">
        <v>0</v>
      </c>
      <c r="F295" s="218">
        <v>0</v>
      </c>
      <c r="G295" s="219">
        <v>0</v>
      </c>
      <c r="H295" s="220">
        <f>B295+D295+F295</f>
        <v>4</v>
      </c>
      <c r="I295" s="221">
        <f>C295+E295+G295</f>
        <v>79.13</v>
      </c>
      <c r="J295" s="329"/>
    </row>
    <row r="296" spans="1:10" ht="12.75">
      <c r="A296" s="110" t="s">
        <v>120</v>
      </c>
      <c r="B296" s="217">
        <v>0</v>
      </c>
      <c r="C296" s="218">
        <v>0</v>
      </c>
      <c r="D296" s="218">
        <v>0</v>
      </c>
      <c r="E296" s="218">
        <v>0</v>
      </c>
      <c r="F296" s="218">
        <v>0</v>
      </c>
      <c r="G296" s="219">
        <v>0</v>
      </c>
      <c r="H296" s="220">
        <f aca="true" t="shared" si="78" ref="H296:H304">B296+D296+F296</f>
        <v>0</v>
      </c>
      <c r="I296" s="221">
        <f aca="true" t="shared" si="79" ref="I296:I304">C296+E296+G296</f>
        <v>0</v>
      </c>
      <c r="J296" s="329"/>
    </row>
    <row r="297" spans="1:10" ht="12.75">
      <c r="A297" s="110" t="s">
        <v>121</v>
      </c>
      <c r="B297" s="217">
        <v>0</v>
      </c>
      <c r="C297" s="218">
        <v>0</v>
      </c>
      <c r="D297" s="218">
        <v>0</v>
      </c>
      <c r="E297" s="218">
        <v>0</v>
      </c>
      <c r="F297" s="218">
        <v>0</v>
      </c>
      <c r="G297" s="219">
        <v>0</v>
      </c>
      <c r="H297" s="220">
        <f t="shared" si="78"/>
        <v>0</v>
      </c>
      <c r="I297" s="221">
        <f t="shared" si="79"/>
        <v>0</v>
      </c>
      <c r="J297" s="329"/>
    </row>
    <row r="298" spans="1:10" ht="12.75">
      <c r="A298" s="110" t="s">
        <v>122</v>
      </c>
      <c r="B298" s="217">
        <v>0</v>
      </c>
      <c r="C298" s="218">
        <v>0</v>
      </c>
      <c r="D298" s="218">
        <v>0</v>
      </c>
      <c r="E298" s="218">
        <v>0</v>
      </c>
      <c r="F298" s="218">
        <v>0</v>
      </c>
      <c r="G298" s="219">
        <v>0</v>
      </c>
      <c r="H298" s="220">
        <f t="shared" si="78"/>
        <v>0</v>
      </c>
      <c r="I298" s="221">
        <f t="shared" si="79"/>
        <v>0</v>
      </c>
      <c r="J298" s="329"/>
    </row>
    <row r="299" spans="1:10" ht="12.75">
      <c r="A299" s="110" t="s">
        <v>123</v>
      </c>
      <c r="B299" s="217">
        <v>250</v>
      </c>
      <c r="C299" s="218">
        <v>44338.54</v>
      </c>
      <c r="D299" s="218">
        <v>1</v>
      </c>
      <c r="E299" s="218">
        <v>25.44</v>
      </c>
      <c r="F299" s="218">
        <v>5</v>
      </c>
      <c r="G299" s="219">
        <v>133.77</v>
      </c>
      <c r="H299" s="220">
        <f t="shared" si="78"/>
        <v>256</v>
      </c>
      <c r="I299" s="221">
        <f t="shared" si="79"/>
        <v>44497.75</v>
      </c>
      <c r="J299" s="329"/>
    </row>
    <row r="300" spans="1:10" ht="12.75">
      <c r="A300" s="110" t="s">
        <v>326</v>
      </c>
      <c r="B300" s="217">
        <v>1</v>
      </c>
      <c r="C300" s="218">
        <v>16.1</v>
      </c>
      <c r="D300" s="218">
        <v>0</v>
      </c>
      <c r="E300" s="218">
        <v>0</v>
      </c>
      <c r="F300" s="218">
        <v>0</v>
      </c>
      <c r="G300" s="219">
        <v>0</v>
      </c>
      <c r="H300" s="220">
        <f t="shared" si="78"/>
        <v>1</v>
      </c>
      <c r="I300" s="221">
        <f t="shared" si="79"/>
        <v>16.1</v>
      </c>
      <c r="J300" s="329"/>
    </row>
    <row r="301" spans="1:10" ht="12.75">
      <c r="A301" s="110" t="s">
        <v>124</v>
      </c>
      <c r="B301" s="217">
        <v>25</v>
      </c>
      <c r="C301" s="218">
        <v>4025.75</v>
      </c>
      <c r="D301" s="218">
        <v>0</v>
      </c>
      <c r="E301" s="218">
        <v>0</v>
      </c>
      <c r="F301" s="218">
        <v>66</v>
      </c>
      <c r="G301" s="219">
        <v>53982.68</v>
      </c>
      <c r="H301" s="220">
        <f t="shared" si="78"/>
        <v>91</v>
      </c>
      <c r="I301" s="221">
        <f t="shared" si="79"/>
        <v>58008.43</v>
      </c>
      <c r="J301" s="329"/>
    </row>
    <row r="302" spans="1:10" ht="12.75">
      <c r="A302" s="110" t="s">
        <v>125</v>
      </c>
      <c r="B302" s="217">
        <v>1</v>
      </c>
      <c r="C302" s="218">
        <v>74.63</v>
      </c>
      <c r="D302" s="218">
        <v>0</v>
      </c>
      <c r="E302" s="218">
        <v>0</v>
      </c>
      <c r="F302" s="218">
        <v>0</v>
      </c>
      <c r="G302" s="219">
        <v>0</v>
      </c>
      <c r="H302" s="220">
        <f t="shared" si="78"/>
        <v>1</v>
      </c>
      <c r="I302" s="221">
        <f t="shared" si="79"/>
        <v>74.63</v>
      </c>
      <c r="J302" s="329"/>
    </row>
    <row r="303" spans="1:10" ht="12.75">
      <c r="A303" s="110" t="s">
        <v>126</v>
      </c>
      <c r="B303" s="217">
        <v>45</v>
      </c>
      <c r="C303" s="218">
        <v>3216.58</v>
      </c>
      <c r="D303" s="218">
        <v>1</v>
      </c>
      <c r="E303" s="218">
        <v>16.1</v>
      </c>
      <c r="F303" s="218">
        <v>0</v>
      </c>
      <c r="G303" s="219">
        <v>0</v>
      </c>
      <c r="H303" s="220">
        <f t="shared" si="78"/>
        <v>46</v>
      </c>
      <c r="I303" s="221">
        <f t="shared" si="79"/>
        <v>3232.68</v>
      </c>
      <c r="J303" s="329"/>
    </row>
    <row r="304" spans="1:10" ht="12.75">
      <c r="A304" s="111" t="s">
        <v>127</v>
      </c>
      <c r="B304" s="222">
        <v>5</v>
      </c>
      <c r="C304" s="223">
        <v>3319.0200000000004</v>
      </c>
      <c r="D304" s="223">
        <v>0</v>
      </c>
      <c r="E304" s="223">
        <v>0</v>
      </c>
      <c r="F304" s="223">
        <v>0</v>
      </c>
      <c r="G304" s="224">
        <v>0</v>
      </c>
      <c r="H304" s="225">
        <f t="shared" si="78"/>
        <v>5</v>
      </c>
      <c r="I304" s="226">
        <f t="shared" si="79"/>
        <v>3319.0200000000004</v>
      </c>
      <c r="J304" s="329"/>
    </row>
    <row r="305" spans="1:10" ht="12.75">
      <c r="A305" s="109" t="s">
        <v>231</v>
      </c>
      <c r="B305" s="213">
        <f aca="true" t="shared" si="80" ref="B305:G305">SUM(B306:B315)</f>
        <v>1132</v>
      </c>
      <c r="C305" s="214">
        <f t="shared" si="80"/>
        <v>118391.51</v>
      </c>
      <c r="D305" s="214">
        <f t="shared" si="80"/>
        <v>2</v>
      </c>
      <c r="E305" s="214">
        <f t="shared" si="80"/>
        <v>111.86999999999999</v>
      </c>
      <c r="F305" s="214">
        <f t="shared" si="80"/>
        <v>22</v>
      </c>
      <c r="G305" s="214">
        <f t="shared" si="80"/>
        <v>2850.7699999999995</v>
      </c>
      <c r="H305" s="227">
        <f>B305+D305+F305</f>
        <v>1156</v>
      </c>
      <c r="I305" s="228">
        <f>C305+E305+G305</f>
        <v>121354.15</v>
      </c>
      <c r="J305" s="329"/>
    </row>
    <row r="306" spans="1:10" ht="12.75">
      <c r="A306" s="110" t="s">
        <v>119</v>
      </c>
      <c r="B306" s="217">
        <v>26</v>
      </c>
      <c r="C306" s="218">
        <v>4277.13</v>
      </c>
      <c r="D306" s="218">
        <v>1</v>
      </c>
      <c r="E306" s="218">
        <v>73.21</v>
      </c>
      <c r="F306" s="218">
        <v>0</v>
      </c>
      <c r="G306" s="219">
        <v>0</v>
      </c>
      <c r="H306" s="220">
        <f>B306+D306+F306</f>
        <v>27</v>
      </c>
      <c r="I306" s="221">
        <f>C306+E306+G306</f>
        <v>4350.34</v>
      </c>
      <c r="J306" s="329"/>
    </row>
    <row r="307" spans="1:10" ht="12.75">
      <c r="A307" s="110" t="s">
        <v>120</v>
      </c>
      <c r="B307" s="217">
        <v>0</v>
      </c>
      <c r="C307" s="218">
        <v>0</v>
      </c>
      <c r="D307" s="218">
        <v>0</v>
      </c>
      <c r="E307" s="218">
        <v>0</v>
      </c>
      <c r="F307" s="218">
        <v>0</v>
      </c>
      <c r="G307" s="219">
        <v>0</v>
      </c>
      <c r="H307" s="220">
        <f aca="true" t="shared" si="81" ref="H307:H315">B307+D307+F307</f>
        <v>0</v>
      </c>
      <c r="I307" s="221">
        <f aca="true" t="shared" si="82" ref="I307:I315">C307+E307+G307</f>
        <v>0</v>
      </c>
      <c r="J307" s="329"/>
    </row>
    <row r="308" spans="1:10" ht="12.75">
      <c r="A308" s="110" t="s">
        <v>121</v>
      </c>
      <c r="B308" s="217">
        <v>0</v>
      </c>
      <c r="C308" s="218">
        <v>0</v>
      </c>
      <c r="D308" s="218">
        <v>0</v>
      </c>
      <c r="E308" s="218">
        <v>0</v>
      </c>
      <c r="F308" s="218">
        <v>0</v>
      </c>
      <c r="G308" s="219">
        <v>0</v>
      </c>
      <c r="H308" s="220">
        <f t="shared" si="81"/>
        <v>0</v>
      </c>
      <c r="I308" s="221">
        <f t="shared" si="82"/>
        <v>0</v>
      </c>
      <c r="J308" s="329"/>
    </row>
    <row r="309" spans="1:10" ht="12.75">
      <c r="A309" s="110" t="s">
        <v>122</v>
      </c>
      <c r="B309" s="217">
        <v>0</v>
      </c>
      <c r="C309" s="218">
        <v>0</v>
      </c>
      <c r="D309" s="218">
        <v>0</v>
      </c>
      <c r="E309" s="218">
        <v>0</v>
      </c>
      <c r="F309" s="218">
        <v>0</v>
      </c>
      <c r="G309" s="219">
        <v>0</v>
      </c>
      <c r="H309" s="220">
        <f t="shared" si="81"/>
        <v>0</v>
      </c>
      <c r="I309" s="221">
        <f t="shared" si="82"/>
        <v>0</v>
      </c>
      <c r="J309" s="329"/>
    </row>
    <row r="310" spans="1:10" ht="12.75">
      <c r="A310" s="110" t="s">
        <v>123</v>
      </c>
      <c r="B310" s="217">
        <v>856</v>
      </c>
      <c r="C310" s="218">
        <v>83460.19</v>
      </c>
      <c r="D310" s="218">
        <v>1</v>
      </c>
      <c r="E310" s="218">
        <v>38.66</v>
      </c>
      <c r="F310" s="218">
        <v>12</v>
      </c>
      <c r="G310" s="219">
        <v>2499.3099999999995</v>
      </c>
      <c r="H310" s="220">
        <f t="shared" si="81"/>
        <v>869</v>
      </c>
      <c r="I310" s="221">
        <f t="shared" si="82"/>
        <v>85998.16</v>
      </c>
      <c r="J310" s="329"/>
    </row>
    <row r="311" spans="1:10" ht="12.75">
      <c r="A311" s="110" t="s">
        <v>326</v>
      </c>
      <c r="B311" s="217">
        <v>2</v>
      </c>
      <c r="C311" s="218">
        <v>142.01</v>
      </c>
      <c r="D311" s="218">
        <v>0</v>
      </c>
      <c r="E311" s="218">
        <v>0</v>
      </c>
      <c r="F311" s="218">
        <v>0</v>
      </c>
      <c r="G311" s="219">
        <v>0</v>
      </c>
      <c r="H311" s="220">
        <f t="shared" si="81"/>
        <v>2</v>
      </c>
      <c r="I311" s="221">
        <f t="shared" si="82"/>
        <v>142.01</v>
      </c>
      <c r="J311" s="329"/>
    </row>
    <row r="312" spans="1:10" ht="12.75">
      <c r="A312" s="110" t="s">
        <v>124</v>
      </c>
      <c r="B312" s="217">
        <v>136</v>
      </c>
      <c r="C312" s="218">
        <v>12738.16</v>
      </c>
      <c r="D312" s="218">
        <v>0</v>
      </c>
      <c r="E312" s="218">
        <v>0</v>
      </c>
      <c r="F312" s="218">
        <v>10</v>
      </c>
      <c r="G312" s="219">
        <v>351.46000000000004</v>
      </c>
      <c r="H312" s="220">
        <f t="shared" si="81"/>
        <v>146</v>
      </c>
      <c r="I312" s="221">
        <f t="shared" si="82"/>
        <v>13089.619999999999</v>
      </c>
      <c r="J312" s="329"/>
    </row>
    <row r="313" spans="1:10" ht="12.75">
      <c r="A313" s="110" t="s">
        <v>125</v>
      </c>
      <c r="B313" s="217">
        <v>10</v>
      </c>
      <c r="C313" s="218">
        <v>2353.68</v>
      </c>
      <c r="D313" s="218">
        <v>0</v>
      </c>
      <c r="E313" s="218">
        <v>0</v>
      </c>
      <c r="F313" s="218">
        <v>0</v>
      </c>
      <c r="G313" s="219">
        <v>0</v>
      </c>
      <c r="H313" s="220">
        <f t="shared" si="81"/>
        <v>10</v>
      </c>
      <c r="I313" s="221">
        <f t="shared" si="82"/>
        <v>2353.68</v>
      </c>
      <c r="J313" s="329"/>
    </row>
    <row r="314" spans="1:10" ht="12.75">
      <c r="A314" s="110" t="s">
        <v>126</v>
      </c>
      <c r="B314" s="217">
        <v>92</v>
      </c>
      <c r="C314" s="218">
        <v>10706.73</v>
      </c>
      <c r="D314" s="218">
        <v>0</v>
      </c>
      <c r="E314" s="218">
        <v>0</v>
      </c>
      <c r="F314" s="218">
        <v>0</v>
      </c>
      <c r="G314" s="219">
        <v>0</v>
      </c>
      <c r="H314" s="220">
        <f t="shared" si="81"/>
        <v>92</v>
      </c>
      <c r="I314" s="221">
        <f t="shared" si="82"/>
        <v>10706.73</v>
      </c>
      <c r="J314" s="329"/>
    </row>
    <row r="315" spans="1:10" ht="12.75">
      <c r="A315" s="111" t="s">
        <v>127</v>
      </c>
      <c r="B315" s="222">
        <v>10</v>
      </c>
      <c r="C315" s="223">
        <v>4713.610000000001</v>
      </c>
      <c r="D315" s="223">
        <v>0</v>
      </c>
      <c r="E315" s="223">
        <v>0</v>
      </c>
      <c r="F315" s="223">
        <v>0</v>
      </c>
      <c r="G315" s="224">
        <v>0</v>
      </c>
      <c r="H315" s="225">
        <f t="shared" si="81"/>
        <v>10</v>
      </c>
      <c r="I315" s="226">
        <f t="shared" si="82"/>
        <v>4713.610000000001</v>
      </c>
      <c r="J315" s="329"/>
    </row>
    <row r="316" spans="1:10" ht="12.75">
      <c r="A316" s="109" t="s">
        <v>232</v>
      </c>
      <c r="B316" s="213">
        <f aca="true" t="shared" si="83" ref="B316:G316">SUM(B317:B326)</f>
        <v>45</v>
      </c>
      <c r="C316" s="214">
        <f t="shared" si="83"/>
        <v>4601.870000000002</v>
      </c>
      <c r="D316" s="214">
        <f t="shared" si="83"/>
        <v>0</v>
      </c>
      <c r="E316" s="214">
        <f t="shared" si="83"/>
        <v>0</v>
      </c>
      <c r="F316" s="214">
        <f t="shared" si="83"/>
        <v>126</v>
      </c>
      <c r="G316" s="214">
        <f t="shared" si="83"/>
        <v>27132.72</v>
      </c>
      <c r="H316" s="227">
        <f>B316+D316+F316</f>
        <v>171</v>
      </c>
      <c r="I316" s="228">
        <f>C316+E316+G316</f>
        <v>31734.590000000004</v>
      </c>
      <c r="J316" s="329"/>
    </row>
    <row r="317" spans="1:10" ht="12.75">
      <c r="A317" s="110" t="s">
        <v>119</v>
      </c>
      <c r="B317" s="217">
        <v>2</v>
      </c>
      <c r="C317" s="218">
        <v>210.27</v>
      </c>
      <c r="D317" s="218">
        <v>0</v>
      </c>
      <c r="E317" s="218">
        <v>0</v>
      </c>
      <c r="F317" s="218">
        <v>0</v>
      </c>
      <c r="G317" s="219">
        <v>0</v>
      </c>
      <c r="H317" s="220">
        <f>B317+D317+F317</f>
        <v>2</v>
      </c>
      <c r="I317" s="221">
        <f>C317+E317+G317</f>
        <v>210.27</v>
      </c>
      <c r="J317" s="329"/>
    </row>
    <row r="318" spans="1:10" ht="12.75">
      <c r="A318" s="110" t="s">
        <v>120</v>
      </c>
      <c r="B318" s="217">
        <v>0</v>
      </c>
      <c r="C318" s="218">
        <v>0</v>
      </c>
      <c r="D318" s="218">
        <v>0</v>
      </c>
      <c r="E318" s="218">
        <v>0</v>
      </c>
      <c r="F318" s="218">
        <v>0</v>
      </c>
      <c r="G318" s="219">
        <v>0</v>
      </c>
      <c r="H318" s="220">
        <f aca="true" t="shared" si="84" ref="H318:H326">B318+D318+F318</f>
        <v>0</v>
      </c>
      <c r="I318" s="221">
        <f aca="true" t="shared" si="85" ref="I318:I326">C318+E318+G318</f>
        <v>0</v>
      </c>
      <c r="J318" s="329"/>
    </row>
    <row r="319" spans="1:10" ht="12.75">
      <c r="A319" s="110" t="s">
        <v>121</v>
      </c>
      <c r="B319" s="217">
        <v>0</v>
      </c>
      <c r="C319" s="218">
        <v>0</v>
      </c>
      <c r="D319" s="218">
        <v>0</v>
      </c>
      <c r="E319" s="218">
        <v>0</v>
      </c>
      <c r="F319" s="218">
        <v>0</v>
      </c>
      <c r="G319" s="219">
        <v>0</v>
      </c>
      <c r="H319" s="220">
        <f t="shared" si="84"/>
        <v>0</v>
      </c>
      <c r="I319" s="221">
        <f t="shared" si="85"/>
        <v>0</v>
      </c>
      <c r="J319" s="329"/>
    </row>
    <row r="320" spans="1:10" ht="12.75">
      <c r="A320" s="110" t="s">
        <v>122</v>
      </c>
      <c r="B320" s="217">
        <v>0</v>
      </c>
      <c r="C320" s="218">
        <v>0</v>
      </c>
      <c r="D320" s="218">
        <v>0</v>
      </c>
      <c r="E320" s="218">
        <v>0</v>
      </c>
      <c r="F320" s="218">
        <v>0</v>
      </c>
      <c r="G320" s="219">
        <v>0</v>
      </c>
      <c r="H320" s="220">
        <f t="shared" si="84"/>
        <v>0</v>
      </c>
      <c r="I320" s="221">
        <f t="shared" si="85"/>
        <v>0</v>
      </c>
      <c r="J320" s="329"/>
    </row>
    <row r="321" spans="1:10" ht="12.75">
      <c r="A321" s="110" t="s">
        <v>123</v>
      </c>
      <c r="B321" s="217">
        <v>29</v>
      </c>
      <c r="C321" s="218">
        <v>4319.18</v>
      </c>
      <c r="D321" s="218">
        <v>0</v>
      </c>
      <c r="E321" s="218">
        <v>0</v>
      </c>
      <c r="F321" s="218">
        <v>15</v>
      </c>
      <c r="G321" s="219">
        <v>991.17</v>
      </c>
      <c r="H321" s="220">
        <f t="shared" si="84"/>
        <v>44</v>
      </c>
      <c r="I321" s="221">
        <f t="shared" si="85"/>
        <v>5310.35</v>
      </c>
      <c r="J321" s="329"/>
    </row>
    <row r="322" spans="1:10" ht="12.75">
      <c r="A322" s="110" t="s">
        <v>326</v>
      </c>
      <c r="B322" s="217">
        <v>0</v>
      </c>
      <c r="C322" s="218">
        <v>0</v>
      </c>
      <c r="D322" s="218">
        <v>0</v>
      </c>
      <c r="E322" s="218">
        <v>0</v>
      </c>
      <c r="F322" s="218">
        <v>0</v>
      </c>
      <c r="G322" s="219">
        <v>0</v>
      </c>
      <c r="H322" s="220">
        <f t="shared" si="84"/>
        <v>0</v>
      </c>
      <c r="I322" s="221">
        <f t="shared" si="85"/>
        <v>0</v>
      </c>
      <c r="J322" s="329"/>
    </row>
    <row r="323" spans="1:10" ht="12.75">
      <c r="A323" s="110" t="s">
        <v>124</v>
      </c>
      <c r="B323" s="217">
        <v>9</v>
      </c>
      <c r="C323" s="218">
        <v>-118.15000000000003</v>
      </c>
      <c r="D323" s="218">
        <v>0</v>
      </c>
      <c r="E323" s="218">
        <v>0</v>
      </c>
      <c r="F323" s="218">
        <v>111</v>
      </c>
      <c r="G323" s="219">
        <v>26141.550000000003</v>
      </c>
      <c r="H323" s="220">
        <f t="shared" si="84"/>
        <v>120</v>
      </c>
      <c r="I323" s="221">
        <f t="shared" si="85"/>
        <v>26023.4</v>
      </c>
      <c r="J323" s="329"/>
    </row>
    <row r="324" spans="1:10" ht="12.75">
      <c r="A324" s="110" t="s">
        <v>125</v>
      </c>
      <c r="B324" s="217">
        <v>0</v>
      </c>
      <c r="C324" s="218">
        <v>0</v>
      </c>
      <c r="D324" s="218">
        <v>0</v>
      </c>
      <c r="E324" s="218">
        <v>0</v>
      </c>
      <c r="F324" s="218">
        <v>0</v>
      </c>
      <c r="G324" s="219">
        <v>0</v>
      </c>
      <c r="H324" s="220">
        <f t="shared" si="84"/>
        <v>0</v>
      </c>
      <c r="I324" s="221">
        <f t="shared" si="85"/>
        <v>0</v>
      </c>
      <c r="J324" s="329"/>
    </row>
    <row r="325" spans="1:10" ht="12.75">
      <c r="A325" s="110" t="s">
        <v>126</v>
      </c>
      <c r="B325" s="217">
        <v>4</v>
      </c>
      <c r="C325" s="218">
        <v>131.47</v>
      </c>
      <c r="D325" s="218">
        <v>0</v>
      </c>
      <c r="E325" s="218">
        <v>0</v>
      </c>
      <c r="F325" s="218">
        <v>0</v>
      </c>
      <c r="G325" s="219">
        <v>0</v>
      </c>
      <c r="H325" s="220">
        <f t="shared" si="84"/>
        <v>4</v>
      </c>
      <c r="I325" s="221">
        <f t="shared" si="85"/>
        <v>131.47</v>
      </c>
      <c r="J325" s="329"/>
    </row>
    <row r="326" spans="1:10" ht="12.75">
      <c r="A326" s="111" t="s">
        <v>127</v>
      </c>
      <c r="B326" s="222">
        <v>1</v>
      </c>
      <c r="C326" s="223">
        <v>59.1</v>
      </c>
      <c r="D326" s="223">
        <v>0</v>
      </c>
      <c r="E326" s="223">
        <v>0</v>
      </c>
      <c r="F326" s="223">
        <v>0</v>
      </c>
      <c r="G326" s="224">
        <v>0</v>
      </c>
      <c r="H326" s="225">
        <f t="shared" si="84"/>
        <v>1</v>
      </c>
      <c r="I326" s="226">
        <f t="shared" si="85"/>
        <v>59.1</v>
      </c>
      <c r="J326" s="329"/>
    </row>
    <row r="327" spans="1:10" ht="12.75">
      <c r="A327" s="109" t="s">
        <v>369</v>
      </c>
      <c r="B327" s="213">
        <f aca="true" t="shared" si="86" ref="B327:G327">SUM(B328:B337)</f>
        <v>15</v>
      </c>
      <c r="C327" s="214">
        <f t="shared" si="86"/>
        <v>3425.64</v>
      </c>
      <c r="D327" s="214">
        <f t="shared" si="86"/>
        <v>0</v>
      </c>
      <c r="E327" s="214">
        <f t="shared" si="86"/>
        <v>0</v>
      </c>
      <c r="F327" s="214">
        <f t="shared" si="86"/>
        <v>0</v>
      </c>
      <c r="G327" s="214">
        <f t="shared" si="86"/>
        <v>0</v>
      </c>
      <c r="H327" s="227">
        <f>B327+D327+F327</f>
        <v>15</v>
      </c>
      <c r="I327" s="228">
        <f>C327+E327+G327</f>
        <v>3425.64</v>
      </c>
      <c r="J327" s="329"/>
    </row>
    <row r="328" spans="1:10" ht="12.75">
      <c r="A328" s="110" t="s">
        <v>119</v>
      </c>
      <c r="B328" s="217">
        <v>1</v>
      </c>
      <c r="C328" s="218">
        <v>968.41</v>
      </c>
      <c r="D328" s="218">
        <v>0</v>
      </c>
      <c r="E328" s="218">
        <v>0</v>
      </c>
      <c r="F328" s="218">
        <v>0</v>
      </c>
      <c r="G328" s="219">
        <v>0</v>
      </c>
      <c r="H328" s="220">
        <f>B328+D328+F328</f>
        <v>1</v>
      </c>
      <c r="I328" s="221">
        <f>C328+E328+G328</f>
        <v>968.41</v>
      </c>
      <c r="J328" s="329"/>
    </row>
    <row r="329" spans="1:10" ht="12.75">
      <c r="A329" s="110" t="s">
        <v>120</v>
      </c>
      <c r="B329" s="217">
        <v>0</v>
      </c>
      <c r="C329" s="218">
        <v>0</v>
      </c>
      <c r="D329" s="218">
        <v>0</v>
      </c>
      <c r="E329" s="218">
        <v>0</v>
      </c>
      <c r="F329" s="218">
        <v>0</v>
      </c>
      <c r="G329" s="219">
        <v>0</v>
      </c>
      <c r="H329" s="220">
        <f aca="true" t="shared" si="87" ref="H329:H337">B329+D329+F329</f>
        <v>0</v>
      </c>
      <c r="I329" s="221">
        <f aca="true" t="shared" si="88" ref="I329:I337">C329+E329+G329</f>
        <v>0</v>
      </c>
      <c r="J329" s="329"/>
    </row>
    <row r="330" spans="1:10" ht="12.75">
      <c r="A330" s="110" t="s">
        <v>121</v>
      </c>
      <c r="B330" s="217">
        <v>0</v>
      </c>
      <c r="C330" s="218">
        <v>0</v>
      </c>
      <c r="D330" s="218">
        <v>0</v>
      </c>
      <c r="E330" s="218">
        <v>0</v>
      </c>
      <c r="F330" s="218">
        <v>0</v>
      </c>
      <c r="G330" s="219">
        <v>0</v>
      </c>
      <c r="H330" s="220">
        <f t="shared" si="87"/>
        <v>0</v>
      </c>
      <c r="I330" s="221">
        <f t="shared" si="88"/>
        <v>0</v>
      </c>
      <c r="J330" s="329"/>
    </row>
    <row r="331" spans="1:10" ht="12.75">
      <c r="A331" s="110" t="s">
        <v>122</v>
      </c>
      <c r="B331" s="217">
        <v>0</v>
      </c>
      <c r="C331" s="218">
        <v>0</v>
      </c>
      <c r="D331" s="218">
        <v>0</v>
      </c>
      <c r="E331" s="218">
        <v>0</v>
      </c>
      <c r="F331" s="218">
        <v>0</v>
      </c>
      <c r="G331" s="219">
        <v>0</v>
      </c>
      <c r="H331" s="220">
        <f t="shared" si="87"/>
        <v>0</v>
      </c>
      <c r="I331" s="221">
        <f t="shared" si="88"/>
        <v>0</v>
      </c>
      <c r="J331" s="329"/>
    </row>
    <row r="332" spans="1:10" ht="12.75">
      <c r="A332" s="110" t="s">
        <v>123</v>
      </c>
      <c r="B332" s="217">
        <v>10</v>
      </c>
      <c r="C332" s="218">
        <v>2317.86</v>
      </c>
      <c r="D332" s="218">
        <v>0</v>
      </c>
      <c r="E332" s="218">
        <v>0</v>
      </c>
      <c r="F332" s="218">
        <v>0</v>
      </c>
      <c r="G332" s="219">
        <v>0</v>
      </c>
      <c r="H332" s="220">
        <f t="shared" si="87"/>
        <v>10</v>
      </c>
      <c r="I332" s="221">
        <f t="shared" si="88"/>
        <v>2317.86</v>
      </c>
      <c r="J332" s="329"/>
    </row>
    <row r="333" spans="1:10" ht="12.75">
      <c r="A333" s="110" t="s">
        <v>326</v>
      </c>
      <c r="B333" s="217">
        <v>0</v>
      </c>
      <c r="C333" s="218">
        <v>0</v>
      </c>
      <c r="D333" s="218">
        <v>0</v>
      </c>
      <c r="E333" s="218">
        <v>0</v>
      </c>
      <c r="F333" s="218">
        <v>0</v>
      </c>
      <c r="G333" s="219">
        <v>0</v>
      </c>
      <c r="H333" s="220">
        <f t="shared" si="87"/>
        <v>0</v>
      </c>
      <c r="I333" s="221">
        <f t="shared" si="88"/>
        <v>0</v>
      </c>
      <c r="J333" s="329"/>
    </row>
    <row r="334" spans="1:10" ht="12.75">
      <c r="A334" s="110" t="s">
        <v>124</v>
      </c>
      <c r="B334" s="217">
        <v>1</v>
      </c>
      <c r="C334" s="218">
        <v>92.02</v>
      </c>
      <c r="D334" s="218">
        <v>0</v>
      </c>
      <c r="E334" s="218">
        <v>0</v>
      </c>
      <c r="F334" s="218">
        <v>0</v>
      </c>
      <c r="G334" s="219">
        <v>0</v>
      </c>
      <c r="H334" s="220">
        <f t="shared" si="87"/>
        <v>1</v>
      </c>
      <c r="I334" s="221">
        <f t="shared" si="88"/>
        <v>92.02</v>
      </c>
      <c r="J334" s="329"/>
    </row>
    <row r="335" spans="1:10" ht="12.75">
      <c r="A335" s="110" t="s">
        <v>125</v>
      </c>
      <c r="B335" s="217">
        <v>0</v>
      </c>
      <c r="C335" s="218">
        <v>0</v>
      </c>
      <c r="D335" s="218">
        <v>0</v>
      </c>
      <c r="E335" s="218">
        <v>0</v>
      </c>
      <c r="F335" s="218">
        <v>0</v>
      </c>
      <c r="G335" s="219">
        <v>0</v>
      </c>
      <c r="H335" s="220">
        <f t="shared" si="87"/>
        <v>0</v>
      </c>
      <c r="I335" s="221">
        <f t="shared" si="88"/>
        <v>0</v>
      </c>
      <c r="J335" s="329"/>
    </row>
    <row r="336" spans="1:10" ht="12.75">
      <c r="A336" s="110" t="s">
        <v>126</v>
      </c>
      <c r="B336" s="217">
        <v>3</v>
      </c>
      <c r="C336" s="218">
        <v>47.35</v>
      </c>
      <c r="D336" s="218">
        <v>0</v>
      </c>
      <c r="E336" s="218">
        <v>0</v>
      </c>
      <c r="F336" s="218">
        <v>0</v>
      </c>
      <c r="G336" s="219">
        <v>0</v>
      </c>
      <c r="H336" s="220">
        <f t="shared" si="87"/>
        <v>3</v>
      </c>
      <c r="I336" s="221">
        <f t="shared" si="88"/>
        <v>47.35</v>
      </c>
      <c r="J336" s="329"/>
    </row>
    <row r="337" spans="1:10" ht="12.75">
      <c r="A337" s="111" t="s">
        <v>127</v>
      </c>
      <c r="B337" s="222">
        <v>0</v>
      </c>
      <c r="C337" s="223">
        <v>0</v>
      </c>
      <c r="D337" s="223">
        <v>0</v>
      </c>
      <c r="E337" s="223">
        <v>0</v>
      </c>
      <c r="F337" s="223">
        <v>0</v>
      </c>
      <c r="G337" s="224">
        <v>0</v>
      </c>
      <c r="H337" s="225">
        <f t="shared" si="87"/>
        <v>0</v>
      </c>
      <c r="I337" s="226">
        <f t="shared" si="88"/>
        <v>0</v>
      </c>
      <c r="J337" s="329"/>
    </row>
    <row r="338" spans="1:10" ht="12.75">
      <c r="A338" s="109" t="s">
        <v>233</v>
      </c>
      <c r="B338" s="213">
        <f aca="true" t="shared" si="89" ref="B338:G338">SUM(B339:B348)</f>
        <v>268</v>
      </c>
      <c r="C338" s="214">
        <f t="shared" si="89"/>
        <v>69145.48000000001</v>
      </c>
      <c r="D338" s="214">
        <f t="shared" si="89"/>
        <v>5</v>
      </c>
      <c r="E338" s="214">
        <f t="shared" si="89"/>
        <v>3544.67</v>
      </c>
      <c r="F338" s="214">
        <f t="shared" si="89"/>
        <v>181</v>
      </c>
      <c r="G338" s="214">
        <f t="shared" si="89"/>
        <v>44289.03999999999</v>
      </c>
      <c r="H338" s="227">
        <f>B338+D338+F338</f>
        <v>454</v>
      </c>
      <c r="I338" s="228">
        <f>C338+E338+G338</f>
        <v>116979.19</v>
      </c>
      <c r="J338" s="329"/>
    </row>
    <row r="339" spans="1:10" ht="12.75">
      <c r="A339" s="110" t="s">
        <v>119</v>
      </c>
      <c r="B339" s="217">
        <v>5</v>
      </c>
      <c r="C339" s="218">
        <v>2816.59</v>
      </c>
      <c r="D339" s="218">
        <v>0</v>
      </c>
      <c r="E339" s="218">
        <v>0</v>
      </c>
      <c r="F339" s="218">
        <v>0</v>
      </c>
      <c r="G339" s="219">
        <v>0</v>
      </c>
      <c r="H339" s="220">
        <f>B339+D339+F339</f>
        <v>5</v>
      </c>
      <c r="I339" s="221">
        <f>C339+E339+G339</f>
        <v>2816.59</v>
      </c>
      <c r="J339" s="329"/>
    </row>
    <row r="340" spans="1:10" ht="12.75">
      <c r="A340" s="110" t="s">
        <v>120</v>
      </c>
      <c r="B340" s="217">
        <v>1</v>
      </c>
      <c r="C340" s="218">
        <v>151.99</v>
      </c>
      <c r="D340" s="218">
        <v>0</v>
      </c>
      <c r="E340" s="218">
        <v>0</v>
      </c>
      <c r="F340" s="218">
        <v>0</v>
      </c>
      <c r="G340" s="219">
        <v>0</v>
      </c>
      <c r="H340" s="220">
        <f aca="true" t="shared" si="90" ref="H340:H348">B340+D340+F340</f>
        <v>1</v>
      </c>
      <c r="I340" s="221">
        <f aca="true" t="shared" si="91" ref="I340:I348">C340+E340+G340</f>
        <v>151.99</v>
      </c>
      <c r="J340" s="329"/>
    </row>
    <row r="341" spans="1:10" ht="12.75">
      <c r="A341" s="110" t="s">
        <v>121</v>
      </c>
      <c r="B341" s="217">
        <v>0</v>
      </c>
      <c r="C341" s="218">
        <v>0</v>
      </c>
      <c r="D341" s="218">
        <v>0</v>
      </c>
      <c r="E341" s="218">
        <v>0</v>
      </c>
      <c r="F341" s="218">
        <v>0</v>
      </c>
      <c r="G341" s="219">
        <v>0</v>
      </c>
      <c r="H341" s="220">
        <f t="shared" si="90"/>
        <v>0</v>
      </c>
      <c r="I341" s="221">
        <f t="shared" si="91"/>
        <v>0</v>
      </c>
      <c r="J341" s="329"/>
    </row>
    <row r="342" spans="1:10" ht="12.75">
      <c r="A342" s="110" t="s">
        <v>122</v>
      </c>
      <c r="B342" s="217">
        <v>0</v>
      </c>
      <c r="C342" s="218">
        <v>0</v>
      </c>
      <c r="D342" s="218">
        <v>0</v>
      </c>
      <c r="E342" s="218">
        <v>0</v>
      </c>
      <c r="F342" s="218">
        <v>0</v>
      </c>
      <c r="G342" s="219">
        <v>0</v>
      </c>
      <c r="H342" s="220">
        <f t="shared" si="90"/>
        <v>0</v>
      </c>
      <c r="I342" s="221">
        <f t="shared" si="91"/>
        <v>0</v>
      </c>
      <c r="J342" s="329"/>
    </row>
    <row r="343" spans="1:10" ht="12.75">
      <c r="A343" s="110" t="s">
        <v>123</v>
      </c>
      <c r="B343" s="217">
        <v>197</v>
      </c>
      <c r="C343" s="218">
        <v>43155.55</v>
      </c>
      <c r="D343" s="218">
        <v>5</v>
      </c>
      <c r="E343" s="218">
        <v>3544.67</v>
      </c>
      <c r="F343" s="218">
        <v>24</v>
      </c>
      <c r="G343" s="219">
        <v>2220.4500000000003</v>
      </c>
      <c r="H343" s="220">
        <f t="shared" si="90"/>
        <v>226</v>
      </c>
      <c r="I343" s="221">
        <f t="shared" si="91"/>
        <v>48920.67</v>
      </c>
      <c r="J343" s="329"/>
    </row>
    <row r="344" spans="1:10" ht="12.75">
      <c r="A344" s="110" t="s">
        <v>326</v>
      </c>
      <c r="B344" s="217">
        <v>0</v>
      </c>
      <c r="C344" s="218">
        <v>0</v>
      </c>
      <c r="D344" s="218">
        <v>0</v>
      </c>
      <c r="E344" s="218">
        <v>0</v>
      </c>
      <c r="F344" s="218">
        <v>0</v>
      </c>
      <c r="G344" s="219">
        <v>0</v>
      </c>
      <c r="H344" s="220">
        <f t="shared" si="90"/>
        <v>0</v>
      </c>
      <c r="I344" s="221">
        <f t="shared" si="91"/>
        <v>0</v>
      </c>
      <c r="J344" s="329"/>
    </row>
    <row r="345" spans="1:10" ht="12.75">
      <c r="A345" s="110" t="s">
        <v>124</v>
      </c>
      <c r="B345" s="217">
        <v>28</v>
      </c>
      <c r="C345" s="218">
        <v>8979.55</v>
      </c>
      <c r="D345" s="218">
        <v>0</v>
      </c>
      <c r="E345" s="218">
        <v>0</v>
      </c>
      <c r="F345" s="218">
        <v>157</v>
      </c>
      <c r="G345" s="219">
        <v>42068.59</v>
      </c>
      <c r="H345" s="220">
        <f t="shared" si="90"/>
        <v>185</v>
      </c>
      <c r="I345" s="221">
        <f t="shared" si="91"/>
        <v>51048.14</v>
      </c>
      <c r="J345" s="329"/>
    </row>
    <row r="346" spans="1:10" ht="12.75">
      <c r="A346" s="110" t="s">
        <v>125</v>
      </c>
      <c r="B346" s="217">
        <v>10</v>
      </c>
      <c r="C346" s="218">
        <v>414.21</v>
      </c>
      <c r="D346" s="218">
        <v>0</v>
      </c>
      <c r="E346" s="218">
        <v>0</v>
      </c>
      <c r="F346" s="218">
        <v>0</v>
      </c>
      <c r="G346" s="219">
        <v>0</v>
      </c>
      <c r="H346" s="220">
        <f t="shared" si="90"/>
        <v>10</v>
      </c>
      <c r="I346" s="221">
        <f t="shared" si="91"/>
        <v>414.21</v>
      </c>
      <c r="J346" s="329"/>
    </row>
    <row r="347" spans="1:10" ht="12.75">
      <c r="A347" s="110" t="s">
        <v>126</v>
      </c>
      <c r="B347" s="217">
        <v>25</v>
      </c>
      <c r="C347" s="218">
        <v>13286.09</v>
      </c>
      <c r="D347" s="218">
        <v>0</v>
      </c>
      <c r="E347" s="218">
        <v>0</v>
      </c>
      <c r="F347" s="218">
        <v>0</v>
      </c>
      <c r="G347" s="219">
        <v>0</v>
      </c>
      <c r="H347" s="220">
        <f t="shared" si="90"/>
        <v>25</v>
      </c>
      <c r="I347" s="221">
        <f t="shared" si="91"/>
        <v>13286.09</v>
      </c>
      <c r="J347" s="329"/>
    </row>
    <row r="348" spans="1:10" ht="12.75">
      <c r="A348" s="111" t="s">
        <v>127</v>
      </c>
      <c r="B348" s="222">
        <v>2</v>
      </c>
      <c r="C348" s="223">
        <v>341.5</v>
      </c>
      <c r="D348" s="223">
        <v>0</v>
      </c>
      <c r="E348" s="223">
        <v>0</v>
      </c>
      <c r="F348" s="223">
        <v>0</v>
      </c>
      <c r="G348" s="224">
        <v>0</v>
      </c>
      <c r="H348" s="225">
        <f t="shared" si="90"/>
        <v>2</v>
      </c>
      <c r="I348" s="226">
        <f t="shared" si="91"/>
        <v>341.5</v>
      </c>
      <c r="J348" s="329"/>
    </row>
    <row r="349" spans="1:10" ht="12.75">
      <c r="A349" s="109" t="s">
        <v>234</v>
      </c>
      <c r="B349" s="213">
        <f aca="true" t="shared" si="92" ref="B349:G349">SUM(B350:B359)</f>
        <v>22</v>
      </c>
      <c r="C349" s="214">
        <f t="shared" si="92"/>
        <v>3800.1499999999996</v>
      </c>
      <c r="D349" s="214">
        <f t="shared" si="92"/>
        <v>0</v>
      </c>
      <c r="E349" s="214">
        <f t="shared" si="92"/>
        <v>0</v>
      </c>
      <c r="F349" s="214">
        <f t="shared" si="92"/>
        <v>59</v>
      </c>
      <c r="G349" s="214">
        <f t="shared" si="92"/>
        <v>45266.2</v>
      </c>
      <c r="H349" s="227">
        <f>B349+D349+F349</f>
        <v>81</v>
      </c>
      <c r="I349" s="228">
        <f>C349+E349+G349</f>
        <v>49066.35</v>
      </c>
      <c r="J349" s="329"/>
    </row>
    <row r="350" spans="1:10" ht="12.75">
      <c r="A350" s="110" t="s">
        <v>119</v>
      </c>
      <c r="B350" s="217">
        <v>0</v>
      </c>
      <c r="C350" s="218">
        <v>0</v>
      </c>
      <c r="D350" s="218">
        <v>0</v>
      </c>
      <c r="E350" s="218">
        <v>0</v>
      </c>
      <c r="F350" s="218">
        <v>0</v>
      </c>
      <c r="G350" s="219">
        <v>0</v>
      </c>
      <c r="H350" s="220">
        <f>B350+D350+F350</f>
        <v>0</v>
      </c>
      <c r="I350" s="221">
        <f>C350+E350+G350</f>
        <v>0</v>
      </c>
      <c r="J350" s="329"/>
    </row>
    <row r="351" spans="1:10" ht="12.75">
      <c r="A351" s="110" t="s">
        <v>120</v>
      </c>
      <c r="B351" s="217">
        <v>0</v>
      </c>
      <c r="C351" s="218">
        <v>0</v>
      </c>
      <c r="D351" s="218">
        <v>0</v>
      </c>
      <c r="E351" s="218">
        <v>0</v>
      </c>
      <c r="F351" s="218">
        <v>0</v>
      </c>
      <c r="G351" s="219">
        <v>0</v>
      </c>
      <c r="H351" s="220">
        <f aca="true" t="shared" si="93" ref="H351:H359">B351+D351+F351</f>
        <v>0</v>
      </c>
      <c r="I351" s="221">
        <f aca="true" t="shared" si="94" ref="I351:I359">C351+E351+G351</f>
        <v>0</v>
      </c>
      <c r="J351" s="329"/>
    </row>
    <row r="352" spans="1:10" ht="12.75">
      <c r="A352" s="110" t="s">
        <v>121</v>
      </c>
      <c r="B352" s="217">
        <v>0</v>
      </c>
      <c r="C352" s="218">
        <v>0</v>
      </c>
      <c r="D352" s="218">
        <v>0</v>
      </c>
      <c r="E352" s="218">
        <v>0</v>
      </c>
      <c r="F352" s="218">
        <v>0</v>
      </c>
      <c r="G352" s="219">
        <v>0</v>
      </c>
      <c r="H352" s="220">
        <f t="shared" si="93"/>
        <v>0</v>
      </c>
      <c r="I352" s="221">
        <f t="shared" si="94"/>
        <v>0</v>
      </c>
      <c r="J352" s="329"/>
    </row>
    <row r="353" spans="1:10" ht="12.75">
      <c r="A353" s="110" t="s">
        <v>122</v>
      </c>
      <c r="B353" s="217">
        <v>0</v>
      </c>
      <c r="C353" s="218">
        <v>0</v>
      </c>
      <c r="D353" s="218">
        <v>0</v>
      </c>
      <c r="E353" s="218">
        <v>0</v>
      </c>
      <c r="F353" s="218">
        <v>0</v>
      </c>
      <c r="G353" s="219">
        <v>0</v>
      </c>
      <c r="H353" s="220">
        <f t="shared" si="93"/>
        <v>0</v>
      </c>
      <c r="I353" s="221">
        <f t="shared" si="94"/>
        <v>0</v>
      </c>
      <c r="J353" s="329"/>
    </row>
    <row r="354" spans="1:10" ht="12.75">
      <c r="A354" s="110" t="s">
        <v>123</v>
      </c>
      <c r="B354" s="217">
        <v>19</v>
      </c>
      <c r="C354" s="218">
        <v>2732.02</v>
      </c>
      <c r="D354" s="218">
        <v>0</v>
      </c>
      <c r="E354" s="218">
        <v>0</v>
      </c>
      <c r="F354" s="218">
        <v>0</v>
      </c>
      <c r="G354" s="219">
        <v>0</v>
      </c>
      <c r="H354" s="220">
        <f t="shared" si="93"/>
        <v>19</v>
      </c>
      <c r="I354" s="221">
        <f t="shared" si="94"/>
        <v>2732.02</v>
      </c>
      <c r="J354" s="329"/>
    </row>
    <row r="355" spans="1:10" ht="12.75">
      <c r="A355" s="110" t="s">
        <v>326</v>
      </c>
      <c r="B355" s="217">
        <v>0</v>
      </c>
      <c r="C355" s="218">
        <v>0</v>
      </c>
      <c r="D355" s="218">
        <v>0</v>
      </c>
      <c r="E355" s="218">
        <v>0</v>
      </c>
      <c r="F355" s="218">
        <v>0</v>
      </c>
      <c r="G355" s="219">
        <v>0</v>
      </c>
      <c r="H355" s="220">
        <f t="shared" si="93"/>
        <v>0</v>
      </c>
      <c r="I355" s="221">
        <f t="shared" si="94"/>
        <v>0</v>
      </c>
      <c r="J355" s="329"/>
    </row>
    <row r="356" spans="1:10" ht="12.75">
      <c r="A356" s="110" t="s">
        <v>124</v>
      </c>
      <c r="B356" s="217">
        <v>2</v>
      </c>
      <c r="C356" s="218">
        <v>549.87</v>
      </c>
      <c r="D356" s="218">
        <v>0</v>
      </c>
      <c r="E356" s="218">
        <v>0</v>
      </c>
      <c r="F356" s="218">
        <v>59</v>
      </c>
      <c r="G356" s="219">
        <v>45266.2</v>
      </c>
      <c r="H356" s="220">
        <f t="shared" si="93"/>
        <v>61</v>
      </c>
      <c r="I356" s="221">
        <f t="shared" si="94"/>
        <v>45816.07</v>
      </c>
      <c r="J356" s="329"/>
    </row>
    <row r="357" spans="1:10" ht="12.75">
      <c r="A357" s="110" t="s">
        <v>125</v>
      </c>
      <c r="B357" s="217">
        <v>0</v>
      </c>
      <c r="C357" s="218">
        <v>0</v>
      </c>
      <c r="D357" s="218">
        <v>0</v>
      </c>
      <c r="E357" s="218">
        <v>0</v>
      </c>
      <c r="F357" s="218">
        <v>0</v>
      </c>
      <c r="G357" s="219">
        <v>0</v>
      </c>
      <c r="H357" s="220">
        <f t="shared" si="93"/>
        <v>0</v>
      </c>
      <c r="I357" s="221">
        <f t="shared" si="94"/>
        <v>0</v>
      </c>
      <c r="J357" s="329"/>
    </row>
    <row r="358" spans="1:10" ht="12.75">
      <c r="A358" s="110" t="s">
        <v>126</v>
      </c>
      <c r="B358" s="217">
        <v>1</v>
      </c>
      <c r="C358" s="218">
        <v>518.26</v>
      </c>
      <c r="D358" s="218">
        <v>0</v>
      </c>
      <c r="E358" s="218">
        <v>0</v>
      </c>
      <c r="F358" s="218">
        <v>0</v>
      </c>
      <c r="G358" s="219">
        <v>0</v>
      </c>
      <c r="H358" s="220">
        <f t="shared" si="93"/>
        <v>1</v>
      </c>
      <c r="I358" s="221">
        <f t="shared" si="94"/>
        <v>518.26</v>
      </c>
      <c r="J358" s="329"/>
    </row>
    <row r="359" spans="1:10" ht="12.75">
      <c r="A359" s="111" t="s">
        <v>127</v>
      </c>
      <c r="B359" s="222">
        <v>0</v>
      </c>
      <c r="C359" s="223">
        <v>0</v>
      </c>
      <c r="D359" s="223">
        <v>0</v>
      </c>
      <c r="E359" s="223">
        <v>0</v>
      </c>
      <c r="F359" s="223">
        <v>0</v>
      </c>
      <c r="G359" s="224">
        <v>0</v>
      </c>
      <c r="H359" s="225">
        <f t="shared" si="93"/>
        <v>0</v>
      </c>
      <c r="I359" s="226">
        <f t="shared" si="94"/>
        <v>0</v>
      </c>
      <c r="J359" s="329"/>
    </row>
    <row r="360" spans="1:10" ht="12.75">
      <c r="A360" s="109" t="s">
        <v>235</v>
      </c>
      <c r="B360" s="213">
        <f aca="true" t="shared" si="95" ref="B360:G360">SUM(B361:B370)</f>
        <v>527</v>
      </c>
      <c r="C360" s="214">
        <f t="shared" si="95"/>
        <v>110376.98999999999</v>
      </c>
      <c r="D360" s="214">
        <f t="shared" si="95"/>
        <v>5</v>
      </c>
      <c r="E360" s="214">
        <f t="shared" si="95"/>
        <v>872.45</v>
      </c>
      <c r="F360" s="214">
        <f t="shared" si="95"/>
        <v>410</v>
      </c>
      <c r="G360" s="214">
        <f t="shared" si="95"/>
        <v>81523.45</v>
      </c>
      <c r="H360" s="227">
        <f>B360+D360+F360</f>
        <v>942</v>
      </c>
      <c r="I360" s="228">
        <f>C360+E360+G360</f>
        <v>192772.88999999998</v>
      </c>
      <c r="J360" s="329"/>
    </row>
    <row r="361" spans="1:10" ht="12.75">
      <c r="A361" s="110" t="s">
        <v>119</v>
      </c>
      <c r="B361" s="217">
        <v>7</v>
      </c>
      <c r="C361" s="218">
        <v>1869.1200000000001</v>
      </c>
      <c r="D361" s="218">
        <v>0</v>
      </c>
      <c r="E361" s="218">
        <v>0</v>
      </c>
      <c r="F361" s="218">
        <v>0</v>
      </c>
      <c r="G361" s="219">
        <v>0</v>
      </c>
      <c r="H361" s="220">
        <f>B361+D361+F361</f>
        <v>7</v>
      </c>
      <c r="I361" s="221">
        <f>C361+E361+G361</f>
        <v>1869.1200000000001</v>
      </c>
      <c r="J361" s="329"/>
    </row>
    <row r="362" spans="1:10" ht="12.75">
      <c r="A362" s="110" t="s">
        <v>120</v>
      </c>
      <c r="B362" s="217">
        <v>0</v>
      </c>
      <c r="C362" s="218">
        <v>0</v>
      </c>
      <c r="D362" s="218">
        <v>0</v>
      </c>
      <c r="E362" s="218">
        <v>0</v>
      </c>
      <c r="F362" s="218">
        <v>0</v>
      </c>
      <c r="G362" s="219">
        <v>0</v>
      </c>
      <c r="H362" s="220">
        <f aca="true" t="shared" si="96" ref="H362:H370">B362+D362+F362</f>
        <v>0</v>
      </c>
      <c r="I362" s="221">
        <f aca="true" t="shared" si="97" ref="I362:I370">C362+E362+G362</f>
        <v>0</v>
      </c>
      <c r="J362" s="329"/>
    </row>
    <row r="363" spans="1:10" ht="12.75">
      <c r="A363" s="110" t="s">
        <v>121</v>
      </c>
      <c r="B363" s="217">
        <v>0</v>
      </c>
      <c r="C363" s="218">
        <v>0</v>
      </c>
      <c r="D363" s="218">
        <v>0</v>
      </c>
      <c r="E363" s="218">
        <v>0</v>
      </c>
      <c r="F363" s="218">
        <v>0</v>
      </c>
      <c r="G363" s="219">
        <v>0</v>
      </c>
      <c r="H363" s="220">
        <f t="shared" si="96"/>
        <v>0</v>
      </c>
      <c r="I363" s="221">
        <f t="shared" si="97"/>
        <v>0</v>
      </c>
      <c r="J363" s="329"/>
    </row>
    <row r="364" spans="1:10" ht="12.75">
      <c r="A364" s="110" t="s">
        <v>122</v>
      </c>
      <c r="B364" s="217">
        <v>0</v>
      </c>
      <c r="C364" s="218">
        <v>0</v>
      </c>
      <c r="D364" s="218">
        <v>0</v>
      </c>
      <c r="E364" s="218">
        <v>0</v>
      </c>
      <c r="F364" s="218">
        <v>0</v>
      </c>
      <c r="G364" s="219">
        <v>0</v>
      </c>
      <c r="H364" s="220">
        <f t="shared" si="96"/>
        <v>0</v>
      </c>
      <c r="I364" s="221">
        <f t="shared" si="97"/>
        <v>0</v>
      </c>
      <c r="J364" s="329"/>
    </row>
    <row r="365" spans="1:10" ht="12.75">
      <c r="A365" s="110" t="s">
        <v>123</v>
      </c>
      <c r="B365" s="217">
        <v>434</v>
      </c>
      <c r="C365" s="218">
        <v>81071.81</v>
      </c>
      <c r="D365" s="218">
        <v>4</v>
      </c>
      <c r="E365" s="218">
        <v>828.44</v>
      </c>
      <c r="F365" s="218">
        <v>128</v>
      </c>
      <c r="G365" s="219">
        <v>10437.89</v>
      </c>
      <c r="H365" s="220">
        <f t="shared" si="96"/>
        <v>566</v>
      </c>
      <c r="I365" s="221">
        <f t="shared" si="97"/>
        <v>92338.14</v>
      </c>
      <c r="J365" s="329"/>
    </row>
    <row r="366" spans="1:10" ht="12.75">
      <c r="A366" s="110" t="s">
        <v>326</v>
      </c>
      <c r="B366" s="217">
        <v>1</v>
      </c>
      <c r="C366" s="218">
        <v>16.48</v>
      </c>
      <c r="D366" s="218">
        <v>0</v>
      </c>
      <c r="E366" s="218">
        <v>0</v>
      </c>
      <c r="F366" s="218">
        <v>0</v>
      </c>
      <c r="G366" s="219">
        <v>0</v>
      </c>
      <c r="H366" s="220">
        <f t="shared" si="96"/>
        <v>1</v>
      </c>
      <c r="I366" s="221">
        <f t="shared" si="97"/>
        <v>16.48</v>
      </c>
      <c r="J366" s="329"/>
    </row>
    <row r="367" spans="1:10" ht="12.75">
      <c r="A367" s="110" t="s">
        <v>124</v>
      </c>
      <c r="B367" s="217">
        <v>32</v>
      </c>
      <c r="C367" s="218">
        <v>3527.59</v>
      </c>
      <c r="D367" s="218">
        <v>0</v>
      </c>
      <c r="E367" s="218">
        <v>0</v>
      </c>
      <c r="F367" s="218">
        <v>282</v>
      </c>
      <c r="G367" s="219">
        <v>71085.56</v>
      </c>
      <c r="H367" s="220">
        <f t="shared" si="96"/>
        <v>314</v>
      </c>
      <c r="I367" s="221">
        <f t="shared" si="97"/>
        <v>74613.15</v>
      </c>
      <c r="J367" s="329"/>
    </row>
    <row r="368" spans="1:10" ht="12.75">
      <c r="A368" s="110" t="s">
        <v>125</v>
      </c>
      <c r="B368" s="217">
        <v>7</v>
      </c>
      <c r="C368" s="218">
        <v>91.71000000000001</v>
      </c>
      <c r="D368" s="218">
        <v>0</v>
      </c>
      <c r="E368" s="218">
        <v>0</v>
      </c>
      <c r="F368" s="218">
        <v>0</v>
      </c>
      <c r="G368" s="219">
        <v>0</v>
      </c>
      <c r="H368" s="220">
        <f t="shared" si="96"/>
        <v>7</v>
      </c>
      <c r="I368" s="221">
        <f t="shared" si="97"/>
        <v>91.71000000000001</v>
      </c>
      <c r="J368" s="329"/>
    </row>
    <row r="369" spans="1:10" ht="12.75">
      <c r="A369" s="110" t="s">
        <v>126</v>
      </c>
      <c r="B369" s="217">
        <v>46</v>
      </c>
      <c r="C369" s="218">
        <v>23800.28</v>
      </c>
      <c r="D369" s="218">
        <v>1</v>
      </c>
      <c r="E369" s="218">
        <v>44.01</v>
      </c>
      <c r="F369" s="218">
        <v>0</v>
      </c>
      <c r="G369" s="219">
        <v>0</v>
      </c>
      <c r="H369" s="220">
        <f t="shared" si="96"/>
        <v>47</v>
      </c>
      <c r="I369" s="221">
        <f t="shared" si="97"/>
        <v>23844.289999999997</v>
      </c>
      <c r="J369" s="329"/>
    </row>
    <row r="370" spans="1:10" ht="12.75">
      <c r="A370" s="111" t="s">
        <v>127</v>
      </c>
      <c r="B370" s="222">
        <v>0</v>
      </c>
      <c r="C370" s="223">
        <v>0</v>
      </c>
      <c r="D370" s="223">
        <v>0</v>
      </c>
      <c r="E370" s="223">
        <v>0</v>
      </c>
      <c r="F370" s="223">
        <v>0</v>
      </c>
      <c r="G370" s="224">
        <v>0</v>
      </c>
      <c r="H370" s="225">
        <f t="shared" si="96"/>
        <v>0</v>
      </c>
      <c r="I370" s="226">
        <f t="shared" si="97"/>
        <v>0</v>
      </c>
      <c r="J370" s="329"/>
    </row>
    <row r="371" spans="1:10" ht="12.75">
      <c r="A371" s="109" t="s">
        <v>236</v>
      </c>
      <c r="B371" s="213">
        <f aca="true" t="shared" si="98" ref="B371:G371">SUM(B372:B381)</f>
        <v>131</v>
      </c>
      <c r="C371" s="214">
        <f t="shared" si="98"/>
        <v>36352.9</v>
      </c>
      <c r="D371" s="214">
        <f t="shared" si="98"/>
        <v>1</v>
      </c>
      <c r="E371" s="214">
        <f t="shared" si="98"/>
        <v>1927.03</v>
      </c>
      <c r="F371" s="214">
        <f t="shared" si="98"/>
        <v>101</v>
      </c>
      <c r="G371" s="214">
        <f t="shared" si="98"/>
        <v>30927.6</v>
      </c>
      <c r="H371" s="227">
        <f>B371+D371+F371</f>
        <v>233</v>
      </c>
      <c r="I371" s="228">
        <f>C371+E371+G371</f>
        <v>69207.53</v>
      </c>
      <c r="J371" s="329"/>
    </row>
    <row r="372" spans="1:10" ht="12.75">
      <c r="A372" s="110" t="s">
        <v>119</v>
      </c>
      <c r="B372" s="217">
        <v>2</v>
      </c>
      <c r="C372" s="218">
        <v>99.12</v>
      </c>
      <c r="D372" s="218">
        <v>0</v>
      </c>
      <c r="E372" s="218">
        <v>0</v>
      </c>
      <c r="F372" s="218">
        <v>0</v>
      </c>
      <c r="G372" s="219">
        <v>0</v>
      </c>
      <c r="H372" s="220">
        <f>B372+D372+F372</f>
        <v>2</v>
      </c>
      <c r="I372" s="221">
        <f>C372+E372+G372</f>
        <v>99.12</v>
      </c>
      <c r="J372" s="329"/>
    </row>
    <row r="373" spans="1:10" ht="12.75">
      <c r="A373" s="110" t="s">
        <v>120</v>
      </c>
      <c r="B373" s="217">
        <v>0</v>
      </c>
      <c r="C373" s="218">
        <v>0</v>
      </c>
      <c r="D373" s="218">
        <v>0</v>
      </c>
      <c r="E373" s="218">
        <v>0</v>
      </c>
      <c r="F373" s="218">
        <v>0</v>
      </c>
      <c r="G373" s="219">
        <v>0</v>
      </c>
      <c r="H373" s="220">
        <f aca="true" t="shared" si="99" ref="H373:H381">B373+D373+F373</f>
        <v>0</v>
      </c>
      <c r="I373" s="221">
        <f aca="true" t="shared" si="100" ref="I373:I381">C373+E373+G373</f>
        <v>0</v>
      </c>
      <c r="J373" s="329"/>
    </row>
    <row r="374" spans="1:10" ht="12.75">
      <c r="A374" s="110" t="s">
        <v>121</v>
      </c>
      <c r="B374" s="217">
        <v>0</v>
      </c>
      <c r="C374" s="218">
        <v>0</v>
      </c>
      <c r="D374" s="218">
        <v>0</v>
      </c>
      <c r="E374" s="218">
        <v>0</v>
      </c>
      <c r="F374" s="218">
        <v>0</v>
      </c>
      <c r="G374" s="219">
        <v>0</v>
      </c>
      <c r="H374" s="220">
        <f t="shared" si="99"/>
        <v>0</v>
      </c>
      <c r="I374" s="221">
        <f t="shared" si="100"/>
        <v>0</v>
      </c>
      <c r="J374" s="329"/>
    </row>
    <row r="375" spans="1:10" ht="12.75">
      <c r="A375" s="110" t="s">
        <v>122</v>
      </c>
      <c r="B375" s="217">
        <v>0</v>
      </c>
      <c r="C375" s="218">
        <v>0</v>
      </c>
      <c r="D375" s="218">
        <v>0</v>
      </c>
      <c r="E375" s="218">
        <v>0</v>
      </c>
      <c r="F375" s="218">
        <v>0</v>
      </c>
      <c r="G375" s="219">
        <v>0</v>
      </c>
      <c r="H375" s="220">
        <f t="shared" si="99"/>
        <v>0</v>
      </c>
      <c r="I375" s="221">
        <f t="shared" si="100"/>
        <v>0</v>
      </c>
      <c r="J375" s="329"/>
    </row>
    <row r="376" spans="1:10" ht="12.75">
      <c r="A376" s="110" t="s">
        <v>123</v>
      </c>
      <c r="B376" s="217">
        <v>110</v>
      </c>
      <c r="C376" s="218">
        <v>26097.22</v>
      </c>
      <c r="D376" s="218">
        <v>1</v>
      </c>
      <c r="E376" s="218">
        <v>1927.03</v>
      </c>
      <c r="F376" s="218">
        <v>4</v>
      </c>
      <c r="G376" s="219">
        <v>2145.6</v>
      </c>
      <c r="H376" s="220">
        <f t="shared" si="99"/>
        <v>115</v>
      </c>
      <c r="I376" s="221">
        <f t="shared" si="100"/>
        <v>30169.85</v>
      </c>
      <c r="J376" s="329"/>
    </row>
    <row r="377" spans="1:10" ht="12.75">
      <c r="A377" s="110" t="s">
        <v>326</v>
      </c>
      <c r="B377" s="217">
        <v>0</v>
      </c>
      <c r="C377" s="218">
        <v>0</v>
      </c>
      <c r="D377" s="218">
        <v>0</v>
      </c>
      <c r="E377" s="218">
        <v>0</v>
      </c>
      <c r="F377" s="218">
        <v>0</v>
      </c>
      <c r="G377" s="219">
        <v>0</v>
      </c>
      <c r="H377" s="220">
        <f t="shared" si="99"/>
        <v>0</v>
      </c>
      <c r="I377" s="221">
        <f t="shared" si="100"/>
        <v>0</v>
      </c>
      <c r="J377" s="329"/>
    </row>
    <row r="378" spans="1:10" ht="12.75">
      <c r="A378" s="110" t="s">
        <v>124</v>
      </c>
      <c r="B378" s="217">
        <v>14</v>
      </c>
      <c r="C378" s="218">
        <v>9268.44</v>
      </c>
      <c r="D378" s="218">
        <v>0</v>
      </c>
      <c r="E378" s="218">
        <v>0</v>
      </c>
      <c r="F378" s="218">
        <v>96</v>
      </c>
      <c r="G378" s="219">
        <v>27892.73</v>
      </c>
      <c r="H378" s="220">
        <f t="shared" si="99"/>
        <v>110</v>
      </c>
      <c r="I378" s="221">
        <f t="shared" si="100"/>
        <v>37161.17</v>
      </c>
      <c r="J378" s="329"/>
    </row>
    <row r="379" spans="1:10" ht="12.75">
      <c r="A379" s="110" t="s">
        <v>125</v>
      </c>
      <c r="B379" s="217">
        <v>0</v>
      </c>
      <c r="C379" s="218">
        <v>0</v>
      </c>
      <c r="D379" s="218">
        <v>0</v>
      </c>
      <c r="E379" s="218">
        <v>0</v>
      </c>
      <c r="F379" s="218">
        <v>0</v>
      </c>
      <c r="G379" s="219">
        <v>0</v>
      </c>
      <c r="H379" s="220">
        <f t="shared" si="99"/>
        <v>0</v>
      </c>
      <c r="I379" s="221">
        <f t="shared" si="100"/>
        <v>0</v>
      </c>
      <c r="J379" s="329"/>
    </row>
    <row r="380" spans="1:10" ht="12.75">
      <c r="A380" s="110" t="s">
        <v>126</v>
      </c>
      <c r="B380" s="217">
        <v>4</v>
      </c>
      <c r="C380" s="218">
        <v>267.22</v>
      </c>
      <c r="D380" s="218">
        <v>0</v>
      </c>
      <c r="E380" s="218">
        <v>0</v>
      </c>
      <c r="F380" s="218">
        <v>0</v>
      </c>
      <c r="G380" s="219">
        <v>0</v>
      </c>
      <c r="H380" s="220">
        <f t="shared" si="99"/>
        <v>4</v>
      </c>
      <c r="I380" s="221">
        <f t="shared" si="100"/>
        <v>267.22</v>
      </c>
      <c r="J380" s="329"/>
    </row>
    <row r="381" spans="1:10" ht="12.75">
      <c r="A381" s="111" t="s">
        <v>127</v>
      </c>
      <c r="B381" s="222">
        <v>1</v>
      </c>
      <c r="C381" s="223">
        <v>620.9</v>
      </c>
      <c r="D381" s="223">
        <v>0</v>
      </c>
      <c r="E381" s="223">
        <v>0</v>
      </c>
      <c r="F381" s="223">
        <v>1</v>
      </c>
      <c r="G381" s="224">
        <v>889.27</v>
      </c>
      <c r="H381" s="225">
        <f t="shared" si="99"/>
        <v>2</v>
      </c>
      <c r="I381" s="226">
        <f t="shared" si="100"/>
        <v>1510.17</v>
      </c>
      <c r="J381" s="329"/>
    </row>
    <row r="382" spans="1:10" ht="12.75">
      <c r="A382" s="109" t="s">
        <v>237</v>
      </c>
      <c r="B382" s="213">
        <f aca="true" t="shared" si="101" ref="B382:G382">SUM(B383:B392)</f>
        <v>1</v>
      </c>
      <c r="C382" s="214">
        <f t="shared" si="101"/>
        <v>32.2</v>
      </c>
      <c r="D382" s="214">
        <f t="shared" si="101"/>
        <v>0</v>
      </c>
      <c r="E382" s="214">
        <f t="shared" si="101"/>
        <v>0</v>
      </c>
      <c r="F382" s="214">
        <f t="shared" si="101"/>
        <v>0</v>
      </c>
      <c r="G382" s="214">
        <f t="shared" si="101"/>
        <v>0</v>
      </c>
      <c r="H382" s="227">
        <f>B382+D382+F382</f>
        <v>1</v>
      </c>
      <c r="I382" s="228">
        <f>C382+E382+G382</f>
        <v>32.2</v>
      </c>
      <c r="J382" s="329"/>
    </row>
    <row r="383" spans="1:10" ht="12.75">
      <c r="A383" s="110" t="s">
        <v>119</v>
      </c>
      <c r="B383" s="217">
        <v>1</v>
      </c>
      <c r="C383" s="218">
        <v>32.2</v>
      </c>
      <c r="D383" s="218">
        <v>0</v>
      </c>
      <c r="E383" s="218">
        <v>0</v>
      </c>
      <c r="F383" s="218">
        <v>0</v>
      </c>
      <c r="G383" s="219">
        <v>0</v>
      </c>
      <c r="H383" s="220">
        <f>B383+D383+F383</f>
        <v>1</v>
      </c>
      <c r="I383" s="221">
        <f>C383+E383+G383</f>
        <v>32.2</v>
      </c>
      <c r="J383" s="329"/>
    </row>
    <row r="384" spans="1:10" ht="12.75">
      <c r="A384" s="110" t="s">
        <v>120</v>
      </c>
      <c r="B384" s="217">
        <v>0</v>
      </c>
      <c r="C384" s="218">
        <v>0</v>
      </c>
      <c r="D384" s="218">
        <v>0</v>
      </c>
      <c r="E384" s="218">
        <v>0</v>
      </c>
      <c r="F384" s="218">
        <v>0</v>
      </c>
      <c r="G384" s="219">
        <v>0</v>
      </c>
      <c r="H384" s="220">
        <f aca="true" t="shared" si="102" ref="H384:H392">B384+D384+F384</f>
        <v>0</v>
      </c>
      <c r="I384" s="221">
        <f aca="true" t="shared" si="103" ref="I384:I392">C384+E384+G384</f>
        <v>0</v>
      </c>
      <c r="J384" s="329"/>
    </row>
    <row r="385" spans="1:10" ht="12.75">
      <c r="A385" s="110" t="s">
        <v>121</v>
      </c>
      <c r="B385" s="217">
        <v>0</v>
      </c>
      <c r="C385" s="218">
        <v>0</v>
      </c>
      <c r="D385" s="218">
        <v>0</v>
      </c>
      <c r="E385" s="218">
        <v>0</v>
      </c>
      <c r="F385" s="218">
        <v>0</v>
      </c>
      <c r="G385" s="219">
        <v>0</v>
      </c>
      <c r="H385" s="220">
        <f t="shared" si="102"/>
        <v>0</v>
      </c>
      <c r="I385" s="221">
        <f t="shared" si="103"/>
        <v>0</v>
      </c>
      <c r="J385" s="329"/>
    </row>
    <row r="386" spans="1:10" ht="12.75">
      <c r="A386" s="110" t="s">
        <v>122</v>
      </c>
      <c r="B386" s="217">
        <v>0</v>
      </c>
      <c r="C386" s="218">
        <v>0</v>
      </c>
      <c r="D386" s="218">
        <v>0</v>
      </c>
      <c r="E386" s="218">
        <v>0</v>
      </c>
      <c r="F386" s="218">
        <v>0</v>
      </c>
      <c r="G386" s="219">
        <v>0</v>
      </c>
      <c r="H386" s="220">
        <f t="shared" si="102"/>
        <v>0</v>
      </c>
      <c r="I386" s="221">
        <f t="shared" si="103"/>
        <v>0</v>
      </c>
      <c r="J386" s="329"/>
    </row>
    <row r="387" spans="1:10" ht="12.75">
      <c r="A387" s="110" t="s">
        <v>123</v>
      </c>
      <c r="B387" s="217">
        <v>0</v>
      </c>
      <c r="C387" s="218">
        <v>0</v>
      </c>
      <c r="D387" s="218">
        <v>0</v>
      </c>
      <c r="E387" s="218">
        <v>0</v>
      </c>
      <c r="F387" s="218">
        <v>0</v>
      </c>
      <c r="G387" s="219">
        <v>0</v>
      </c>
      <c r="H387" s="220">
        <f t="shared" si="102"/>
        <v>0</v>
      </c>
      <c r="I387" s="221">
        <f t="shared" si="103"/>
        <v>0</v>
      </c>
      <c r="J387" s="329"/>
    </row>
    <row r="388" spans="1:10" ht="12.75">
      <c r="A388" s="110" t="s">
        <v>326</v>
      </c>
      <c r="B388" s="217">
        <v>0</v>
      </c>
      <c r="C388" s="218">
        <v>0</v>
      </c>
      <c r="D388" s="218">
        <v>0</v>
      </c>
      <c r="E388" s="218">
        <v>0</v>
      </c>
      <c r="F388" s="218">
        <v>0</v>
      </c>
      <c r="G388" s="219">
        <v>0</v>
      </c>
      <c r="H388" s="220">
        <f t="shared" si="102"/>
        <v>0</v>
      </c>
      <c r="I388" s="221">
        <f t="shared" si="103"/>
        <v>0</v>
      </c>
      <c r="J388" s="329"/>
    </row>
    <row r="389" spans="1:10" ht="12.75">
      <c r="A389" s="110" t="s">
        <v>124</v>
      </c>
      <c r="B389" s="217">
        <v>0</v>
      </c>
      <c r="C389" s="218">
        <v>0</v>
      </c>
      <c r="D389" s="218">
        <v>0</v>
      </c>
      <c r="E389" s="218">
        <v>0</v>
      </c>
      <c r="F389" s="218">
        <v>0</v>
      </c>
      <c r="G389" s="219">
        <v>0</v>
      </c>
      <c r="H389" s="220">
        <f t="shared" si="102"/>
        <v>0</v>
      </c>
      <c r="I389" s="221">
        <f t="shared" si="103"/>
        <v>0</v>
      </c>
      <c r="J389" s="329"/>
    </row>
    <row r="390" spans="1:10" ht="12.75">
      <c r="A390" s="110" t="s">
        <v>125</v>
      </c>
      <c r="B390" s="217">
        <v>0</v>
      </c>
      <c r="C390" s="218">
        <v>0</v>
      </c>
      <c r="D390" s="218">
        <v>0</v>
      </c>
      <c r="E390" s="218">
        <v>0</v>
      </c>
      <c r="F390" s="218">
        <v>0</v>
      </c>
      <c r="G390" s="219">
        <v>0</v>
      </c>
      <c r="H390" s="220">
        <f t="shared" si="102"/>
        <v>0</v>
      </c>
      <c r="I390" s="221">
        <f t="shared" si="103"/>
        <v>0</v>
      </c>
      <c r="J390" s="329"/>
    </row>
    <row r="391" spans="1:10" ht="12.75">
      <c r="A391" s="110" t="s">
        <v>126</v>
      </c>
      <c r="B391" s="217">
        <v>0</v>
      </c>
      <c r="C391" s="218">
        <v>0</v>
      </c>
      <c r="D391" s="218">
        <v>0</v>
      </c>
      <c r="E391" s="218">
        <v>0</v>
      </c>
      <c r="F391" s="218">
        <v>0</v>
      </c>
      <c r="G391" s="219">
        <v>0</v>
      </c>
      <c r="H391" s="220">
        <f t="shared" si="102"/>
        <v>0</v>
      </c>
      <c r="I391" s="221">
        <f t="shared" si="103"/>
        <v>0</v>
      </c>
      <c r="J391" s="329"/>
    </row>
    <row r="392" spans="1:10" ht="12.75">
      <c r="A392" s="111" t="s">
        <v>127</v>
      </c>
      <c r="B392" s="222">
        <v>0</v>
      </c>
      <c r="C392" s="223">
        <v>0</v>
      </c>
      <c r="D392" s="223">
        <v>0</v>
      </c>
      <c r="E392" s="223">
        <v>0</v>
      </c>
      <c r="F392" s="223">
        <v>0</v>
      </c>
      <c r="G392" s="224">
        <v>0</v>
      </c>
      <c r="H392" s="225">
        <f t="shared" si="102"/>
        <v>0</v>
      </c>
      <c r="I392" s="226">
        <f t="shared" si="103"/>
        <v>0</v>
      </c>
      <c r="J392" s="329"/>
    </row>
    <row r="393" spans="1:10" ht="12.75">
      <c r="A393" s="109" t="s">
        <v>238</v>
      </c>
      <c r="B393" s="213">
        <f aca="true" t="shared" si="104" ref="B393:G393">SUM(B394:B403)</f>
        <v>21</v>
      </c>
      <c r="C393" s="214">
        <f t="shared" si="104"/>
        <v>1365.38</v>
      </c>
      <c r="D393" s="214">
        <f t="shared" si="104"/>
        <v>0</v>
      </c>
      <c r="E393" s="214">
        <f t="shared" si="104"/>
        <v>0</v>
      </c>
      <c r="F393" s="214">
        <f t="shared" si="104"/>
        <v>67</v>
      </c>
      <c r="G393" s="214">
        <f t="shared" si="104"/>
        <v>5268.74</v>
      </c>
      <c r="H393" s="227">
        <f>B393+D393+F393</f>
        <v>88</v>
      </c>
      <c r="I393" s="228">
        <f>C393+E393+G393</f>
        <v>6634.12</v>
      </c>
      <c r="J393" s="329"/>
    </row>
    <row r="394" spans="1:10" ht="12.75">
      <c r="A394" s="110" t="s">
        <v>119</v>
      </c>
      <c r="B394" s="217">
        <v>0</v>
      </c>
      <c r="C394" s="218">
        <v>0</v>
      </c>
      <c r="D394" s="218">
        <v>0</v>
      </c>
      <c r="E394" s="218">
        <v>0</v>
      </c>
      <c r="F394" s="218">
        <v>0</v>
      </c>
      <c r="G394" s="219">
        <v>0</v>
      </c>
      <c r="H394" s="220">
        <f>B394+D394+F394</f>
        <v>0</v>
      </c>
      <c r="I394" s="221">
        <f>C394+E394+G394</f>
        <v>0</v>
      </c>
      <c r="J394" s="329"/>
    </row>
    <row r="395" spans="1:10" ht="12.75">
      <c r="A395" s="110" t="s">
        <v>120</v>
      </c>
      <c r="B395" s="217">
        <v>0</v>
      </c>
      <c r="C395" s="218">
        <v>0</v>
      </c>
      <c r="D395" s="218">
        <v>0</v>
      </c>
      <c r="E395" s="218">
        <v>0</v>
      </c>
      <c r="F395" s="218">
        <v>0</v>
      </c>
      <c r="G395" s="219">
        <v>0</v>
      </c>
      <c r="H395" s="220">
        <f aca="true" t="shared" si="105" ref="H395:H403">B395+D395+F395</f>
        <v>0</v>
      </c>
      <c r="I395" s="221">
        <f aca="true" t="shared" si="106" ref="I395:I403">C395+E395+G395</f>
        <v>0</v>
      </c>
      <c r="J395" s="329"/>
    </row>
    <row r="396" spans="1:10" ht="12.75">
      <c r="A396" s="110" t="s">
        <v>121</v>
      </c>
      <c r="B396" s="217">
        <v>0</v>
      </c>
      <c r="C396" s="218">
        <v>0</v>
      </c>
      <c r="D396" s="218">
        <v>0</v>
      </c>
      <c r="E396" s="218">
        <v>0</v>
      </c>
      <c r="F396" s="218">
        <v>0</v>
      </c>
      <c r="G396" s="219">
        <v>0</v>
      </c>
      <c r="H396" s="220">
        <f t="shared" si="105"/>
        <v>0</v>
      </c>
      <c r="I396" s="221">
        <f t="shared" si="106"/>
        <v>0</v>
      </c>
      <c r="J396" s="329"/>
    </row>
    <row r="397" spans="1:10" ht="12.75">
      <c r="A397" s="110" t="s">
        <v>122</v>
      </c>
      <c r="B397" s="217">
        <v>0</v>
      </c>
      <c r="C397" s="218">
        <v>0</v>
      </c>
      <c r="D397" s="218">
        <v>0</v>
      </c>
      <c r="E397" s="218">
        <v>0</v>
      </c>
      <c r="F397" s="218">
        <v>0</v>
      </c>
      <c r="G397" s="219">
        <v>0</v>
      </c>
      <c r="H397" s="220">
        <f t="shared" si="105"/>
        <v>0</v>
      </c>
      <c r="I397" s="221">
        <f t="shared" si="106"/>
        <v>0</v>
      </c>
      <c r="J397" s="329"/>
    </row>
    <row r="398" spans="1:10" ht="12.75">
      <c r="A398" s="110" t="s">
        <v>123</v>
      </c>
      <c r="B398" s="217">
        <v>19</v>
      </c>
      <c r="C398" s="218">
        <v>462.72999999999996</v>
      </c>
      <c r="D398" s="218">
        <v>0</v>
      </c>
      <c r="E398" s="218">
        <v>0</v>
      </c>
      <c r="F398" s="218">
        <v>5</v>
      </c>
      <c r="G398" s="219">
        <v>352.83</v>
      </c>
      <c r="H398" s="220">
        <f t="shared" si="105"/>
        <v>24</v>
      </c>
      <c r="I398" s="221">
        <f t="shared" si="106"/>
        <v>815.56</v>
      </c>
      <c r="J398" s="329"/>
    </row>
    <row r="399" spans="1:10" ht="12.75">
      <c r="A399" s="110" t="s">
        <v>326</v>
      </c>
      <c r="B399" s="217">
        <v>0</v>
      </c>
      <c r="C399" s="218">
        <v>0</v>
      </c>
      <c r="D399" s="218">
        <v>0</v>
      </c>
      <c r="E399" s="218">
        <v>0</v>
      </c>
      <c r="F399" s="218">
        <v>0</v>
      </c>
      <c r="G399" s="219">
        <v>0</v>
      </c>
      <c r="H399" s="220">
        <f t="shared" si="105"/>
        <v>0</v>
      </c>
      <c r="I399" s="221">
        <f t="shared" si="106"/>
        <v>0</v>
      </c>
      <c r="J399" s="329"/>
    </row>
    <row r="400" spans="1:10" ht="12.75">
      <c r="A400" s="110" t="s">
        <v>124</v>
      </c>
      <c r="B400" s="217">
        <v>1</v>
      </c>
      <c r="C400" s="218">
        <v>48.42</v>
      </c>
      <c r="D400" s="218">
        <v>0</v>
      </c>
      <c r="E400" s="218">
        <v>0</v>
      </c>
      <c r="F400" s="218">
        <v>62</v>
      </c>
      <c r="G400" s="219">
        <v>4915.91</v>
      </c>
      <c r="H400" s="220">
        <f t="shared" si="105"/>
        <v>63</v>
      </c>
      <c r="I400" s="221">
        <f t="shared" si="106"/>
        <v>4964.33</v>
      </c>
      <c r="J400" s="329"/>
    </row>
    <row r="401" spans="1:10" ht="12.75">
      <c r="A401" s="110" t="s">
        <v>125</v>
      </c>
      <c r="B401" s="217">
        <v>0</v>
      </c>
      <c r="C401" s="218">
        <v>0</v>
      </c>
      <c r="D401" s="218">
        <v>0</v>
      </c>
      <c r="E401" s="218">
        <v>0</v>
      </c>
      <c r="F401" s="218">
        <v>0</v>
      </c>
      <c r="G401" s="219">
        <v>0</v>
      </c>
      <c r="H401" s="220">
        <f t="shared" si="105"/>
        <v>0</v>
      </c>
      <c r="I401" s="221">
        <f t="shared" si="106"/>
        <v>0</v>
      </c>
      <c r="J401" s="329"/>
    </row>
    <row r="402" spans="1:10" ht="12.75">
      <c r="A402" s="110" t="s">
        <v>126</v>
      </c>
      <c r="B402" s="217">
        <v>1</v>
      </c>
      <c r="C402" s="218">
        <v>854.23</v>
      </c>
      <c r="D402" s="218">
        <v>0</v>
      </c>
      <c r="E402" s="218">
        <v>0</v>
      </c>
      <c r="F402" s="218">
        <v>0</v>
      </c>
      <c r="G402" s="219">
        <v>0</v>
      </c>
      <c r="H402" s="220">
        <f t="shared" si="105"/>
        <v>1</v>
      </c>
      <c r="I402" s="221">
        <f t="shared" si="106"/>
        <v>854.23</v>
      </c>
      <c r="J402" s="329"/>
    </row>
    <row r="403" spans="1:10" ht="12.75">
      <c r="A403" s="111" t="s">
        <v>127</v>
      </c>
      <c r="B403" s="222">
        <v>0</v>
      </c>
      <c r="C403" s="223">
        <v>0</v>
      </c>
      <c r="D403" s="223">
        <v>0</v>
      </c>
      <c r="E403" s="223">
        <v>0</v>
      </c>
      <c r="F403" s="223">
        <v>0</v>
      </c>
      <c r="G403" s="224">
        <v>0</v>
      </c>
      <c r="H403" s="225">
        <f t="shared" si="105"/>
        <v>0</v>
      </c>
      <c r="I403" s="226">
        <f t="shared" si="106"/>
        <v>0</v>
      </c>
      <c r="J403" s="329"/>
    </row>
    <row r="404" spans="1:10" ht="12.75">
      <c r="A404" s="109" t="s">
        <v>370</v>
      </c>
      <c r="B404" s="213">
        <f aca="true" t="shared" si="107" ref="B404:G404">SUM(B405:B414)</f>
        <v>3</v>
      </c>
      <c r="C404" s="214">
        <f t="shared" si="107"/>
        <v>619.49</v>
      </c>
      <c r="D404" s="214">
        <f t="shared" si="107"/>
        <v>0</v>
      </c>
      <c r="E404" s="214">
        <f t="shared" si="107"/>
        <v>0</v>
      </c>
      <c r="F404" s="214">
        <f t="shared" si="107"/>
        <v>4</v>
      </c>
      <c r="G404" s="214">
        <f t="shared" si="107"/>
        <v>577.3499999999999</v>
      </c>
      <c r="H404" s="227">
        <f>B404+D404+F404</f>
        <v>7</v>
      </c>
      <c r="I404" s="228">
        <f>C404+E404+G404</f>
        <v>1196.84</v>
      </c>
      <c r="J404" s="329"/>
    </row>
    <row r="405" spans="1:10" ht="12.75">
      <c r="A405" s="110" t="s">
        <v>119</v>
      </c>
      <c r="B405" s="217">
        <v>0</v>
      </c>
      <c r="C405" s="218">
        <v>0</v>
      </c>
      <c r="D405" s="218">
        <v>0</v>
      </c>
      <c r="E405" s="218">
        <v>0</v>
      </c>
      <c r="F405" s="218">
        <v>0</v>
      </c>
      <c r="G405" s="219">
        <v>0</v>
      </c>
      <c r="H405" s="220">
        <f>B405+D405+F405</f>
        <v>0</v>
      </c>
      <c r="I405" s="221">
        <f>C405+E405+G405</f>
        <v>0</v>
      </c>
      <c r="J405" s="329"/>
    </row>
    <row r="406" spans="1:10" ht="12.75">
      <c r="A406" s="110" t="s">
        <v>120</v>
      </c>
      <c r="B406" s="217">
        <v>0</v>
      </c>
      <c r="C406" s="218">
        <v>0</v>
      </c>
      <c r="D406" s="218">
        <v>0</v>
      </c>
      <c r="E406" s="218">
        <v>0</v>
      </c>
      <c r="F406" s="218">
        <v>0</v>
      </c>
      <c r="G406" s="219">
        <v>0</v>
      </c>
      <c r="H406" s="220">
        <f aca="true" t="shared" si="108" ref="H406:H414">B406+D406+F406</f>
        <v>0</v>
      </c>
      <c r="I406" s="221">
        <f aca="true" t="shared" si="109" ref="I406:I414">C406+E406+G406</f>
        <v>0</v>
      </c>
      <c r="J406" s="329"/>
    </row>
    <row r="407" spans="1:10" ht="12.75">
      <c r="A407" s="110" t="s">
        <v>121</v>
      </c>
      <c r="B407" s="217">
        <v>0</v>
      </c>
      <c r="C407" s="218">
        <v>0</v>
      </c>
      <c r="D407" s="218">
        <v>0</v>
      </c>
      <c r="E407" s="218">
        <v>0</v>
      </c>
      <c r="F407" s="218">
        <v>0</v>
      </c>
      <c r="G407" s="219">
        <v>0</v>
      </c>
      <c r="H407" s="220">
        <f t="shared" si="108"/>
        <v>0</v>
      </c>
      <c r="I407" s="221">
        <f t="shared" si="109"/>
        <v>0</v>
      </c>
      <c r="J407" s="329"/>
    </row>
    <row r="408" spans="1:10" ht="12.75">
      <c r="A408" s="110" t="s">
        <v>122</v>
      </c>
      <c r="B408" s="217">
        <v>0</v>
      </c>
      <c r="C408" s="218">
        <v>0</v>
      </c>
      <c r="D408" s="218">
        <v>0</v>
      </c>
      <c r="E408" s="218">
        <v>0</v>
      </c>
      <c r="F408" s="218">
        <v>0</v>
      </c>
      <c r="G408" s="219">
        <v>0</v>
      </c>
      <c r="H408" s="220">
        <f t="shared" si="108"/>
        <v>0</v>
      </c>
      <c r="I408" s="221">
        <f t="shared" si="109"/>
        <v>0</v>
      </c>
      <c r="J408" s="329"/>
    </row>
    <row r="409" spans="1:10" ht="12.75">
      <c r="A409" s="110" t="s">
        <v>123</v>
      </c>
      <c r="B409" s="217">
        <v>1</v>
      </c>
      <c r="C409" s="218">
        <v>13.05</v>
      </c>
      <c r="D409" s="218">
        <v>0</v>
      </c>
      <c r="E409" s="218">
        <v>0</v>
      </c>
      <c r="F409" s="218">
        <v>0</v>
      </c>
      <c r="G409" s="219">
        <v>0</v>
      </c>
      <c r="H409" s="220">
        <f t="shared" si="108"/>
        <v>1</v>
      </c>
      <c r="I409" s="221">
        <f t="shared" si="109"/>
        <v>13.05</v>
      </c>
      <c r="J409" s="329"/>
    </row>
    <row r="410" spans="1:10" ht="12.75">
      <c r="A410" s="110" t="s">
        <v>326</v>
      </c>
      <c r="B410" s="217">
        <v>0</v>
      </c>
      <c r="C410" s="218">
        <v>0</v>
      </c>
      <c r="D410" s="218">
        <v>0</v>
      </c>
      <c r="E410" s="218">
        <v>0</v>
      </c>
      <c r="F410" s="218">
        <v>0</v>
      </c>
      <c r="G410" s="219">
        <v>0</v>
      </c>
      <c r="H410" s="220">
        <f t="shared" si="108"/>
        <v>0</v>
      </c>
      <c r="I410" s="221">
        <f t="shared" si="109"/>
        <v>0</v>
      </c>
      <c r="J410" s="329"/>
    </row>
    <row r="411" spans="1:10" ht="12.75">
      <c r="A411" s="110" t="s">
        <v>124</v>
      </c>
      <c r="B411" s="217">
        <v>2</v>
      </c>
      <c r="C411" s="218">
        <v>606.44</v>
      </c>
      <c r="D411" s="218">
        <v>0</v>
      </c>
      <c r="E411" s="218">
        <v>0</v>
      </c>
      <c r="F411" s="218">
        <v>4</v>
      </c>
      <c r="G411" s="219">
        <v>577.3499999999999</v>
      </c>
      <c r="H411" s="220">
        <f t="shared" si="108"/>
        <v>6</v>
      </c>
      <c r="I411" s="221">
        <f t="shared" si="109"/>
        <v>1183.79</v>
      </c>
      <c r="J411" s="329"/>
    </row>
    <row r="412" spans="1:10" ht="12.75">
      <c r="A412" s="110" t="s">
        <v>125</v>
      </c>
      <c r="B412" s="217">
        <v>0</v>
      </c>
      <c r="C412" s="218">
        <v>0</v>
      </c>
      <c r="D412" s="218">
        <v>0</v>
      </c>
      <c r="E412" s="218">
        <v>0</v>
      </c>
      <c r="F412" s="218">
        <v>0</v>
      </c>
      <c r="G412" s="219">
        <v>0</v>
      </c>
      <c r="H412" s="220">
        <f t="shared" si="108"/>
        <v>0</v>
      </c>
      <c r="I412" s="221">
        <f t="shared" si="109"/>
        <v>0</v>
      </c>
      <c r="J412" s="329"/>
    </row>
    <row r="413" spans="1:10" ht="12.75">
      <c r="A413" s="110" t="s">
        <v>126</v>
      </c>
      <c r="B413" s="217">
        <v>0</v>
      </c>
      <c r="C413" s="218">
        <v>0</v>
      </c>
      <c r="D413" s="218">
        <v>0</v>
      </c>
      <c r="E413" s="218">
        <v>0</v>
      </c>
      <c r="F413" s="218">
        <v>0</v>
      </c>
      <c r="G413" s="219">
        <v>0</v>
      </c>
      <c r="H413" s="220">
        <f t="shared" si="108"/>
        <v>0</v>
      </c>
      <c r="I413" s="221">
        <f t="shared" si="109"/>
        <v>0</v>
      </c>
      <c r="J413" s="329"/>
    </row>
    <row r="414" spans="1:10" ht="12.75">
      <c r="A414" s="111" t="s">
        <v>127</v>
      </c>
      <c r="B414" s="222">
        <v>0</v>
      </c>
      <c r="C414" s="223">
        <v>0</v>
      </c>
      <c r="D414" s="223">
        <v>0</v>
      </c>
      <c r="E414" s="223">
        <v>0</v>
      </c>
      <c r="F414" s="223">
        <v>0</v>
      </c>
      <c r="G414" s="224">
        <v>0</v>
      </c>
      <c r="H414" s="225">
        <f t="shared" si="108"/>
        <v>0</v>
      </c>
      <c r="I414" s="226">
        <f t="shared" si="109"/>
        <v>0</v>
      </c>
      <c r="J414" s="329"/>
    </row>
    <row r="415" spans="1:10" ht="12.75">
      <c r="A415" s="109" t="s">
        <v>239</v>
      </c>
      <c r="B415" s="213">
        <f aca="true" t="shared" si="110" ref="B415:G415">SUM(B416:B425)</f>
        <v>1</v>
      </c>
      <c r="C415" s="214">
        <f t="shared" si="110"/>
        <v>581</v>
      </c>
      <c r="D415" s="214">
        <f t="shared" si="110"/>
        <v>0</v>
      </c>
      <c r="E415" s="214">
        <f t="shared" si="110"/>
        <v>0</v>
      </c>
      <c r="F415" s="214">
        <f t="shared" si="110"/>
        <v>1</v>
      </c>
      <c r="G415" s="214">
        <f t="shared" si="110"/>
        <v>345.76</v>
      </c>
      <c r="H415" s="227">
        <f>B415+D415+F415</f>
        <v>2</v>
      </c>
      <c r="I415" s="228">
        <f>C415+E415+G415</f>
        <v>926.76</v>
      </c>
      <c r="J415" s="329"/>
    </row>
    <row r="416" spans="1:10" ht="12.75">
      <c r="A416" s="110" t="s">
        <v>119</v>
      </c>
      <c r="B416" s="217">
        <v>0</v>
      </c>
      <c r="C416" s="218">
        <v>0</v>
      </c>
      <c r="D416" s="218">
        <v>0</v>
      </c>
      <c r="E416" s="218">
        <v>0</v>
      </c>
      <c r="F416" s="218">
        <v>0</v>
      </c>
      <c r="G416" s="219">
        <v>0</v>
      </c>
      <c r="H416" s="220">
        <f>B416+D416+F416</f>
        <v>0</v>
      </c>
      <c r="I416" s="221">
        <f>C416+E416+G416</f>
        <v>0</v>
      </c>
      <c r="J416" s="329"/>
    </row>
    <row r="417" spans="1:10" ht="12.75">
      <c r="A417" s="110" t="s">
        <v>120</v>
      </c>
      <c r="B417" s="217">
        <v>0</v>
      </c>
      <c r="C417" s="218">
        <v>0</v>
      </c>
      <c r="D417" s="218">
        <v>0</v>
      </c>
      <c r="E417" s="218">
        <v>0</v>
      </c>
      <c r="F417" s="218">
        <v>0</v>
      </c>
      <c r="G417" s="219">
        <v>0</v>
      </c>
      <c r="H417" s="220">
        <f aca="true" t="shared" si="111" ref="H417:H425">B417+D417+F417</f>
        <v>0</v>
      </c>
      <c r="I417" s="221">
        <f aca="true" t="shared" si="112" ref="I417:I425">C417+E417+G417</f>
        <v>0</v>
      </c>
      <c r="J417" s="329"/>
    </row>
    <row r="418" spans="1:10" ht="12.75">
      <c r="A418" s="110" t="s">
        <v>121</v>
      </c>
      <c r="B418" s="217">
        <v>0</v>
      </c>
      <c r="C418" s="218">
        <v>0</v>
      </c>
      <c r="D418" s="218">
        <v>0</v>
      </c>
      <c r="E418" s="218">
        <v>0</v>
      </c>
      <c r="F418" s="218">
        <v>0</v>
      </c>
      <c r="G418" s="219">
        <v>0</v>
      </c>
      <c r="H418" s="220">
        <f>B418+D418+F418</f>
        <v>0</v>
      </c>
      <c r="I418" s="221">
        <f t="shared" si="112"/>
        <v>0</v>
      </c>
      <c r="J418" s="329"/>
    </row>
    <row r="419" spans="1:10" ht="12.75">
      <c r="A419" s="110" t="s">
        <v>122</v>
      </c>
      <c r="B419" s="217">
        <v>0</v>
      </c>
      <c r="C419" s="218">
        <v>0</v>
      </c>
      <c r="D419" s="218">
        <v>0</v>
      </c>
      <c r="E419" s="218">
        <v>0</v>
      </c>
      <c r="F419" s="218">
        <v>0</v>
      </c>
      <c r="G419" s="219">
        <v>0</v>
      </c>
      <c r="H419" s="220">
        <f t="shared" si="111"/>
        <v>0</v>
      </c>
      <c r="I419" s="221">
        <f t="shared" si="112"/>
        <v>0</v>
      </c>
      <c r="J419" s="329"/>
    </row>
    <row r="420" spans="1:10" ht="12.75">
      <c r="A420" s="110" t="s">
        <v>123</v>
      </c>
      <c r="B420" s="217">
        <v>1</v>
      </c>
      <c r="C420" s="218">
        <v>581</v>
      </c>
      <c r="D420" s="218">
        <v>0</v>
      </c>
      <c r="E420" s="218">
        <v>0</v>
      </c>
      <c r="F420" s="218">
        <v>0</v>
      </c>
      <c r="G420" s="219">
        <v>0</v>
      </c>
      <c r="H420" s="220">
        <f t="shared" si="111"/>
        <v>1</v>
      </c>
      <c r="I420" s="221">
        <f t="shared" si="112"/>
        <v>581</v>
      </c>
      <c r="J420" s="329"/>
    </row>
    <row r="421" spans="1:10" ht="12.75">
      <c r="A421" s="110" t="s">
        <v>326</v>
      </c>
      <c r="B421" s="217">
        <v>0</v>
      </c>
      <c r="C421" s="218">
        <v>0</v>
      </c>
      <c r="D421" s="218">
        <v>0</v>
      </c>
      <c r="E421" s="218">
        <v>0</v>
      </c>
      <c r="F421" s="218">
        <v>0</v>
      </c>
      <c r="G421" s="219">
        <v>0</v>
      </c>
      <c r="H421" s="220">
        <f>B421+D421+F421</f>
        <v>0</v>
      </c>
      <c r="I421" s="221">
        <f t="shared" si="112"/>
        <v>0</v>
      </c>
      <c r="J421" s="329"/>
    </row>
    <row r="422" spans="1:10" ht="12.75">
      <c r="A422" s="110" t="s">
        <v>124</v>
      </c>
      <c r="B422" s="217">
        <v>0</v>
      </c>
      <c r="C422" s="218">
        <v>0</v>
      </c>
      <c r="D422" s="218">
        <v>0</v>
      </c>
      <c r="E422" s="218">
        <v>0</v>
      </c>
      <c r="F422" s="218">
        <v>1</v>
      </c>
      <c r="G422" s="219">
        <v>345.76</v>
      </c>
      <c r="H422" s="220">
        <f t="shared" si="111"/>
        <v>1</v>
      </c>
      <c r="I422" s="221">
        <f t="shared" si="112"/>
        <v>345.76</v>
      </c>
      <c r="J422" s="329"/>
    </row>
    <row r="423" spans="1:10" ht="12.75">
      <c r="A423" s="110" t="s">
        <v>125</v>
      </c>
      <c r="B423" s="217">
        <v>0</v>
      </c>
      <c r="C423" s="218">
        <v>0</v>
      </c>
      <c r="D423" s="218">
        <v>0</v>
      </c>
      <c r="E423" s="218">
        <v>0</v>
      </c>
      <c r="F423" s="218">
        <v>0</v>
      </c>
      <c r="G423" s="219">
        <v>0</v>
      </c>
      <c r="H423" s="220">
        <f t="shared" si="111"/>
        <v>0</v>
      </c>
      <c r="I423" s="221">
        <f t="shared" si="112"/>
        <v>0</v>
      </c>
      <c r="J423" s="329"/>
    </row>
    <row r="424" spans="1:10" ht="12.75">
      <c r="A424" s="110" t="s">
        <v>126</v>
      </c>
      <c r="B424" s="217">
        <v>0</v>
      </c>
      <c r="C424" s="218">
        <v>0</v>
      </c>
      <c r="D424" s="218">
        <v>0</v>
      </c>
      <c r="E424" s="218">
        <v>0</v>
      </c>
      <c r="F424" s="218">
        <v>0</v>
      </c>
      <c r="G424" s="219">
        <v>0</v>
      </c>
      <c r="H424" s="220">
        <f t="shared" si="111"/>
        <v>0</v>
      </c>
      <c r="I424" s="221">
        <f t="shared" si="112"/>
        <v>0</v>
      </c>
      <c r="J424" s="329"/>
    </row>
    <row r="425" spans="1:10" ht="12.75">
      <c r="A425" s="111" t="s">
        <v>127</v>
      </c>
      <c r="B425" s="222">
        <v>0</v>
      </c>
      <c r="C425" s="223">
        <v>0</v>
      </c>
      <c r="D425" s="223">
        <v>0</v>
      </c>
      <c r="E425" s="223">
        <v>0</v>
      </c>
      <c r="F425" s="223">
        <v>0</v>
      </c>
      <c r="G425" s="224">
        <v>0</v>
      </c>
      <c r="H425" s="225">
        <f t="shared" si="111"/>
        <v>0</v>
      </c>
      <c r="I425" s="226">
        <f t="shared" si="112"/>
        <v>0</v>
      </c>
      <c r="J425" s="329"/>
    </row>
    <row r="426" spans="1:10" ht="12.75">
      <c r="A426" s="109" t="s">
        <v>240</v>
      </c>
      <c r="B426" s="213">
        <f aca="true" t="shared" si="113" ref="B426:G426">SUM(B427:B436)</f>
        <v>29</v>
      </c>
      <c r="C426" s="214">
        <f t="shared" si="113"/>
        <v>3633.01</v>
      </c>
      <c r="D426" s="214">
        <f t="shared" si="113"/>
        <v>0</v>
      </c>
      <c r="E426" s="214">
        <f t="shared" si="113"/>
        <v>0</v>
      </c>
      <c r="F426" s="214">
        <f t="shared" si="113"/>
        <v>18</v>
      </c>
      <c r="G426" s="214">
        <f t="shared" si="113"/>
        <v>2760.8</v>
      </c>
      <c r="H426" s="227">
        <f>B426+D426+F426</f>
        <v>47</v>
      </c>
      <c r="I426" s="228">
        <f>C426+E426+G426</f>
        <v>6393.81</v>
      </c>
      <c r="J426" s="329"/>
    </row>
    <row r="427" spans="1:10" ht="12.75">
      <c r="A427" s="110" t="s">
        <v>119</v>
      </c>
      <c r="B427" s="217">
        <v>1</v>
      </c>
      <c r="C427" s="218">
        <v>8.23</v>
      </c>
      <c r="D427" s="218">
        <v>0</v>
      </c>
      <c r="E427" s="218">
        <v>0</v>
      </c>
      <c r="F427" s="218">
        <v>0</v>
      </c>
      <c r="G427" s="219">
        <v>0</v>
      </c>
      <c r="H427" s="220">
        <f>B427+D427+F427</f>
        <v>1</v>
      </c>
      <c r="I427" s="221">
        <f>C427+E427+G427</f>
        <v>8.23</v>
      </c>
      <c r="J427" s="329"/>
    </row>
    <row r="428" spans="1:10" ht="12.75">
      <c r="A428" s="110" t="s">
        <v>120</v>
      </c>
      <c r="B428" s="217">
        <v>0</v>
      </c>
      <c r="C428" s="218">
        <v>0</v>
      </c>
      <c r="D428" s="218">
        <v>0</v>
      </c>
      <c r="E428" s="218">
        <v>0</v>
      </c>
      <c r="F428" s="218">
        <v>0</v>
      </c>
      <c r="G428" s="219">
        <v>0</v>
      </c>
      <c r="H428" s="220">
        <f aca="true" t="shared" si="114" ref="H428:H436">B428+D428+F428</f>
        <v>0</v>
      </c>
      <c r="I428" s="221">
        <f aca="true" t="shared" si="115" ref="I428:I436">C428+E428+G428</f>
        <v>0</v>
      </c>
      <c r="J428" s="329"/>
    </row>
    <row r="429" spans="1:10" ht="12.75">
      <c r="A429" s="110" t="s">
        <v>121</v>
      </c>
      <c r="B429" s="217">
        <v>0</v>
      </c>
      <c r="C429" s="218">
        <v>0</v>
      </c>
      <c r="D429" s="218">
        <v>0</v>
      </c>
      <c r="E429" s="218">
        <v>0</v>
      </c>
      <c r="F429" s="218">
        <v>0</v>
      </c>
      <c r="G429" s="219">
        <v>0</v>
      </c>
      <c r="H429" s="220">
        <f t="shared" si="114"/>
        <v>0</v>
      </c>
      <c r="I429" s="221">
        <f t="shared" si="115"/>
        <v>0</v>
      </c>
      <c r="J429" s="329"/>
    </row>
    <row r="430" spans="1:10" ht="12.75">
      <c r="A430" s="110" t="s">
        <v>122</v>
      </c>
      <c r="B430" s="217">
        <v>0</v>
      </c>
      <c r="C430" s="218">
        <v>0</v>
      </c>
      <c r="D430" s="218">
        <v>0</v>
      </c>
      <c r="E430" s="218">
        <v>0</v>
      </c>
      <c r="F430" s="218">
        <v>0</v>
      </c>
      <c r="G430" s="219">
        <v>0</v>
      </c>
      <c r="H430" s="220">
        <f t="shared" si="114"/>
        <v>0</v>
      </c>
      <c r="I430" s="221">
        <f t="shared" si="115"/>
        <v>0</v>
      </c>
      <c r="J430" s="329"/>
    </row>
    <row r="431" spans="1:10" ht="12.75">
      <c r="A431" s="110" t="s">
        <v>123</v>
      </c>
      <c r="B431" s="217">
        <v>24</v>
      </c>
      <c r="C431" s="218">
        <v>3521.76</v>
      </c>
      <c r="D431" s="218">
        <v>0</v>
      </c>
      <c r="E431" s="218">
        <v>0</v>
      </c>
      <c r="F431" s="218">
        <v>14</v>
      </c>
      <c r="G431" s="219">
        <v>1930.5</v>
      </c>
      <c r="H431" s="220">
        <f t="shared" si="114"/>
        <v>38</v>
      </c>
      <c r="I431" s="221">
        <f t="shared" si="115"/>
        <v>5452.26</v>
      </c>
      <c r="J431" s="329"/>
    </row>
    <row r="432" spans="1:10" ht="12.75">
      <c r="A432" s="110" t="s">
        <v>326</v>
      </c>
      <c r="B432" s="217">
        <v>0</v>
      </c>
      <c r="C432" s="218">
        <v>0</v>
      </c>
      <c r="D432" s="218">
        <v>0</v>
      </c>
      <c r="E432" s="218">
        <v>0</v>
      </c>
      <c r="F432" s="218">
        <v>0</v>
      </c>
      <c r="G432" s="219">
        <v>0</v>
      </c>
      <c r="H432" s="220">
        <f t="shared" si="114"/>
        <v>0</v>
      </c>
      <c r="I432" s="221">
        <f t="shared" si="115"/>
        <v>0</v>
      </c>
      <c r="J432" s="329"/>
    </row>
    <row r="433" spans="1:10" ht="12.75">
      <c r="A433" s="110" t="s">
        <v>124</v>
      </c>
      <c r="B433" s="217">
        <v>4</v>
      </c>
      <c r="C433" s="218">
        <v>103.02000000000001</v>
      </c>
      <c r="D433" s="218">
        <v>0</v>
      </c>
      <c r="E433" s="218">
        <v>0</v>
      </c>
      <c r="F433" s="218">
        <v>4</v>
      </c>
      <c r="G433" s="219">
        <v>830.3</v>
      </c>
      <c r="H433" s="220">
        <f t="shared" si="114"/>
        <v>8</v>
      </c>
      <c r="I433" s="221">
        <f t="shared" si="115"/>
        <v>933.3199999999999</v>
      </c>
      <c r="J433" s="329"/>
    </row>
    <row r="434" spans="1:10" ht="12.75">
      <c r="A434" s="110" t="s">
        <v>125</v>
      </c>
      <c r="B434" s="217">
        <v>0</v>
      </c>
      <c r="C434" s="218">
        <v>0</v>
      </c>
      <c r="D434" s="218">
        <v>0</v>
      </c>
      <c r="E434" s="218">
        <v>0</v>
      </c>
      <c r="F434" s="218">
        <v>0</v>
      </c>
      <c r="G434" s="219">
        <v>0</v>
      </c>
      <c r="H434" s="220">
        <f t="shared" si="114"/>
        <v>0</v>
      </c>
      <c r="I434" s="221">
        <f t="shared" si="115"/>
        <v>0</v>
      </c>
      <c r="J434" s="329"/>
    </row>
    <row r="435" spans="1:10" ht="12.75">
      <c r="A435" s="110" t="s">
        <v>126</v>
      </c>
      <c r="B435" s="217">
        <v>0</v>
      </c>
      <c r="C435" s="218">
        <v>0</v>
      </c>
      <c r="D435" s="218">
        <v>0</v>
      </c>
      <c r="E435" s="218">
        <v>0</v>
      </c>
      <c r="F435" s="218">
        <v>0</v>
      </c>
      <c r="G435" s="219">
        <v>0</v>
      </c>
      <c r="H435" s="220">
        <f t="shared" si="114"/>
        <v>0</v>
      </c>
      <c r="I435" s="221">
        <f t="shared" si="115"/>
        <v>0</v>
      </c>
      <c r="J435" s="329"/>
    </row>
    <row r="436" spans="1:10" ht="12.75">
      <c r="A436" s="111" t="s">
        <v>127</v>
      </c>
      <c r="B436" s="222">
        <v>0</v>
      </c>
      <c r="C436" s="223">
        <v>0</v>
      </c>
      <c r="D436" s="223">
        <v>0</v>
      </c>
      <c r="E436" s="223">
        <v>0</v>
      </c>
      <c r="F436" s="223">
        <v>0</v>
      </c>
      <c r="G436" s="224">
        <v>0</v>
      </c>
      <c r="H436" s="225">
        <f t="shared" si="114"/>
        <v>0</v>
      </c>
      <c r="I436" s="226">
        <f t="shared" si="115"/>
        <v>0</v>
      </c>
      <c r="J436" s="329"/>
    </row>
    <row r="437" spans="1:10" ht="12.75">
      <c r="A437" s="109" t="s">
        <v>241</v>
      </c>
      <c r="B437" s="213">
        <f aca="true" t="shared" si="116" ref="B437:G437">SUM(B438:B447)</f>
        <v>11</v>
      </c>
      <c r="C437" s="214">
        <f t="shared" si="116"/>
        <v>791.79</v>
      </c>
      <c r="D437" s="214">
        <f t="shared" si="116"/>
        <v>0</v>
      </c>
      <c r="E437" s="214">
        <f t="shared" si="116"/>
        <v>0</v>
      </c>
      <c r="F437" s="214">
        <f t="shared" si="116"/>
        <v>42</v>
      </c>
      <c r="G437" s="214">
        <f t="shared" si="116"/>
        <v>4983.83</v>
      </c>
      <c r="H437" s="227">
        <f>B437+D437+F437</f>
        <v>53</v>
      </c>
      <c r="I437" s="228">
        <f>C437+E437+G437</f>
        <v>5775.62</v>
      </c>
      <c r="J437" s="329"/>
    </row>
    <row r="438" spans="1:10" ht="12.75">
      <c r="A438" s="110" t="s">
        <v>119</v>
      </c>
      <c r="B438" s="217">
        <v>0</v>
      </c>
      <c r="C438" s="218">
        <v>0</v>
      </c>
      <c r="D438" s="218">
        <v>0</v>
      </c>
      <c r="E438" s="218">
        <v>0</v>
      </c>
      <c r="F438" s="218">
        <v>0</v>
      </c>
      <c r="G438" s="219">
        <v>0</v>
      </c>
      <c r="H438" s="220">
        <f>B438+D438+F438</f>
        <v>0</v>
      </c>
      <c r="I438" s="221">
        <f>C438+E438+G438</f>
        <v>0</v>
      </c>
      <c r="J438" s="329"/>
    </row>
    <row r="439" spans="1:10" ht="12.75">
      <c r="A439" s="110" t="s">
        <v>120</v>
      </c>
      <c r="B439" s="217">
        <v>0</v>
      </c>
      <c r="C439" s="218">
        <v>0</v>
      </c>
      <c r="D439" s="218">
        <v>0</v>
      </c>
      <c r="E439" s="218">
        <v>0</v>
      </c>
      <c r="F439" s="218">
        <v>0</v>
      </c>
      <c r="G439" s="219">
        <v>0</v>
      </c>
      <c r="H439" s="220">
        <f aca="true" t="shared" si="117" ref="H439:H447">B439+D439+F439</f>
        <v>0</v>
      </c>
      <c r="I439" s="221">
        <f aca="true" t="shared" si="118" ref="I439:I447">C439+E439+G439</f>
        <v>0</v>
      </c>
      <c r="J439" s="329"/>
    </row>
    <row r="440" spans="1:10" ht="12.75">
      <c r="A440" s="110" t="s">
        <v>121</v>
      </c>
      <c r="B440" s="217">
        <v>0</v>
      </c>
      <c r="C440" s="218">
        <v>0</v>
      </c>
      <c r="D440" s="218">
        <v>0</v>
      </c>
      <c r="E440" s="218">
        <v>0</v>
      </c>
      <c r="F440" s="218">
        <v>0</v>
      </c>
      <c r="G440" s="219">
        <v>0</v>
      </c>
      <c r="H440" s="220">
        <f t="shared" si="117"/>
        <v>0</v>
      </c>
      <c r="I440" s="221">
        <f t="shared" si="118"/>
        <v>0</v>
      </c>
      <c r="J440" s="329"/>
    </row>
    <row r="441" spans="1:10" ht="12.75">
      <c r="A441" s="110" t="s">
        <v>122</v>
      </c>
      <c r="B441" s="217">
        <v>0</v>
      </c>
      <c r="C441" s="218">
        <v>0</v>
      </c>
      <c r="D441" s="218">
        <v>0</v>
      </c>
      <c r="E441" s="218">
        <v>0</v>
      </c>
      <c r="F441" s="218">
        <v>0</v>
      </c>
      <c r="G441" s="219">
        <v>0</v>
      </c>
      <c r="H441" s="220">
        <f t="shared" si="117"/>
        <v>0</v>
      </c>
      <c r="I441" s="221">
        <f t="shared" si="118"/>
        <v>0</v>
      </c>
      <c r="J441" s="329"/>
    </row>
    <row r="442" spans="1:10" ht="12.75">
      <c r="A442" s="110" t="s">
        <v>123</v>
      </c>
      <c r="B442" s="217">
        <v>8</v>
      </c>
      <c r="C442" s="218">
        <v>712.1</v>
      </c>
      <c r="D442" s="218">
        <v>0</v>
      </c>
      <c r="E442" s="218">
        <v>0</v>
      </c>
      <c r="F442" s="218">
        <v>9</v>
      </c>
      <c r="G442" s="219">
        <v>976.1699999999998</v>
      </c>
      <c r="H442" s="220">
        <f t="shared" si="117"/>
        <v>17</v>
      </c>
      <c r="I442" s="221">
        <f t="shared" si="118"/>
        <v>1688.27</v>
      </c>
      <c r="J442" s="329"/>
    </row>
    <row r="443" spans="1:10" ht="12.75">
      <c r="A443" s="110" t="s">
        <v>326</v>
      </c>
      <c r="B443" s="217">
        <v>0</v>
      </c>
      <c r="C443" s="218">
        <v>0</v>
      </c>
      <c r="D443" s="218">
        <v>0</v>
      </c>
      <c r="E443" s="218">
        <v>0</v>
      </c>
      <c r="F443" s="218">
        <v>0</v>
      </c>
      <c r="G443" s="219">
        <v>0</v>
      </c>
      <c r="H443" s="220">
        <f t="shared" si="117"/>
        <v>0</v>
      </c>
      <c r="I443" s="221">
        <f t="shared" si="118"/>
        <v>0</v>
      </c>
      <c r="J443" s="329"/>
    </row>
    <row r="444" spans="1:10" ht="12.75">
      <c r="A444" s="110" t="s">
        <v>124</v>
      </c>
      <c r="B444" s="217">
        <v>2</v>
      </c>
      <c r="C444" s="218">
        <v>56.17</v>
      </c>
      <c r="D444" s="218">
        <v>0</v>
      </c>
      <c r="E444" s="218">
        <v>0</v>
      </c>
      <c r="F444" s="218">
        <v>33</v>
      </c>
      <c r="G444" s="219">
        <v>4007.66</v>
      </c>
      <c r="H444" s="220">
        <f t="shared" si="117"/>
        <v>35</v>
      </c>
      <c r="I444" s="221">
        <f t="shared" si="118"/>
        <v>4063.83</v>
      </c>
      <c r="J444" s="329"/>
    </row>
    <row r="445" spans="1:10" ht="12.75">
      <c r="A445" s="110" t="s">
        <v>125</v>
      </c>
      <c r="B445" s="217">
        <v>0</v>
      </c>
      <c r="C445" s="218">
        <v>0</v>
      </c>
      <c r="D445" s="218">
        <v>0</v>
      </c>
      <c r="E445" s="218">
        <v>0</v>
      </c>
      <c r="F445" s="218">
        <v>0</v>
      </c>
      <c r="G445" s="219">
        <v>0</v>
      </c>
      <c r="H445" s="220">
        <f t="shared" si="117"/>
        <v>0</v>
      </c>
      <c r="I445" s="221">
        <f t="shared" si="118"/>
        <v>0</v>
      </c>
      <c r="J445" s="329"/>
    </row>
    <row r="446" spans="1:10" ht="12.75">
      <c r="A446" s="110" t="s">
        <v>126</v>
      </c>
      <c r="B446" s="217">
        <v>1</v>
      </c>
      <c r="C446" s="218">
        <v>23.52</v>
      </c>
      <c r="D446" s="218">
        <v>0</v>
      </c>
      <c r="E446" s="218">
        <v>0</v>
      </c>
      <c r="F446" s="218">
        <v>0</v>
      </c>
      <c r="G446" s="219">
        <v>0</v>
      </c>
      <c r="H446" s="220">
        <f t="shared" si="117"/>
        <v>1</v>
      </c>
      <c r="I446" s="221">
        <f t="shared" si="118"/>
        <v>23.52</v>
      </c>
      <c r="J446" s="329"/>
    </row>
    <row r="447" spans="1:10" ht="12.75">
      <c r="A447" s="111" t="s">
        <v>127</v>
      </c>
      <c r="B447" s="222">
        <v>0</v>
      </c>
      <c r="C447" s="223">
        <v>0</v>
      </c>
      <c r="D447" s="223">
        <v>0</v>
      </c>
      <c r="E447" s="223">
        <v>0</v>
      </c>
      <c r="F447" s="223">
        <v>0</v>
      </c>
      <c r="G447" s="224">
        <v>0</v>
      </c>
      <c r="H447" s="225">
        <f t="shared" si="117"/>
        <v>0</v>
      </c>
      <c r="I447" s="226">
        <f t="shared" si="118"/>
        <v>0</v>
      </c>
      <c r="J447" s="329"/>
    </row>
    <row r="448" spans="1:10" ht="12.75">
      <c r="A448" s="109" t="s">
        <v>371</v>
      </c>
      <c r="B448" s="213">
        <f aca="true" t="shared" si="119" ref="B448:G448">SUM(B449:B458)</f>
        <v>14</v>
      </c>
      <c r="C448" s="214">
        <f t="shared" si="119"/>
        <v>553.43</v>
      </c>
      <c r="D448" s="214">
        <f t="shared" si="119"/>
        <v>0</v>
      </c>
      <c r="E448" s="214">
        <f t="shared" si="119"/>
        <v>0</v>
      </c>
      <c r="F448" s="214">
        <f t="shared" si="119"/>
        <v>0</v>
      </c>
      <c r="G448" s="214">
        <f t="shared" si="119"/>
        <v>0</v>
      </c>
      <c r="H448" s="227">
        <f>B448+D448+F448</f>
        <v>14</v>
      </c>
      <c r="I448" s="228">
        <f>C448+E448+G448</f>
        <v>553.43</v>
      </c>
      <c r="J448" s="329"/>
    </row>
    <row r="449" spans="1:10" ht="12.75">
      <c r="A449" s="110" t="s">
        <v>119</v>
      </c>
      <c r="B449" s="217">
        <v>0</v>
      </c>
      <c r="C449" s="218">
        <v>0</v>
      </c>
      <c r="D449" s="218">
        <v>0</v>
      </c>
      <c r="E449" s="218">
        <v>0</v>
      </c>
      <c r="F449" s="218">
        <v>0</v>
      </c>
      <c r="G449" s="219">
        <v>0</v>
      </c>
      <c r="H449" s="220">
        <f>B449+D449+F449</f>
        <v>0</v>
      </c>
      <c r="I449" s="221">
        <f>C449+E449+G449</f>
        <v>0</v>
      </c>
      <c r="J449" s="329"/>
    </row>
    <row r="450" spans="1:10" ht="12.75">
      <c r="A450" s="110" t="s">
        <v>120</v>
      </c>
      <c r="B450" s="217">
        <v>0</v>
      </c>
      <c r="C450" s="218">
        <v>0</v>
      </c>
      <c r="D450" s="218">
        <v>0</v>
      </c>
      <c r="E450" s="218">
        <v>0</v>
      </c>
      <c r="F450" s="218">
        <v>0</v>
      </c>
      <c r="G450" s="219">
        <v>0</v>
      </c>
      <c r="H450" s="220">
        <f aca="true" t="shared" si="120" ref="H450:H458">B450+D450+F450</f>
        <v>0</v>
      </c>
      <c r="I450" s="221">
        <f aca="true" t="shared" si="121" ref="I450:I458">C450+E450+G450</f>
        <v>0</v>
      </c>
      <c r="J450" s="329"/>
    </row>
    <row r="451" spans="1:10" ht="12.75">
      <c r="A451" s="110" t="s">
        <v>121</v>
      </c>
      <c r="B451" s="217">
        <v>0</v>
      </c>
      <c r="C451" s="218">
        <v>0</v>
      </c>
      <c r="D451" s="218">
        <v>0</v>
      </c>
      <c r="E451" s="218">
        <v>0</v>
      </c>
      <c r="F451" s="218">
        <v>0</v>
      </c>
      <c r="G451" s="219">
        <v>0</v>
      </c>
      <c r="H451" s="220">
        <f t="shared" si="120"/>
        <v>0</v>
      </c>
      <c r="I451" s="221">
        <f t="shared" si="121"/>
        <v>0</v>
      </c>
      <c r="J451" s="329"/>
    </row>
    <row r="452" spans="1:10" ht="12.75">
      <c r="A452" s="110" t="s">
        <v>122</v>
      </c>
      <c r="B452" s="217">
        <v>0</v>
      </c>
      <c r="C452" s="218">
        <v>0</v>
      </c>
      <c r="D452" s="218">
        <v>0</v>
      </c>
      <c r="E452" s="218">
        <v>0</v>
      </c>
      <c r="F452" s="218">
        <v>0</v>
      </c>
      <c r="G452" s="219">
        <v>0</v>
      </c>
      <c r="H452" s="220">
        <f t="shared" si="120"/>
        <v>0</v>
      </c>
      <c r="I452" s="221">
        <f t="shared" si="121"/>
        <v>0</v>
      </c>
      <c r="J452" s="329"/>
    </row>
    <row r="453" spans="1:10" ht="12.75">
      <c r="A453" s="110" t="s">
        <v>123</v>
      </c>
      <c r="B453" s="217">
        <v>13</v>
      </c>
      <c r="C453" s="218">
        <v>484.41999999999996</v>
      </c>
      <c r="D453" s="218">
        <v>0</v>
      </c>
      <c r="E453" s="218">
        <v>0</v>
      </c>
      <c r="F453" s="218">
        <v>0</v>
      </c>
      <c r="G453" s="219">
        <v>0</v>
      </c>
      <c r="H453" s="220">
        <f t="shared" si="120"/>
        <v>13</v>
      </c>
      <c r="I453" s="221">
        <f t="shared" si="121"/>
        <v>484.41999999999996</v>
      </c>
      <c r="J453" s="329"/>
    </row>
    <row r="454" spans="1:10" ht="12.75">
      <c r="A454" s="110" t="s">
        <v>326</v>
      </c>
      <c r="B454" s="217">
        <v>0</v>
      </c>
      <c r="C454" s="218">
        <v>0</v>
      </c>
      <c r="D454" s="218">
        <v>0</v>
      </c>
      <c r="E454" s="218">
        <v>0</v>
      </c>
      <c r="F454" s="218">
        <v>0</v>
      </c>
      <c r="G454" s="219">
        <v>0</v>
      </c>
      <c r="H454" s="220">
        <f t="shared" si="120"/>
        <v>0</v>
      </c>
      <c r="I454" s="221">
        <f t="shared" si="121"/>
        <v>0</v>
      </c>
      <c r="J454" s="329"/>
    </row>
    <row r="455" spans="1:10" ht="12.75">
      <c r="A455" s="110" t="s">
        <v>124</v>
      </c>
      <c r="B455" s="217">
        <v>1</v>
      </c>
      <c r="C455" s="218">
        <v>69.00999999999999</v>
      </c>
      <c r="D455" s="218">
        <v>0</v>
      </c>
      <c r="E455" s="218">
        <v>0</v>
      </c>
      <c r="F455" s="218">
        <v>0</v>
      </c>
      <c r="G455" s="219">
        <v>0</v>
      </c>
      <c r="H455" s="220">
        <f t="shared" si="120"/>
        <v>1</v>
      </c>
      <c r="I455" s="221">
        <f t="shared" si="121"/>
        <v>69.00999999999999</v>
      </c>
      <c r="J455" s="329"/>
    </row>
    <row r="456" spans="1:10" ht="12.75">
      <c r="A456" s="110" t="s">
        <v>125</v>
      </c>
      <c r="B456" s="217">
        <v>0</v>
      </c>
      <c r="C456" s="218">
        <v>0</v>
      </c>
      <c r="D456" s="218">
        <v>0</v>
      </c>
      <c r="E456" s="218">
        <v>0</v>
      </c>
      <c r="F456" s="218">
        <v>0</v>
      </c>
      <c r="G456" s="219">
        <v>0</v>
      </c>
      <c r="H456" s="220">
        <f t="shared" si="120"/>
        <v>0</v>
      </c>
      <c r="I456" s="221">
        <f t="shared" si="121"/>
        <v>0</v>
      </c>
      <c r="J456" s="329"/>
    </row>
    <row r="457" spans="1:10" ht="12.75">
      <c r="A457" s="110" t="s">
        <v>126</v>
      </c>
      <c r="B457" s="217">
        <v>0</v>
      </c>
      <c r="C457" s="218">
        <v>0</v>
      </c>
      <c r="D457" s="218">
        <v>0</v>
      </c>
      <c r="E457" s="218">
        <v>0</v>
      </c>
      <c r="F457" s="218">
        <v>0</v>
      </c>
      <c r="G457" s="219">
        <v>0</v>
      </c>
      <c r="H457" s="220">
        <f t="shared" si="120"/>
        <v>0</v>
      </c>
      <c r="I457" s="221">
        <f t="shared" si="121"/>
        <v>0</v>
      </c>
      <c r="J457" s="329"/>
    </row>
    <row r="458" spans="1:10" ht="12.75">
      <c r="A458" s="111" t="s">
        <v>127</v>
      </c>
      <c r="B458" s="222">
        <v>0</v>
      </c>
      <c r="C458" s="223">
        <v>0</v>
      </c>
      <c r="D458" s="223">
        <v>0</v>
      </c>
      <c r="E458" s="223">
        <v>0</v>
      </c>
      <c r="F458" s="223">
        <v>0</v>
      </c>
      <c r="G458" s="224">
        <v>0</v>
      </c>
      <c r="H458" s="225">
        <f t="shared" si="120"/>
        <v>0</v>
      </c>
      <c r="I458" s="226">
        <f t="shared" si="121"/>
        <v>0</v>
      </c>
      <c r="J458" s="329"/>
    </row>
    <row r="459" spans="1:10" ht="12.75">
      <c r="A459" s="109" t="s">
        <v>242</v>
      </c>
      <c r="B459" s="213">
        <f aca="true" t="shared" si="122" ref="B459:G459">SUM(B460:B469)</f>
        <v>5</v>
      </c>
      <c r="C459" s="214">
        <f t="shared" si="122"/>
        <v>136.22</v>
      </c>
      <c r="D459" s="214">
        <f t="shared" si="122"/>
        <v>0</v>
      </c>
      <c r="E459" s="214">
        <f t="shared" si="122"/>
        <v>0</v>
      </c>
      <c r="F459" s="214">
        <f t="shared" si="122"/>
        <v>0</v>
      </c>
      <c r="G459" s="214">
        <f t="shared" si="122"/>
        <v>0</v>
      </c>
      <c r="H459" s="227">
        <f aca="true" t="shared" si="123" ref="H459:I461">B459+D459+F459</f>
        <v>5</v>
      </c>
      <c r="I459" s="228">
        <f t="shared" si="123"/>
        <v>136.22</v>
      </c>
      <c r="J459" s="329"/>
    </row>
    <row r="460" spans="1:10" ht="12.75">
      <c r="A460" s="110" t="s">
        <v>119</v>
      </c>
      <c r="B460" s="217">
        <v>1</v>
      </c>
      <c r="C460" s="218">
        <v>16.49</v>
      </c>
      <c r="D460" s="218">
        <v>0</v>
      </c>
      <c r="E460" s="218">
        <v>0</v>
      </c>
      <c r="F460" s="218">
        <v>0</v>
      </c>
      <c r="G460" s="219">
        <v>0</v>
      </c>
      <c r="H460" s="220">
        <f t="shared" si="123"/>
        <v>1</v>
      </c>
      <c r="I460" s="221">
        <f t="shared" si="123"/>
        <v>16.49</v>
      </c>
      <c r="J460" s="329"/>
    </row>
    <row r="461" spans="1:10" ht="12.75">
      <c r="A461" s="110" t="s">
        <v>120</v>
      </c>
      <c r="B461" s="217">
        <v>0</v>
      </c>
      <c r="C461" s="218">
        <v>0</v>
      </c>
      <c r="D461" s="218">
        <v>0</v>
      </c>
      <c r="E461" s="218">
        <v>0</v>
      </c>
      <c r="F461" s="218">
        <v>0</v>
      </c>
      <c r="G461" s="219">
        <v>0</v>
      </c>
      <c r="H461" s="220">
        <f t="shared" si="123"/>
        <v>0</v>
      </c>
      <c r="I461" s="221">
        <f t="shared" si="123"/>
        <v>0</v>
      </c>
      <c r="J461" s="329"/>
    </row>
    <row r="462" spans="1:10" ht="12.75">
      <c r="A462" s="110" t="s">
        <v>121</v>
      </c>
      <c r="B462" s="217">
        <v>0</v>
      </c>
      <c r="C462" s="218">
        <v>0</v>
      </c>
      <c r="D462" s="218">
        <v>0</v>
      </c>
      <c r="E462" s="218">
        <v>0</v>
      </c>
      <c r="F462" s="218">
        <v>0</v>
      </c>
      <c r="G462" s="219">
        <v>0</v>
      </c>
      <c r="H462" s="220">
        <f aca="true" t="shared" si="124" ref="H462:I469">B462+D462+F462</f>
        <v>0</v>
      </c>
      <c r="I462" s="221">
        <f t="shared" si="124"/>
        <v>0</v>
      </c>
      <c r="J462" s="329"/>
    </row>
    <row r="463" spans="1:10" ht="12.75">
      <c r="A463" s="110" t="s">
        <v>122</v>
      </c>
      <c r="B463" s="217">
        <v>0</v>
      </c>
      <c r="C463" s="218">
        <v>0</v>
      </c>
      <c r="D463" s="218">
        <v>0</v>
      </c>
      <c r="E463" s="218">
        <v>0</v>
      </c>
      <c r="F463" s="218">
        <v>0</v>
      </c>
      <c r="G463" s="219">
        <v>0</v>
      </c>
      <c r="H463" s="220">
        <f t="shared" si="124"/>
        <v>0</v>
      </c>
      <c r="I463" s="221">
        <f t="shared" si="124"/>
        <v>0</v>
      </c>
      <c r="J463" s="329"/>
    </row>
    <row r="464" spans="1:10" ht="12.75">
      <c r="A464" s="110" t="s">
        <v>123</v>
      </c>
      <c r="B464" s="217">
        <v>4</v>
      </c>
      <c r="C464" s="218">
        <v>119.72999999999999</v>
      </c>
      <c r="D464" s="218">
        <v>0</v>
      </c>
      <c r="E464" s="218">
        <v>0</v>
      </c>
      <c r="F464" s="218">
        <v>0</v>
      </c>
      <c r="G464" s="219">
        <v>0</v>
      </c>
      <c r="H464" s="220">
        <f t="shared" si="124"/>
        <v>4</v>
      </c>
      <c r="I464" s="221">
        <f t="shared" si="124"/>
        <v>119.72999999999999</v>
      </c>
      <c r="J464" s="329"/>
    </row>
    <row r="465" spans="1:10" ht="12.75">
      <c r="A465" s="110" t="s">
        <v>326</v>
      </c>
      <c r="B465" s="217">
        <v>0</v>
      </c>
      <c r="C465" s="218">
        <v>0</v>
      </c>
      <c r="D465" s="218">
        <v>0</v>
      </c>
      <c r="E465" s="218">
        <v>0</v>
      </c>
      <c r="F465" s="218">
        <v>0</v>
      </c>
      <c r="G465" s="219">
        <v>0</v>
      </c>
      <c r="H465" s="220">
        <f t="shared" si="124"/>
        <v>0</v>
      </c>
      <c r="I465" s="221">
        <f t="shared" si="124"/>
        <v>0</v>
      </c>
      <c r="J465" s="329"/>
    </row>
    <row r="466" spans="1:10" ht="12.75">
      <c r="A466" s="110" t="s">
        <v>124</v>
      </c>
      <c r="B466" s="217">
        <v>0</v>
      </c>
      <c r="C466" s="218">
        <v>0</v>
      </c>
      <c r="D466" s="218">
        <v>0</v>
      </c>
      <c r="E466" s="218">
        <v>0</v>
      </c>
      <c r="F466" s="218">
        <v>0</v>
      </c>
      <c r="G466" s="219">
        <v>0</v>
      </c>
      <c r="H466" s="220">
        <f t="shared" si="124"/>
        <v>0</v>
      </c>
      <c r="I466" s="221">
        <f t="shared" si="124"/>
        <v>0</v>
      </c>
      <c r="J466" s="329"/>
    </row>
    <row r="467" spans="1:10" ht="12.75">
      <c r="A467" s="110" t="s">
        <v>125</v>
      </c>
      <c r="B467" s="217">
        <v>0</v>
      </c>
      <c r="C467" s="218">
        <v>0</v>
      </c>
      <c r="D467" s="218">
        <v>0</v>
      </c>
      <c r="E467" s="218">
        <v>0</v>
      </c>
      <c r="F467" s="218">
        <v>0</v>
      </c>
      <c r="G467" s="219">
        <v>0</v>
      </c>
      <c r="H467" s="220">
        <f t="shared" si="124"/>
        <v>0</v>
      </c>
      <c r="I467" s="221">
        <f t="shared" si="124"/>
        <v>0</v>
      </c>
      <c r="J467" s="329"/>
    </row>
    <row r="468" spans="1:10" ht="12.75">
      <c r="A468" s="110" t="s">
        <v>126</v>
      </c>
      <c r="B468" s="217">
        <v>0</v>
      </c>
      <c r="C468" s="218">
        <v>0</v>
      </c>
      <c r="D468" s="218">
        <v>0</v>
      </c>
      <c r="E468" s="218">
        <v>0</v>
      </c>
      <c r="F468" s="218">
        <v>0</v>
      </c>
      <c r="G468" s="219">
        <v>0</v>
      </c>
      <c r="H468" s="220">
        <f t="shared" si="124"/>
        <v>0</v>
      </c>
      <c r="I468" s="221">
        <f t="shared" si="124"/>
        <v>0</v>
      </c>
      <c r="J468" s="329"/>
    </row>
    <row r="469" spans="1:10" ht="12.75">
      <c r="A469" s="111" t="s">
        <v>127</v>
      </c>
      <c r="B469" s="222">
        <v>0</v>
      </c>
      <c r="C469" s="223">
        <v>0</v>
      </c>
      <c r="D469" s="223">
        <v>0</v>
      </c>
      <c r="E469" s="223">
        <v>0</v>
      </c>
      <c r="F469" s="223">
        <v>0</v>
      </c>
      <c r="G469" s="224">
        <v>0</v>
      </c>
      <c r="H469" s="225">
        <f t="shared" si="124"/>
        <v>0</v>
      </c>
      <c r="I469" s="226">
        <f t="shared" si="124"/>
        <v>0</v>
      </c>
      <c r="J469" s="329"/>
    </row>
    <row r="470" spans="1:10" ht="12.75">
      <c r="A470" s="109" t="s">
        <v>243</v>
      </c>
      <c r="B470" s="213">
        <f aca="true" t="shared" si="125" ref="B470:G470">SUM(B471:B480)</f>
        <v>86</v>
      </c>
      <c r="C470" s="214">
        <f t="shared" si="125"/>
        <v>29169.19</v>
      </c>
      <c r="D470" s="214">
        <f t="shared" si="125"/>
        <v>0</v>
      </c>
      <c r="E470" s="214">
        <f t="shared" si="125"/>
        <v>0</v>
      </c>
      <c r="F470" s="214">
        <f t="shared" si="125"/>
        <v>53</v>
      </c>
      <c r="G470" s="214">
        <f t="shared" si="125"/>
        <v>53108.85</v>
      </c>
      <c r="H470" s="227">
        <f>B470+D470+F470</f>
        <v>139</v>
      </c>
      <c r="I470" s="228">
        <f>C470+E470+G470</f>
        <v>82278.04</v>
      </c>
      <c r="J470" s="329"/>
    </row>
    <row r="471" spans="1:10" ht="12.75">
      <c r="A471" s="110" t="s">
        <v>119</v>
      </c>
      <c r="B471" s="217">
        <v>3</v>
      </c>
      <c r="C471" s="218">
        <v>1449.68</v>
      </c>
      <c r="D471" s="218">
        <v>0</v>
      </c>
      <c r="E471" s="218">
        <v>0</v>
      </c>
      <c r="F471" s="218">
        <v>0</v>
      </c>
      <c r="G471" s="219">
        <v>0</v>
      </c>
      <c r="H471" s="220">
        <f>B471+D471+F471</f>
        <v>3</v>
      </c>
      <c r="I471" s="221">
        <f>C471+E471+G471</f>
        <v>1449.68</v>
      </c>
      <c r="J471" s="329"/>
    </row>
    <row r="472" spans="1:10" ht="12.75">
      <c r="A472" s="110" t="s">
        <v>120</v>
      </c>
      <c r="B472" s="217">
        <v>0</v>
      </c>
      <c r="C472" s="218">
        <v>0</v>
      </c>
      <c r="D472" s="218">
        <v>0</v>
      </c>
      <c r="E472" s="218">
        <v>0</v>
      </c>
      <c r="F472" s="218">
        <v>0</v>
      </c>
      <c r="G472" s="219">
        <v>0</v>
      </c>
      <c r="H472" s="220">
        <f aca="true" t="shared" si="126" ref="H472:H479">B472+D472+F472</f>
        <v>0</v>
      </c>
      <c r="I472" s="221">
        <f aca="true" t="shared" si="127" ref="I472:I479">C472+E472+G472</f>
        <v>0</v>
      </c>
      <c r="J472" s="329"/>
    </row>
    <row r="473" spans="1:10" ht="12.75">
      <c r="A473" s="110" t="s">
        <v>121</v>
      </c>
      <c r="B473" s="217">
        <v>0</v>
      </c>
      <c r="C473" s="218">
        <v>0</v>
      </c>
      <c r="D473" s="218">
        <v>0</v>
      </c>
      <c r="E473" s="218">
        <v>0</v>
      </c>
      <c r="F473" s="218">
        <v>0</v>
      </c>
      <c r="G473" s="219">
        <v>0</v>
      </c>
      <c r="H473" s="220">
        <f t="shared" si="126"/>
        <v>0</v>
      </c>
      <c r="I473" s="221">
        <f t="shared" si="127"/>
        <v>0</v>
      </c>
      <c r="J473" s="329"/>
    </row>
    <row r="474" spans="1:10" ht="12.75">
      <c r="A474" s="110" t="s">
        <v>122</v>
      </c>
      <c r="B474" s="217">
        <v>0</v>
      </c>
      <c r="C474" s="218">
        <v>0</v>
      </c>
      <c r="D474" s="218">
        <v>0</v>
      </c>
      <c r="E474" s="218">
        <v>0</v>
      </c>
      <c r="F474" s="218">
        <v>0</v>
      </c>
      <c r="G474" s="219">
        <v>0</v>
      </c>
      <c r="H474" s="220">
        <f t="shared" si="126"/>
        <v>0</v>
      </c>
      <c r="I474" s="221">
        <f t="shared" si="127"/>
        <v>0</v>
      </c>
      <c r="J474" s="329"/>
    </row>
    <row r="475" spans="1:10" ht="12.75">
      <c r="A475" s="110" t="s">
        <v>123</v>
      </c>
      <c r="B475" s="217">
        <v>62</v>
      </c>
      <c r="C475" s="218">
        <v>23804.89</v>
      </c>
      <c r="D475" s="218">
        <v>0</v>
      </c>
      <c r="E475" s="218">
        <v>0</v>
      </c>
      <c r="F475" s="218">
        <v>0</v>
      </c>
      <c r="G475" s="219">
        <v>0</v>
      </c>
      <c r="H475" s="220">
        <f t="shared" si="126"/>
        <v>62</v>
      </c>
      <c r="I475" s="221">
        <f t="shared" si="127"/>
        <v>23804.89</v>
      </c>
      <c r="J475" s="329"/>
    </row>
    <row r="476" spans="1:10" ht="12.75">
      <c r="A476" s="110" t="s">
        <v>326</v>
      </c>
      <c r="B476" s="217">
        <v>0</v>
      </c>
      <c r="C476" s="218">
        <v>0</v>
      </c>
      <c r="D476" s="218">
        <v>0</v>
      </c>
      <c r="E476" s="218">
        <v>0</v>
      </c>
      <c r="F476" s="218">
        <v>0</v>
      </c>
      <c r="G476" s="219">
        <v>0</v>
      </c>
      <c r="H476" s="220">
        <f t="shared" si="126"/>
        <v>0</v>
      </c>
      <c r="I476" s="221">
        <f t="shared" si="127"/>
        <v>0</v>
      </c>
      <c r="J476" s="329"/>
    </row>
    <row r="477" spans="1:10" ht="12.75">
      <c r="A477" s="110" t="s">
        <v>124</v>
      </c>
      <c r="B477" s="217">
        <v>13</v>
      </c>
      <c r="C477" s="218">
        <v>772.51</v>
      </c>
      <c r="D477" s="218">
        <v>0</v>
      </c>
      <c r="E477" s="218">
        <v>0</v>
      </c>
      <c r="F477" s="218">
        <v>53</v>
      </c>
      <c r="G477" s="219">
        <v>53108.85</v>
      </c>
      <c r="H477" s="220">
        <f t="shared" si="126"/>
        <v>66</v>
      </c>
      <c r="I477" s="221">
        <f t="shared" si="127"/>
        <v>53881.36</v>
      </c>
      <c r="J477" s="329"/>
    </row>
    <row r="478" spans="1:10" ht="12.75">
      <c r="A478" s="110" t="s">
        <v>125</v>
      </c>
      <c r="B478" s="217">
        <v>0</v>
      </c>
      <c r="C478" s="218">
        <v>0</v>
      </c>
      <c r="D478" s="218">
        <v>0</v>
      </c>
      <c r="E478" s="218">
        <v>0</v>
      </c>
      <c r="F478" s="218">
        <v>0</v>
      </c>
      <c r="G478" s="219">
        <v>0</v>
      </c>
      <c r="H478" s="220">
        <f t="shared" si="126"/>
        <v>0</v>
      </c>
      <c r="I478" s="221">
        <f t="shared" si="127"/>
        <v>0</v>
      </c>
      <c r="J478" s="329"/>
    </row>
    <row r="479" spans="1:10" ht="12.75">
      <c r="A479" s="110" t="s">
        <v>126</v>
      </c>
      <c r="B479" s="217">
        <v>7</v>
      </c>
      <c r="C479" s="218">
        <v>3133.06</v>
      </c>
      <c r="D479" s="218">
        <v>0</v>
      </c>
      <c r="E479" s="218">
        <v>0</v>
      </c>
      <c r="F479" s="218">
        <v>0</v>
      </c>
      <c r="G479" s="219">
        <v>0</v>
      </c>
      <c r="H479" s="220">
        <f t="shared" si="126"/>
        <v>7</v>
      </c>
      <c r="I479" s="221">
        <f t="shared" si="127"/>
        <v>3133.06</v>
      </c>
      <c r="J479" s="329"/>
    </row>
    <row r="480" spans="1:10" ht="12.75">
      <c r="A480" s="111" t="s">
        <v>127</v>
      </c>
      <c r="B480" s="222">
        <v>1</v>
      </c>
      <c r="C480" s="223">
        <v>9.05</v>
      </c>
      <c r="D480" s="223">
        <v>0</v>
      </c>
      <c r="E480" s="223">
        <v>0</v>
      </c>
      <c r="F480" s="223">
        <v>0</v>
      </c>
      <c r="G480" s="224">
        <v>0</v>
      </c>
      <c r="H480" s="225">
        <f>B480+D480+F480</f>
        <v>1</v>
      </c>
      <c r="I480" s="226">
        <f>C480+E480+G480</f>
        <v>9.05</v>
      </c>
      <c r="J480" s="329"/>
    </row>
    <row r="481" spans="1:10" ht="12.75">
      <c r="A481" s="109" t="s">
        <v>244</v>
      </c>
      <c r="B481" s="213">
        <f aca="true" t="shared" si="128" ref="B481:G481">SUM(B482:B491)</f>
        <v>36</v>
      </c>
      <c r="C481" s="214">
        <f t="shared" si="128"/>
        <v>9764.7</v>
      </c>
      <c r="D481" s="214">
        <f t="shared" si="128"/>
        <v>3</v>
      </c>
      <c r="E481" s="214">
        <f t="shared" si="128"/>
        <v>19730</v>
      </c>
      <c r="F481" s="214">
        <f t="shared" si="128"/>
        <v>74</v>
      </c>
      <c r="G481" s="214">
        <f t="shared" si="128"/>
        <v>5694.0199999999995</v>
      </c>
      <c r="H481" s="227">
        <f>B481+D481+F481</f>
        <v>113</v>
      </c>
      <c r="I481" s="228">
        <f>C481+E481+G481</f>
        <v>35188.72</v>
      </c>
      <c r="J481" s="329"/>
    </row>
    <row r="482" spans="1:10" ht="12.75">
      <c r="A482" s="110" t="s">
        <v>119</v>
      </c>
      <c r="B482" s="217">
        <v>2</v>
      </c>
      <c r="C482" s="218">
        <v>380.64</v>
      </c>
      <c r="D482" s="218">
        <v>0</v>
      </c>
      <c r="E482" s="218">
        <v>0</v>
      </c>
      <c r="F482" s="218">
        <v>0</v>
      </c>
      <c r="G482" s="219">
        <v>0</v>
      </c>
      <c r="H482" s="220">
        <f aca="true" t="shared" si="129" ref="H482:H489">B482+D482+F482</f>
        <v>2</v>
      </c>
      <c r="I482" s="221">
        <f aca="true" t="shared" si="130" ref="I482:I489">C482+E482+G482</f>
        <v>380.64</v>
      </c>
      <c r="J482" s="329"/>
    </row>
    <row r="483" spans="1:10" ht="12.75">
      <c r="A483" s="110" t="s">
        <v>120</v>
      </c>
      <c r="B483" s="217">
        <v>0</v>
      </c>
      <c r="C483" s="218">
        <v>0</v>
      </c>
      <c r="D483" s="218">
        <v>0</v>
      </c>
      <c r="E483" s="218">
        <v>0</v>
      </c>
      <c r="F483" s="218">
        <v>0</v>
      </c>
      <c r="G483" s="219">
        <v>0</v>
      </c>
      <c r="H483" s="220">
        <f t="shared" si="129"/>
        <v>0</v>
      </c>
      <c r="I483" s="221">
        <f t="shared" si="130"/>
        <v>0</v>
      </c>
      <c r="J483" s="329"/>
    </row>
    <row r="484" spans="1:10" ht="12.75">
      <c r="A484" s="110" t="s">
        <v>121</v>
      </c>
      <c r="B484" s="217">
        <v>0</v>
      </c>
      <c r="C484" s="218">
        <v>0</v>
      </c>
      <c r="D484" s="218">
        <v>0</v>
      </c>
      <c r="E484" s="218">
        <v>0</v>
      </c>
      <c r="F484" s="218">
        <v>0</v>
      </c>
      <c r="G484" s="219">
        <v>0</v>
      </c>
      <c r="H484" s="220">
        <f t="shared" si="129"/>
        <v>0</v>
      </c>
      <c r="I484" s="221">
        <f t="shared" si="130"/>
        <v>0</v>
      </c>
      <c r="J484" s="329"/>
    </row>
    <row r="485" spans="1:10" ht="12.75">
      <c r="A485" s="110" t="s">
        <v>122</v>
      </c>
      <c r="B485" s="217">
        <v>0</v>
      </c>
      <c r="C485" s="218">
        <v>0</v>
      </c>
      <c r="D485" s="218">
        <v>0</v>
      </c>
      <c r="E485" s="218">
        <v>0</v>
      </c>
      <c r="F485" s="218">
        <v>0</v>
      </c>
      <c r="G485" s="219">
        <v>0</v>
      </c>
      <c r="H485" s="220">
        <f t="shared" si="129"/>
        <v>0</v>
      </c>
      <c r="I485" s="221">
        <f t="shared" si="130"/>
        <v>0</v>
      </c>
      <c r="J485" s="329"/>
    </row>
    <row r="486" spans="1:10" ht="12.75">
      <c r="A486" s="110" t="s">
        <v>123</v>
      </c>
      <c r="B486" s="217">
        <v>28</v>
      </c>
      <c r="C486" s="218">
        <v>9098.500000000002</v>
      </c>
      <c r="D486" s="218">
        <v>3</v>
      </c>
      <c r="E486" s="218">
        <v>19730</v>
      </c>
      <c r="F486" s="218">
        <v>14</v>
      </c>
      <c r="G486" s="219">
        <v>335.95</v>
      </c>
      <c r="H486" s="220">
        <f t="shared" si="129"/>
        <v>45</v>
      </c>
      <c r="I486" s="221">
        <f t="shared" si="130"/>
        <v>29164.45</v>
      </c>
      <c r="J486" s="329"/>
    </row>
    <row r="487" spans="1:10" ht="12.75">
      <c r="A487" s="110" t="s">
        <v>326</v>
      </c>
      <c r="B487" s="217">
        <v>0</v>
      </c>
      <c r="C487" s="218">
        <v>0</v>
      </c>
      <c r="D487" s="218">
        <v>0</v>
      </c>
      <c r="E487" s="218">
        <v>0</v>
      </c>
      <c r="F487" s="218">
        <v>0</v>
      </c>
      <c r="G487" s="219">
        <v>0</v>
      </c>
      <c r="H487" s="220">
        <f t="shared" si="129"/>
        <v>0</v>
      </c>
      <c r="I487" s="221">
        <f t="shared" si="130"/>
        <v>0</v>
      </c>
      <c r="J487" s="329"/>
    </row>
    <row r="488" spans="1:10" ht="12.75">
      <c r="A488" s="110" t="s">
        <v>124</v>
      </c>
      <c r="B488" s="217">
        <v>5</v>
      </c>
      <c r="C488" s="218">
        <v>122.17</v>
      </c>
      <c r="D488" s="218">
        <v>0</v>
      </c>
      <c r="E488" s="218">
        <v>0</v>
      </c>
      <c r="F488" s="218">
        <v>60</v>
      </c>
      <c r="G488" s="219">
        <v>5358.07</v>
      </c>
      <c r="H488" s="220">
        <f t="shared" si="129"/>
        <v>65</v>
      </c>
      <c r="I488" s="221">
        <f t="shared" si="130"/>
        <v>5480.24</v>
      </c>
      <c r="J488" s="329"/>
    </row>
    <row r="489" spans="1:10" ht="12.75">
      <c r="A489" s="110" t="s">
        <v>125</v>
      </c>
      <c r="B489" s="217">
        <v>0</v>
      </c>
      <c r="C489" s="218">
        <v>0</v>
      </c>
      <c r="D489" s="218">
        <v>0</v>
      </c>
      <c r="E489" s="218">
        <v>0</v>
      </c>
      <c r="F489" s="218">
        <v>0</v>
      </c>
      <c r="G489" s="219">
        <v>0</v>
      </c>
      <c r="H489" s="220">
        <f t="shared" si="129"/>
        <v>0</v>
      </c>
      <c r="I489" s="221">
        <f t="shared" si="130"/>
        <v>0</v>
      </c>
      <c r="J489" s="329"/>
    </row>
    <row r="490" spans="1:10" ht="12.75">
      <c r="A490" s="110" t="s">
        <v>126</v>
      </c>
      <c r="B490" s="217">
        <v>1</v>
      </c>
      <c r="C490" s="218">
        <v>163.39</v>
      </c>
      <c r="D490" s="218">
        <v>0</v>
      </c>
      <c r="E490" s="218">
        <v>0</v>
      </c>
      <c r="F490" s="218">
        <v>0</v>
      </c>
      <c r="G490" s="219">
        <v>0</v>
      </c>
      <c r="H490" s="220">
        <f>B490+D490+F490</f>
        <v>1</v>
      </c>
      <c r="I490" s="221">
        <f>C490+E490+G490</f>
        <v>163.39</v>
      </c>
      <c r="J490" s="329"/>
    </row>
    <row r="491" spans="1:10" ht="12.75">
      <c r="A491" s="111" t="s">
        <v>127</v>
      </c>
      <c r="B491" s="222">
        <v>0</v>
      </c>
      <c r="C491" s="223">
        <v>0</v>
      </c>
      <c r="D491" s="223">
        <v>0</v>
      </c>
      <c r="E491" s="223">
        <v>0</v>
      </c>
      <c r="F491" s="223">
        <v>0</v>
      </c>
      <c r="G491" s="224">
        <v>0</v>
      </c>
      <c r="H491" s="225">
        <f>B491+D491+F491</f>
        <v>0</v>
      </c>
      <c r="I491" s="226">
        <f>C491+E491+G491</f>
        <v>0</v>
      </c>
      <c r="J491" s="329"/>
    </row>
    <row r="492" spans="1:10" ht="12.75">
      <c r="A492" s="109" t="s">
        <v>245</v>
      </c>
      <c r="B492" s="213">
        <f aca="true" t="shared" si="131" ref="B492:G492">SUM(B493:B502)</f>
        <v>0</v>
      </c>
      <c r="C492" s="214">
        <f t="shared" si="131"/>
        <v>0</v>
      </c>
      <c r="D492" s="214">
        <f t="shared" si="131"/>
        <v>0</v>
      </c>
      <c r="E492" s="214">
        <f t="shared" si="131"/>
        <v>0</v>
      </c>
      <c r="F492" s="214">
        <f t="shared" si="131"/>
        <v>0</v>
      </c>
      <c r="G492" s="214">
        <f t="shared" si="131"/>
        <v>0</v>
      </c>
      <c r="H492" s="227">
        <f aca="true" t="shared" si="132" ref="H492:H499">B492+D492+F492</f>
        <v>0</v>
      </c>
      <c r="I492" s="228">
        <f aca="true" t="shared" si="133" ref="I492:I499">C492+E492+G492</f>
        <v>0</v>
      </c>
      <c r="J492" s="329"/>
    </row>
    <row r="493" spans="1:10" ht="12.75">
      <c r="A493" s="110" t="s">
        <v>119</v>
      </c>
      <c r="B493" s="217">
        <v>0</v>
      </c>
      <c r="C493" s="218">
        <v>0</v>
      </c>
      <c r="D493" s="218">
        <v>0</v>
      </c>
      <c r="E493" s="218">
        <v>0</v>
      </c>
      <c r="F493" s="218">
        <v>0</v>
      </c>
      <c r="G493" s="219">
        <v>0</v>
      </c>
      <c r="H493" s="220">
        <f t="shared" si="132"/>
        <v>0</v>
      </c>
      <c r="I493" s="221">
        <f t="shared" si="133"/>
        <v>0</v>
      </c>
      <c r="J493" s="329"/>
    </row>
    <row r="494" spans="1:10" ht="12.75">
      <c r="A494" s="110" t="s">
        <v>120</v>
      </c>
      <c r="B494" s="217">
        <v>0</v>
      </c>
      <c r="C494" s="218">
        <v>0</v>
      </c>
      <c r="D494" s="218">
        <v>0</v>
      </c>
      <c r="E494" s="218">
        <v>0</v>
      </c>
      <c r="F494" s="218">
        <v>0</v>
      </c>
      <c r="G494" s="219">
        <v>0</v>
      </c>
      <c r="H494" s="220">
        <f t="shared" si="132"/>
        <v>0</v>
      </c>
      <c r="I494" s="221">
        <f t="shared" si="133"/>
        <v>0</v>
      </c>
      <c r="J494" s="329"/>
    </row>
    <row r="495" spans="1:10" ht="12.75">
      <c r="A495" s="110" t="s">
        <v>121</v>
      </c>
      <c r="B495" s="217">
        <v>0</v>
      </c>
      <c r="C495" s="218">
        <v>0</v>
      </c>
      <c r="D495" s="218">
        <v>0</v>
      </c>
      <c r="E495" s="218">
        <v>0</v>
      </c>
      <c r="F495" s="218">
        <v>0</v>
      </c>
      <c r="G495" s="219">
        <v>0</v>
      </c>
      <c r="H495" s="220">
        <f t="shared" si="132"/>
        <v>0</v>
      </c>
      <c r="I495" s="221">
        <f t="shared" si="133"/>
        <v>0</v>
      </c>
      <c r="J495" s="329"/>
    </row>
    <row r="496" spans="1:10" ht="12.75">
      <c r="A496" s="110" t="s">
        <v>122</v>
      </c>
      <c r="B496" s="217">
        <v>0</v>
      </c>
      <c r="C496" s="218">
        <v>0</v>
      </c>
      <c r="D496" s="218">
        <v>0</v>
      </c>
      <c r="E496" s="218">
        <v>0</v>
      </c>
      <c r="F496" s="218">
        <v>0</v>
      </c>
      <c r="G496" s="219">
        <v>0</v>
      </c>
      <c r="H496" s="220">
        <f t="shared" si="132"/>
        <v>0</v>
      </c>
      <c r="I496" s="221">
        <f t="shared" si="133"/>
        <v>0</v>
      </c>
      <c r="J496" s="329"/>
    </row>
    <row r="497" spans="1:10" ht="12.75">
      <c r="A497" s="110" t="s">
        <v>123</v>
      </c>
      <c r="B497" s="217">
        <v>0</v>
      </c>
      <c r="C497" s="218">
        <v>0</v>
      </c>
      <c r="D497" s="218">
        <v>0</v>
      </c>
      <c r="E497" s="218">
        <v>0</v>
      </c>
      <c r="F497" s="218">
        <v>0</v>
      </c>
      <c r="G497" s="219">
        <v>0</v>
      </c>
      <c r="H497" s="220">
        <f t="shared" si="132"/>
        <v>0</v>
      </c>
      <c r="I497" s="221">
        <f t="shared" si="133"/>
        <v>0</v>
      </c>
      <c r="J497" s="329"/>
    </row>
    <row r="498" spans="1:10" ht="12.75">
      <c r="A498" s="110" t="s">
        <v>326</v>
      </c>
      <c r="B498" s="217">
        <v>0</v>
      </c>
      <c r="C498" s="218">
        <v>0</v>
      </c>
      <c r="D498" s="218">
        <v>0</v>
      </c>
      <c r="E498" s="218">
        <v>0</v>
      </c>
      <c r="F498" s="218">
        <v>0</v>
      </c>
      <c r="G498" s="219">
        <v>0</v>
      </c>
      <c r="H498" s="220">
        <f t="shared" si="132"/>
        <v>0</v>
      </c>
      <c r="I498" s="221">
        <f t="shared" si="133"/>
        <v>0</v>
      </c>
      <c r="J498" s="329"/>
    </row>
    <row r="499" spans="1:10" ht="12.75">
      <c r="A499" s="110" t="s">
        <v>124</v>
      </c>
      <c r="B499" s="217">
        <v>0</v>
      </c>
      <c r="C499" s="218">
        <v>0</v>
      </c>
      <c r="D499" s="218">
        <v>0</v>
      </c>
      <c r="E499" s="218">
        <v>0</v>
      </c>
      <c r="F499" s="218">
        <v>0</v>
      </c>
      <c r="G499" s="219">
        <v>0</v>
      </c>
      <c r="H499" s="220">
        <f t="shared" si="132"/>
        <v>0</v>
      </c>
      <c r="I499" s="221">
        <f t="shared" si="133"/>
        <v>0</v>
      </c>
      <c r="J499" s="329"/>
    </row>
    <row r="500" spans="1:10" ht="12.75">
      <c r="A500" s="110" t="s">
        <v>125</v>
      </c>
      <c r="B500" s="217">
        <v>0</v>
      </c>
      <c r="C500" s="218">
        <v>0</v>
      </c>
      <c r="D500" s="218">
        <v>0</v>
      </c>
      <c r="E500" s="218">
        <v>0</v>
      </c>
      <c r="F500" s="218">
        <v>0</v>
      </c>
      <c r="G500" s="219">
        <v>0</v>
      </c>
      <c r="H500" s="220">
        <f>B500+D500+F500</f>
        <v>0</v>
      </c>
      <c r="I500" s="221">
        <f>C500+E500+G500</f>
        <v>0</v>
      </c>
      <c r="J500" s="329"/>
    </row>
    <row r="501" spans="1:10" ht="12.75">
      <c r="A501" s="110" t="s">
        <v>126</v>
      </c>
      <c r="B501" s="217">
        <v>0</v>
      </c>
      <c r="C501" s="218">
        <v>0</v>
      </c>
      <c r="D501" s="218">
        <v>0</v>
      </c>
      <c r="E501" s="218">
        <v>0</v>
      </c>
      <c r="F501" s="218">
        <v>0</v>
      </c>
      <c r="G501" s="219">
        <v>0</v>
      </c>
      <c r="H501" s="220">
        <f>B501+D501+F501</f>
        <v>0</v>
      </c>
      <c r="I501" s="221">
        <f>C501+E501+G501</f>
        <v>0</v>
      </c>
      <c r="J501" s="329"/>
    </row>
    <row r="502" spans="1:10" ht="12.75">
      <c r="A502" s="111" t="s">
        <v>127</v>
      </c>
      <c r="B502" s="222">
        <v>0</v>
      </c>
      <c r="C502" s="223">
        <v>0</v>
      </c>
      <c r="D502" s="223">
        <v>0</v>
      </c>
      <c r="E502" s="223">
        <v>0</v>
      </c>
      <c r="F502" s="223">
        <v>0</v>
      </c>
      <c r="G502" s="224">
        <v>0</v>
      </c>
      <c r="H502" s="225">
        <f aca="true" t="shared" si="134" ref="H502:H510">B502+D502+F502</f>
        <v>0</v>
      </c>
      <c r="I502" s="226">
        <f aca="true" t="shared" si="135" ref="I502:I510">C502+E502+G502</f>
        <v>0</v>
      </c>
      <c r="J502" s="329"/>
    </row>
    <row r="503" spans="1:10" ht="12.75">
      <c r="A503" s="109" t="s">
        <v>246</v>
      </c>
      <c r="B503" s="213">
        <f aca="true" t="shared" si="136" ref="B503:G503">SUM(B504:B513)</f>
        <v>3</v>
      </c>
      <c r="C503" s="214">
        <f t="shared" si="136"/>
        <v>50.35</v>
      </c>
      <c r="D503" s="214">
        <f t="shared" si="136"/>
        <v>0</v>
      </c>
      <c r="E503" s="214">
        <f t="shared" si="136"/>
        <v>0</v>
      </c>
      <c r="F503" s="214">
        <f t="shared" si="136"/>
        <v>11</v>
      </c>
      <c r="G503" s="214">
        <f t="shared" si="136"/>
        <v>1357.74</v>
      </c>
      <c r="H503" s="227">
        <f t="shared" si="134"/>
        <v>14</v>
      </c>
      <c r="I503" s="228">
        <f t="shared" si="135"/>
        <v>1408.09</v>
      </c>
      <c r="J503" s="329"/>
    </row>
    <row r="504" spans="1:10" ht="12.75">
      <c r="A504" s="110" t="s">
        <v>119</v>
      </c>
      <c r="B504" s="217">
        <v>0</v>
      </c>
      <c r="C504" s="218">
        <v>0</v>
      </c>
      <c r="D504" s="218">
        <v>0</v>
      </c>
      <c r="E504" s="218">
        <v>0</v>
      </c>
      <c r="F504" s="218">
        <v>0</v>
      </c>
      <c r="G504" s="219">
        <v>0</v>
      </c>
      <c r="H504" s="220">
        <f t="shared" si="134"/>
        <v>0</v>
      </c>
      <c r="I504" s="221">
        <f t="shared" si="135"/>
        <v>0</v>
      </c>
      <c r="J504" s="329"/>
    </row>
    <row r="505" spans="1:10" ht="12.75">
      <c r="A505" s="110" t="s">
        <v>120</v>
      </c>
      <c r="B505" s="217">
        <v>0</v>
      </c>
      <c r="C505" s="218">
        <v>0</v>
      </c>
      <c r="D505" s="218">
        <v>0</v>
      </c>
      <c r="E505" s="218">
        <v>0</v>
      </c>
      <c r="F505" s="218">
        <v>0</v>
      </c>
      <c r="G505" s="219">
        <v>0</v>
      </c>
      <c r="H505" s="220">
        <f t="shared" si="134"/>
        <v>0</v>
      </c>
      <c r="I505" s="221">
        <f t="shared" si="135"/>
        <v>0</v>
      </c>
      <c r="J505" s="329"/>
    </row>
    <row r="506" spans="1:10" ht="12.75">
      <c r="A506" s="110" t="s">
        <v>121</v>
      </c>
      <c r="B506" s="217">
        <v>0</v>
      </c>
      <c r="C506" s="218">
        <v>0</v>
      </c>
      <c r="D506" s="218">
        <v>0</v>
      </c>
      <c r="E506" s="218">
        <v>0</v>
      </c>
      <c r="F506" s="218">
        <v>0</v>
      </c>
      <c r="G506" s="219">
        <v>0</v>
      </c>
      <c r="H506" s="220">
        <f t="shared" si="134"/>
        <v>0</v>
      </c>
      <c r="I506" s="221">
        <f t="shared" si="135"/>
        <v>0</v>
      </c>
      <c r="J506" s="329"/>
    </row>
    <row r="507" spans="1:10" ht="12.75">
      <c r="A507" s="110" t="s">
        <v>122</v>
      </c>
      <c r="B507" s="217">
        <v>0</v>
      </c>
      <c r="C507" s="218">
        <v>0</v>
      </c>
      <c r="D507" s="218">
        <v>0</v>
      </c>
      <c r="E507" s="218">
        <v>0</v>
      </c>
      <c r="F507" s="218">
        <v>0</v>
      </c>
      <c r="G507" s="219">
        <v>0</v>
      </c>
      <c r="H507" s="220">
        <f t="shared" si="134"/>
        <v>0</v>
      </c>
      <c r="I507" s="221">
        <f t="shared" si="135"/>
        <v>0</v>
      </c>
      <c r="J507" s="329"/>
    </row>
    <row r="508" spans="1:10" ht="12.75">
      <c r="A508" s="110" t="s">
        <v>123</v>
      </c>
      <c r="B508" s="217">
        <v>3</v>
      </c>
      <c r="C508" s="218">
        <v>50.35</v>
      </c>
      <c r="D508" s="218">
        <v>0</v>
      </c>
      <c r="E508" s="218">
        <v>0</v>
      </c>
      <c r="F508" s="218">
        <v>1</v>
      </c>
      <c r="G508" s="219">
        <v>95.8</v>
      </c>
      <c r="H508" s="220">
        <f t="shared" si="134"/>
        <v>4</v>
      </c>
      <c r="I508" s="221">
        <f t="shared" si="135"/>
        <v>146.15</v>
      </c>
      <c r="J508" s="329"/>
    </row>
    <row r="509" spans="1:10" ht="12.75">
      <c r="A509" s="110" t="s">
        <v>326</v>
      </c>
      <c r="B509" s="217">
        <v>0</v>
      </c>
      <c r="C509" s="218">
        <v>0</v>
      </c>
      <c r="D509" s="218">
        <v>0</v>
      </c>
      <c r="E509" s="218">
        <v>0</v>
      </c>
      <c r="F509" s="218">
        <v>0</v>
      </c>
      <c r="G509" s="219">
        <v>0</v>
      </c>
      <c r="H509" s="220">
        <f t="shared" si="134"/>
        <v>0</v>
      </c>
      <c r="I509" s="221">
        <f t="shared" si="135"/>
        <v>0</v>
      </c>
      <c r="J509" s="329"/>
    </row>
    <row r="510" spans="1:10" ht="12.75">
      <c r="A510" s="110" t="s">
        <v>124</v>
      </c>
      <c r="B510" s="217">
        <v>0</v>
      </c>
      <c r="C510" s="218">
        <v>0</v>
      </c>
      <c r="D510" s="218">
        <v>0</v>
      </c>
      <c r="E510" s="218">
        <v>0</v>
      </c>
      <c r="F510" s="218">
        <v>10</v>
      </c>
      <c r="G510" s="219">
        <v>1261.94</v>
      </c>
      <c r="H510" s="220">
        <f t="shared" si="134"/>
        <v>10</v>
      </c>
      <c r="I510" s="221">
        <f t="shared" si="135"/>
        <v>1261.94</v>
      </c>
      <c r="J510" s="329"/>
    </row>
    <row r="511" spans="1:10" ht="12.75">
      <c r="A511" s="110" t="s">
        <v>125</v>
      </c>
      <c r="B511" s="217">
        <v>0</v>
      </c>
      <c r="C511" s="218">
        <v>0</v>
      </c>
      <c r="D511" s="218">
        <v>0</v>
      </c>
      <c r="E511" s="218">
        <v>0</v>
      </c>
      <c r="F511" s="218">
        <v>0</v>
      </c>
      <c r="G511" s="219">
        <v>0</v>
      </c>
      <c r="H511" s="220">
        <f>B511+D511+F511</f>
        <v>0</v>
      </c>
      <c r="I511" s="221">
        <f>C511+E511+G511</f>
        <v>0</v>
      </c>
      <c r="J511" s="329"/>
    </row>
    <row r="512" spans="1:10" ht="12.75">
      <c r="A512" s="110" t="s">
        <v>126</v>
      </c>
      <c r="B512" s="217">
        <v>0</v>
      </c>
      <c r="C512" s="218">
        <v>0</v>
      </c>
      <c r="D512" s="218">
        <v>0</v>
      </c>
      <c r="E512" s="218">
        <v>0</v>
      </c>
      <c r="F512" s="218">
        <v>0</v>
      </c>
      <c r="G512" s="219">
        <v>0</v>
      </c>
      <c r="H512" s="220">
        <f aca="true" t="shared" si="137" ref="H512:H520">B512+D512+F512</f>
        <v>0</v>
      </c>
      <c r="I512" s="221">
        <f aca="true" t="shared" si="138" ref="I512:I520">C512+E512+G512</f>
        <v>0</v>
      </c>
      <c r="J512" s="329"/>
    </row>
    <row r="513" spans="1:10" ht="12.75">
      <c r="A513" s="111" t="s">
        <v>127</v>
      </c>
      <c r="B513" s="222">
        <v>0</v>
      </c>
      <c r="C513" s="223">
        <v>0</v>
      </c>
      <c r="D513" s="223">
        <v>0</v>
      </c>
      <c r="E513" s="223">
        <v>0</v>
      </c>
      <c r="F513" s="223">
        <v>0</v>
      </c>
      <c r="G513" s="224">
        <v>0</v>
      </c>
      <c r="H513" s="225">
        <f t="shared" si="137"/>
        <v>0</v>
      </c>
      <c r="I513" s="226">
        <f t="shared" si="138"/>
        <v>0</v>
      </c>
      <c r="J513" s="329"/>
    </row>
    <row r="514" spans="1:10" ht="12.75">
      <c r="A514" s="109" t="s">
        <v>247</v>
      </c>
      <c r="B514" s="213">
        <f aca="true" t="shared" si="139" ref="B514:G514">SUM(B515:B524)</f>
        <v>0</v>
      </c>
      <c r="C514" s="214">
        <f t="shared" si="139"/>
        <v>0</v>
      </c>
      <c r="D514" s="214">
        <f t="shared" si="139"/>
        <v>0</v>
      </c>
      <c r="E514" s="214">
        <f t="shared" si="139"/>
        <v>0</v>
      </c>
      <c r="F514" s="214">
        <f t="shared" si="139"/>
        <v>0</v>
      </c>
      <c r="G514" s="214">
        <f t="shared" si="139"/>
        <v>0</v>
      </c>
      <c r="H514" s="227">
        <f t="shared" si="137"/>
        <v>0</v>
      </c>
      <c r="I514" s="228">
        <f t="shared" si="138"/>
        <v>0</v>
      </c>
      <c r="J514" s="329"/>
    </row>
    <row r="515" spans="1:10" ht="12.75">
      <c r="A515" s="110" t="s">
        <v>119</v>
      </c>
      <c r="B515" s="217">
        <v>0</v>
      </c>
      <c r="C515" s="218">
        <v>0</v>
      </c>
      <c r="D515" s="218">
        <v>0</v>
      </c>
      <c r="E515" s="218">
        <v>0</v>
      </c>
      <c r="F515" s="218">
        <v>0</v>
      </c>
      <c r="G515" s="219">
        <v>0</v>
      </c>
      <c r="H515" s="220">
        <f t="shared" si="137"/>
        <v>0</v>
      </c>
      <c r="I515" s="221">
        <f t="shared" si="138"/>
        <v>0</v>
      </c>
      <c r="J515" s="329"/>
    </row>
    <row r="516" spans="1:10" ht="12.75">
      <c r="A516" s="110" t="s">
        <v>120</v>
      </c>
      <c r="B516" s="217">
        <v>0</v>
      </c>
      <c r="C516" s="218">
        <v>0</v>
      </c>
      <c r="D516" s="218">
        <v>0</v>
      </c>
      <c r="E516" s="218">
        <v>0</v>
      </c>
      <c r="F516" s="218">
        <v>0</v>
      </c>
      <c r="G516" s="219">
        <v>0</v>
      </c>
      <c r="H516" s="220">
        <f t="shared" si="137"/>
        <v>0</v>
      </c>
      <c r="I516" s="221">
        <f t="shared" si="138"/>
        <v>0</v>
      </c>
      <c r="J516" s="329"/>
    </row>
    <row r="517" spans="1:10" ht="12.75">
      <c r="A517" s="110" t="s">
        <v>121</v>
      </c>
      <c r="B517" s="217">
        <v>0</v>
      </c>
      <c r="C517" s="218">
        <v>0</v>
      </c>
      <c r="D517" s="218">
        <v>0</v>
      </c>
      <c r="E517" s="218">
        <v>0</v>
      </c>
      <c r="F517" s="218">
        <v>0</v>
      </c>
      <c r="G517" s="219">
        <v>0</v>
      </c>
      <c r="H517" s="220">
        <f t="shared" si="137"/>
        <v>0</v>
      </c>
      <c r="I517" s="221">
        <f t="shared" si="138"/>
        <v>0</v>
      </c>
      <c r="J517" s="329"/>
    </row>
    <row r="518" spans="1:10" ht="12.75">
      <c r="A518" s="110" t="s">
        <v>122</v>
      </c>
      <c r="B518" s="217">
        <v>0</v>
      </c>
      <c r="C518" s="218">
        <v>0</v>
      </c>
      <c r="D518" s="218">
        <v>0</v>
      </c>
      <c r="E518" s="218">
        <v>0</v>
      </c>
      <c r="F518" s="218">
        <v>0</v>
      </c>
      <c r="G518" s="219">
        <v>0</v>
      </c>
      <c r="H518" s="220">
        <f t="shared" si="137"/>
        <v>0</v>
      </c>
      <c r="I518" s="221">
        <f t="shared" si="138"/>
        <v>0</v>
      </c>
      <c r="J518" s="329"/>
    </row>
    <row r="519" spans="1:10" ht="12.75">
      <c r="A519" s="110" t="s">
        <v>123</v>
      </c>
      <c r="B519" s="217">
        <v>0</v>
      </c>
      <c r="C519" s="218">
        <v>0</v>
      </c>
      <c r="D519" s="218">
        <v>0</v>
      </c>
      <c r="E519" s="218">
        <v>0</v>
      </c>
      <c r="F519" s="218">
        <v>0</v>
      </c>
      <c r="G519" s="219">
        <v>0</v>
      </c>
      <c r="H519" s="220">
        <f t="shared" si="137"/>
        <v>0</v>
      </c>
      <c r="I519" s="221">
        <f t="shared" si="138"/>
        <v>0</v>
      </c>
      <c r="J519" s="329"/>
    </row>
    <row r="520" spans="1:10" ht="12.75">
      <c r="A520" s="110" t="s">
        <v>326</v>
      </c>
      <c r="B520" s="217">
        <v>0</v>
      </c>
      <c r="C520" s="218">
        <v>0</v>
      </c>
      <c r="D520" s="218">
        <v>0</v>
      </c>
      <c r="E520" s="218">
        <v>0</v>
      </c>
      <c r="F520" s="218">
        <v>0</v>
      </c>
      <c r="G520" s="219">
        <v>0</v>
      </c>
      <c r="H520" s="220">
        <f t="shared" si="137"/>
        <v>0</v>
      </c>
      <c r="I520" s="221">
        <f t="shared" si="138"/>
        <v>0</v>
      </c>
      <c r="J520" s="329"/>
    </row>
    <row r="521" spans="1:10" ht="12.75">
      <c r="A521" s="110" t="s">
        <v>124</v>
      </c>
      <c r="B521" s="217">
        <v>0</v>
      </c>
      <c r="C521" s="218">
        <v>0</v>
      </c>
      <c r="D521" s="218">
        <v>0</v>
      </c>
      <c r="E521" s="218">
        <v>0</v>
      </c>
      <c r="F521" s="218">
        <v>0</v>
      </c>
      <c r="G521" s="219">
        <v>0</v>
      </c>
      <c r="H521" s="220">
        <f>B521+D521+F521</f>
        <v>0</v>
      </c>
      <c r="I521" s="221">
        <f>C521+E521+G521</f>
        <v>0</v>
      </c>
      <c r="J521" s="329"/>
    </row>
    <row r="522" spans="1:10" ht="12.75">
      <c r="A522" s="110" t="s">
        <v>125</v>
      </c>
      <c r="B522" s="217">
        <v>0</v>
      </c>
      <c r="C522" s="218">
        <v>0</v>
      </c>
      <c r="D522" s="218">
        <v>0</v>
      </c>
      <c r="E522" s="218">
        <v>0</v>
      </c>
      <c r="F522" s="218">
        <v>0</v>
      </c>
      <c r="G522" s="219">
        <v>0</v>
      </c>
      <c r="H522" s="220">
        <f aca="true" t="shared" si="140" ref="H522:H531">B522+D522+F522</f>
        <v>0</v>
      </c>
      <c r="I522" s="221">
        <f aca="true" t="shared" si="141" ref="I522:I531">C522+E522+G522</f>
        <v>0</v>
      </c>
      <c r="J522" s="329"/>
    </row>
    <row r="523" spans="1:10" ht="12.75">
      <c r="A523" s="110" t="s">
        <v>126</v>
      </c>
      <c r="B523" s="217">
        <v>0</v>
      </c>
      <c r="C523" s="218">
        <v>0</v>
      </c>
      <c r="D523" s="218">
        <v>0</v>
      </c>
      <c r="E523" s="218">
        <v>0</v>
      </c>
      <c r="F523" s="218">
        <v>0</v>
      </c>
      <c r="G523" s="219">
        <v>0</v>
      </c>
      <c r="H523" s="220">
        <f t="shared" si="140"/>
        <v>0</v>
      </c>
      <c r="I523" s="221">
        <f t="shared" si="141"/>
        <v>0</v>
      </c>
      <c r="J523" s="329"/>
    </row>
    <row r="524" spans="1:10" ht="12.75">
      <c r="A524" s="111" t="s">
        <v>127</v>
      </c>
      <c r="B524" s="222">
        <v>0</v>
      </c>
      <c r="C524" s="223">
        <v>0</v>
      </c>
      <c r="D524" s="223">
        <v>0</v>
      </c>
      <c r="E524" s="223">
        <v>0</v>
      </c>
      <c r="F524" s="223">
        <v>0</v>
      </c>
      <c r="G524" s="224">
        <v>0</v>
      </c>
      <c r="H524" s="225">
        <f t="shared" si="140"/>
        <v>0</v>
      </c>
      <c r="I524" s="226">
        <f t="shared" si="141"/>
        <v>0</v>
      </c>
      <c r="J524" s="329"/>
    </row>
    <row r="525" spans="1:10" ht="12.75">
      <c r="A525" s="109" t="s">
        <v>248</v>
      </c>
      <c r="B525" s="213">
        <f aca="true" t="shared" si="142" ref="B525:G525">SUM(B526:B535)</f>
        <v>36</v>
      </c>
      <c r="C525" s="214">
        <f t="shared" si="142"/>
        <v>10754.93</v>
      </c>
      <c r="D525" s="214">
        <f t="shared" si="142"/>
        <v>3</v>
      </c>
      <c r="E525" s="214">
        <f t="shared" si="142"/>
        <v>3736.87</v>
      </c>
      <c r="F525" s="214">
        <f t="shared" si="142"/>
        <v>21</v>
      </c>
      <c r="G525" s="214">
        <f t="shared" si="142"/>
        <v>3186.06</v>
      </c>
      <c r="H525" s="227">
        <f t="shared" si="140"/>
        <v>60</v>
      </c>
      <c r="I525" s="228">
        <f t="shared" si="141"/>
        <v>17677.86</v>
      </c>
      <c r="J525" s="329"/>
    </row>
    <row r="526" spans="1:10" ht="12.75">
      <c r="A526" s="110" t="s">
        <v>119</v>
      </c>
      <c r="B526" s="217">
        <v>1</v>
      </c>
      <c r="C526" s="218">
        <v>281.69</v>
      </c>
      <c r="D526" s="218">
        <v>0</v>
      </c>
      <c r="E526" s="218">
        <v>0</v>
      </c>
      <c r="F526" s="218">
        <v>0</v>
      </c>
      <c r="G526" s="219">
        <v>0</v>
      </c>
      <c r="H526" s="220">
        <f t="shared" si="140"/>
        <v>1</v>
      </c>
      <c r="I526" s="221">
        <f t="shared" si="141"/>
        <v>281.69</v>
      </c>
      <c r="J526" s="329"/>
    </row>
    <row r="527" spans="1:10" ht="12.75">
      <c r="A527" s="110" t="s">
        <v>120</v>
      </c>
      <c r="B527" s="217">
        <v>2</v>
      </c>
      <c r="C527" s="218">
        <v>549.2</v>
      </c>
      <c r="D527" s="218">
        <v>0</v>
      </c>
      <c r="E527" s="218">
        <v>0</v>
      </c>
      <c r="F527" s="218">
        <v>0</v>
      </c>
      <c r="G527" s="219">
        <v>0</v>
      </c>
      <c r="H527" s="220">
        <f t="shared" si="140"/>
        <v>2</v>
      </c>
      <c r="I527" s="221">
        <f t="shared" si="141"/>
        <v>549.2</v>
      </c>
      <c r="J527" s="329"/>
    </row>
    <row r="528" spans="1:10" ht="12.75">
      <c r="A528" s="110" t="s">
        <v>121</v>
      </c>
      <c r="B528" s="217">
        <v>0</v>
      </c>
      <c r="C528" s="218">
        <v>0</v>
      </c>
      <c r="D528" s="218">
        <v>0</v>
      </c>
      <c r="E528" s="218">
        <v>0</v>
      </c>
      <c r="F528" s="218">
        <v>0</v>
      </c>
      <c r="G528" s="219">
        <v>0</v>
      </c>
      <c r="H528" s="220">
        <f>B528+D528+F528</f>
        <v>0</v>
      </c>
      <c r="I528" s="221">
        <f>C528+E528+G528</f>
        <v>0</v>
      </c>
      <c r="J528" s="329"/>
    </row>
    <row r="529" spans="1:10" ht="12.75">
      <c r="A529" s="110" t="s">
        <v>122</v>
      </c>
      <c r="B529" s="217">
        <v>0</v>
      </c>
      <c r="C529" s="218">
        <v>0</v>
      </c>
      <c r="D529" s="218">
        <v>0</v>
      </c>
      <c r="E529" s="218">
        <v>0</v>
      </c>
      <c r="F529" s="218">
        <v>0</v>
      </c>
      <c r="G529" s="219">
        <v>0</v>
      </c>
      <c r="H529" s="220">
        <f t="shared" si="140"/>
        <v>0</v>
      </c>
      <c r="I529" s="221">
        <f t="shared" si="141"/>
        <v>0</v>
      </c>
      <c r="J529" s="329"/>
    </row>
    <row r="530" spans="1:10" ht="12.75">
      <c r="A530" s="110" t="s">
        <v>123</v>
      </c>
      <c r="B530" s="217">
        <v>22</v>
      </c>
      <c r="C530" s="218">
        <v>4578.96</v>
      </c>
      <c r="D530" s="218">
        <v>3</v>
      </c>
      <c r="E530" s="218">
        <v>3736.87</v>
      </c>
      <c r="F530" s="218">
        <v>5</v>
      </c>
      <c r="G530" s="219">
        <v>226.32</v>
      </c>
      <c r="H530" s="220">
        <f t="shared" si="140"/>
        <v>30</v>
      </c>
      <c r="I530" s="221">
        <f t="shared" si="141"/>
        <v>8542.15</v>
      </c>
      <c r="J530" s="329"/>
    </row>
    <row r="531" spans="1:10" ht="12.75">
      <c r="A531" s="110" t="s">
        <v>326</v>
      </c>
      <c r="B531" s="217">
        <v>0</v>
      </c>
      <c r="C531" s="218">
        <v>0</v>
      </c>
      <c r="D531" s="218">
        <v>0</v>
      </c>
      <c r="E531" s="218">
        <v>0</v>
      </c>
      <c r="F531" s="218">
        <v>0</v>
      </c>
      <c r="G531" s="219">
        <v>0</v>
      </c>
      <c r="H531" s="220">
        <f t="shared" si="140"/>
        <v>0</v>
      </c>
      <c r="I531" s="221">
        <f t="shared" si="141"/>
        <v>0</v>
      </c>
      <c r="J531" s="329"/>
    </row>
    <row r="532" spans="1:10" ht="12.75">
      <c r="A532" s="110" t="s">
        <v>124</v>
      </c>
      <c r="B532" s="217">
        <v>6</v>
      </c>
      <c r="C532" s="218">
        <v>1068.1999999999998</v>
      </c>
      <c r="D532" s="218">
        <v>0</v>
      </c>
      <c r="E532" s="218">
        <v>0</v>
      </c>
      <c r="F532" s="218">
        <v>16</v>
      </c>
      <c r="G532" s="219">
        <v>2959.74</v>
      </c>
      <c r="H532" s="220">
        <f>B532+D532+F532</f>
        <v>22</v>
      </c>
      <c r="I532" s="221">
        <f>C532+E532+G532</f>
        <v>4027.9399999999996</v>
      </c>
      <c r="J532" s="329"/>
    </row>
    <row r="533" spans="1:10" ht="12.75">
      <c r="A533" s="110" t="s">
        <v>125</v>
      </c>
      <c r="B533" s="217">
        <v>0</v>
      </c>
      <c r="C533" s="218">
        <v>0</v>
      </c>
      <c r="D533" s="218">
        <v>0</v>
      </c>
      <c r="E533" s="218">
        <v>0</v>
      </c>
      <c r="F533" s="218">
        <v>0</v>
      </c>
      <c r="G533" s="219">
        <v>0</v>
      </c>
      <c r="H533" s="220">
        <f aca="true" t="shared" si="143" ref="H533:H543">B533+D533+F533</f>
        <v>0</v>
      </c>
      <c r="I533" s="221">
        <f aca="true" t="shared" si="144" ref="I533:I543">C533+E533+G533</f>
        <v>0</v>
      </c>
      <c r="J533" s="329"/>
    </row>
    <row r="534" spans="1:10" ht="12.75">
      <c r="A534" s="110" t="s">
        <v>126</v>
      </c>
      <c r="B534" s="217">
        <v>5</v>
      </c>
      <c r="C534" s="218">
        <v>4276.88</v>
      </c>
      <c r="D534" s="218">
        <v>0</v>
      </c>
      <c r="E534" s="218">
        <v>0</v>
      </c>
      <c r="F534" s="218">
        <v>0</v>
      </c>
      <c r="G534" s="219">
        <v>0</v>
      </c>
      <c r="H534" s="220">
        <f t="shared" si="143"/>
        <v>5</v>
      </c>
      <c r="I534" s="221">
        <f t="shared" si="144"/>
        <v>4276.88</v>
      </c>
      <c r="J534" s="329"/>
    </row>
    <row r="535" spans="1:10" ht="12.75">
      <c r="A535" s="111" t="s">
        <v>127</v>
      </c>
      <c r="B535" s="222">
        <v>0</v>
      </c>
      <c r="C535" s="223">
        <v>0</v>
      </c>
      <c r="D535" s="223">
        <v>0</v>
      </c>
      <c r="E535" s="223">
        <v>0</v>
      </c>
      <c r="F535" s="223">
        <v>0</v>
      </c>
      <c r="G535" s="224">
        <v>0</v>
      </c>
      <c r="H535" s="225">
        <f t="shared" si="143"/>
        <v>0</v>
      </c>
      <c r="I535" s="226">
        <f t="shared" si="144"/>
        <v>0</v>
      </c>
      <c r="J535" s="329"/>
    </row>
    <row r="536" spans="1:10" ht="12.75">
      <c r="A536" s="109" t="s">
        <v>249</v>
      </c>
      <c r="B536" s="213">
        <f aca="true" t="shared" si="145" ref="B536:G536">SUM(B537:B546)</f>
        <v>9</v>
      </c>
      <c r="C536" s="214">
        <f t="shared" si="145"/>
        <v>974.12</v>
      </c>
      <c r="D536" s="214">
        <f t="shared" si="145"/>
        <v>0</v>
      </c>
      <c r="E536" s="214">
        <f t="shared" si="145"/>
        <v>0</v>
      </c>
      <c r="F536" s="214">
        <f t="shared" si="145"/>
        <v>29</v>
      </c>
      <c r="G536" s="214">
        <f t="shared" si="145"/>
        <v>10171.789999999999</v>
      </c>
      <c r="H536" s="227">
        <f t="shared" si="143"/>
        <v>38</v>
      </c>
      <c r="I536" s="228">
        <f t="shared" si="144"/>
        <v>11145.91</v>
      </c>
      <c r="J536" s="329"/>
    </row>
    <row r="537" spans="1:10" ht="12.75">
      <c r="A537" s="110" t="s">
        <v>119</v>
      </c>
      <c r="B537" s="217">
        <v>0</v>
      </c>
      <c r="C537" s="218">
        <v>0</v>
      </c>
      <c r="D537" s="218">
        <v>0</v>
      </c>
      <c r="E537" s="218">
        <v>0</v>
      </c>
      <c r="F537" s="218">
        <v>0</v>
      </c>
      <c r="G537" s="219">
        <v>0</v>
      </c>
      <c r="H537" s="220">
        <f t="shared" si="143"/>
        <v>0</v>
      </c>
      <c r="I537" s="221">
        <f t="shared" si="144"/>
        <v>0</v>
      </c>
      <c r="J537" s="329"/>
    </row>
    <row r="538" spans="1:10" ht="12.75">
      <c r="A538" s="110" t="s">
        <v>120</v>
      </c>
      <c r="B538" s="217">
        <v>0</v>
      </c>
      <c r="C538" s="218">
        <v>0</v>
      </c>
      <c r="D538" s="218">
        <v>0</v>
      </c>
      <c r="E538" s="218">
        <v>0</v>
      </c>
      <c r="F538" s="218">
        <v>0</v>
      </c>
      <c r="G538" s="219">
        <v>0</v>
      </c>
      <c r="H538" s="220">
        <f t="shared" si="143"/>
        <v>0</v>
      </c>
      <c r="I538" s="221">
        <f t="shared" si="144"/>
        <v>0</v>
      </c>
      <c r="J538" s="329"/>
    </row>
    <row r="539" spans="1:10" ht="12.75">
      <c r="A539" s="110" t="s">
        <v>121</v>
      </c>
      <c r="B539" s="229">
        <v>0</v>
      </c>
      <c r="C539" s="230">
        <v>0</v>
      </c>
      <c r="D539" s="230">
        <v>0</v>
      </c>
      <c r="E539" s="230">
        <v>0</v>
      </c>
      <c r="F539" s="230">
        <v>0</v>
      </c>
      <c r="G539" s="231">
        <v>0</v>
      </c>
      <c r="H539" s="232">
        <f t="shared" si="143"/>
        <v>0</v>
      </c>
      <c r="I539" s="233">
        <f t="shared" si="144"/>
        <v>0</v>
      </c>
      <c r="J539" s="329"/>
    </row>
    <row r="540" spans="1:10" ht="12.75">
      <c r="A540" s="110" t="s">
        <v>122</v>
      </c>
      <c r="B540" s="217">
        <v>0</v>
      </c>
      <c r="C540" s="218">
        <v>0</v>
      </c>
      <c r="D540" s="218">
        <v>0</v>
      </c>
      <c r="E540" s="218">
        <v>0</v>
      </c>
      <c r="F540" s="218">
        <v>0</v>
      </c>
      <c r="G540" s="219">
        <v>0</v>
      </c>
      <c r="H540" s="220">
        <f t="shared" si="143"/>
        <v>0</v>
      </c>
      <c r="I540" s="221">
        <f t="shared" si="144"/>
        <v>0</v>
      </c>
      <c r="J540" s="329"/>
    </row>
    <row r="541" spans="1:10" ht="12.75">
      <c r="A541" s="110" t="s">
        <v>123</v>
      </c>
      <c r="B541" s="217">
        <v>3</v>
      </c>
      <c r="C541" s="218">
        <v>851.6</v>
      </c>
      <c r="D541" s="218">
        <v>0</v>
      </c>
      <c r="E541" s="218">
        <v>0</v>
      </c>
      <c r="F541" s="218">
        <v>0</v>
      </c>
      <c r="G541" s="219">
        <v>0</v>
      </c>
      <c r="H541" s="220">
        <f>B541+D541+F541</f>
        <v>3</v>
      </c>
      <c r="I541" s="221">
        <f>C541+E541+G541</f>
        <v>851.6</v>
      </c>
      <c r="J541" s="329"/>
    </row>
    <row r="542" spans="1:10" ht="12.75">
      <c r="A542" s="110" t="s">
        <v>326</v>
      </c>
      <c r="B542" s="217">
        <v>0</v>
      </c>
      <c r="C542" s="218">
        <v>0</v>
      </c>
      <c r="D542" s="218">
        <v>0</v>
      </c>
      <c r="E542" s="218">
        <v>0</v>
      </c>
      <c r="F542" s="218">
        <v>0</v>
      </c>
      <c r="G542" s="219">
        <v>0</v>
      </c>
      <c r="H542" s="220">
        <f>B542+D542+F542</f>
        <v>0</v>
      </c>
      <c r="I542" s="221">
        <f>C542+E542+G542</f>
        <v>0</v>
      </c>
      <c r="J542" s="329"/>
    </row>
    <row r="543" spans="1:10" ht="12.75">
      <c r="A543" s="110" t="s">
        <v>124</v>
      </c>
      <c r="B543" s="217">
        <v>3</v>
      </c>
      <c r="C543" s="218">
        <v>74.02000000000001</v>
      </c>
      <c r="D543" s="218">
        <v>0</v>
      </c>
      <c r="E543" s="218">
        <v>0</v>
      </c>
      <c r="F543" s="218">
        <v>29</v>
      </c>
      <c r="G543" s="219">
        <v>10171.789999999999</v>
      </c>
      <c r="H543" s="220">
        <f t="shared" si="143"/>
        <v>32</v>
      </c>
      <c r="I543" s="221">
        <f t="shared" si="144"/>
        <v>10245.81</v>
      </c>
      <c r="J543" s="329"/>
    </row>
    <row r="544" spans="1:10" ht="12.75">
      <c r="A544" s="110" t="s">
        <v>125</v>
      </c>
      <c r="B544" s="217">
        <v>0</v>
      </c>
      <c r="C544" s="218">
        <v>0</v>
      </c>
      <c r="D544" s="218">
        <v>0</v>
      </c>
      <c r="E544" s="218">
        <v>0</v>
      </c>
      <c r="F544" s="218">
        <v>0</v>
      </c>
      <c r="G544" s="219">
        <v>0</v>
      </c>
      <c r="H544" s="220">
        <f aca="true" t="shared" si="146" ref="H544:I546">B544+D544+F544</f>
        <v>0</v>
      </c>
      <c r="I544" s="221">
        <f t="shared" si="146"/>
        <v>0</v>
      </c>
      <c r="J544" s="329"/>
    </row>
    <row r="545" spans="1:10" ht="12.75">
      <c r="A545" s="110" t="s">
        <v>126</v>
      </c>
      <c r="B545" s="217">
        <v>3</v>
      </c>
      <c r="C545" s="218">
        <v>48.5</v>
      </c>
      <c r="D545" s="218">
        <v>0</v>
      </c>
      <c r="E545" s="218">
        <v>0</v>
      </c>
      <c r="F545" s="218">
        <v>0</v>
      </c>
      <c r="G545" s="219">
        <v>0</v>
      </c>
      <c r="H545" s="220">
        <f t="shared" si="146"/>
        <v>3</v>
      </c>
      <c r="I545" s="221">
        <f t="shared" si="146"/>
        <v>48.5</v>
      </c>
      <c r="J545" s="329"/>
    </row>
    <row r="546" spans="1:10" ht="12.75">
      <c r="A546" s="111" t="s">
        <v>127</v>
      </c>
      <c r="B546" s="222">
        <v>0</v>
      </c>
      <c r="C546" s="223">
        <v>0</v>
      </c>
      <c r="D546" s="223">
        <v>0</v>
      </c>
      <c r="E546" s="223">
        <v>0</v>
      </c>
      <c r="F546" s="223">
        <v>0</v>
      </c>
      <c r="G546" s="224">
        <v>0</v>
      </c>
      <c r="H546" s="225">
        <f t="shared" si="146"/>
        <v>0</v>
      </c>
      <c r="I546" s="226">
        <f t="shared" si="146"/>
        <v>0</v>
      </c>
      <c r="J546" s="329"/>
    </row>
    <row r="547" spans="1:10" ht="12.75">
      <c r="A547" s="109" t="s">
        <v>250</v>
      </c>
      <c r="B547" s="213">
        <f aca="true" t="shared" si="147" ref="B547:G547">SUM(B548:B557)</f>
        <v>1612</v>
      </c>
      <c r="C547" s="214">
        <f t="shared" si="147"/>
        <v>297318.61</v>
      </c>
      <c r="D547" s="214">
        <f t="shared" si="147"/>
        <v>3</v>
      </c>
      <c r="E547" s="214">
        <f t="shared" si="147"/>
        <v>179.4</v>
      </c>
      <c r="F547" s="214">
        <f t="shared" si="147"/>
        <v>193</v>
      </c>
      <c r="G547" s="214">
        <f t="shared" si="147"/>
        <v>78553.31999999999</v>
      </c>
      <c r="H547" s="227">
        <f aca="true" t="shared" si="148" ref="H547:H554">B547+D547+F547</f>
        <v>1808</v>
      </c>
      <c r="I547" s="228">
        <f aca="true" t="shared" si="149" ref="I547:I554">C547+E547+G547</f>
        <v>376051.33</v>
      </c>
      <c r="J547" s="329"/>
    </row>
    <row r="548" spans="1:10" ht="12.75">
      <c r="A548" s="110" t="s">
        <v>119</v>
      </c>
      <c r="B548" s="217">
        <v>35</v>
      </c>
      <c r="C548" s="218">
        <v>21442.739999999998</v>
      </c>
      <c r="D548" s="218">
        <v>0</v>
      </c>
      <c r="E548" s="218">
        <v>0</v>
      </c>
      <c r="F548" s="218">
        <v>0</v>
      </c>
      <c r="G548" s="219">
        <v>0</v>
      </c>
      <c r="H548" s="220">
        <f t="shared" si="148"/>
        <v>35</v>
      </c>
      <c r="I548" s="221">
        <f t="shared" si="149"/>
        <v>21442.739999999998</v>
      </c>
      <c r="J548" s="329"/>
    </row>
    <row r="549" spans="1:10" ht="12.75">
      <c r="A549" s="110" t="s">
        <v>120</v>
      </c>
      <c r="B549" s="217">
        <v>0</v>
      </c>
      <c r="C549" s="218">
        <v>0</v>
      </c>
      <c r="D549" s="218">
        <v>0</v>
      </c>
      <c r="E549" s="218">
        <v>0</v>
      </c>
      <c r="F549" s="218">
        <v>0</v>
      </c>
      <c r="G549" s="219">
        <v>0</v>
      </c>
      <c r="H549" s="220">
        <f t="shared" si="148"/>
        <v>0</v>
      </c>
      <c r="I549" s="221">
        <f t="shared" si="149"/>
        <v>0</v>
      </c>
      <c r="J549" s="329"/>
    </row>
    <row r="550" spans="1:10" ht="12.75">
      <c r="A550" s="110" t="s">
        <v>121</v>
      </c>
      <c r="B550" s="217">
        <v>0</v>
      </c>
      <c r="C550" s="218">
        <v>0</v>
      </c>
      <c r="D550" s="218">
        <v>0</v>
      </c>
      <c r="E550" s="218">
        <v>0</v>
      </c>
      <c r="F550" s="218">
        <v>0</v>
      </c>
      <c r="G550" s="219">
        <v>0</v>
      </c>
      <c r="H550" s="220">
        <f t="shared" si="148"/>
        <v>0</v>
      </c>
      <c r="I550" s="221">
        <f t="shared" si="149"/>
        <v>0</v>
      </c>
      <c r="J550" s="329"/>
    </row>
    <row r="551" spans="1:10" ht="12.75">
      <c r="A551" s="110" t="s">
        <v>122</v>
      </c>
      <c r="B551" s="217">
        <v>0</v>
      </c>
      <c r="C551" s="218">
        <v>0</v>
      </c>
      <c r="D551" s="218">
        <v>0</v>
      </c>
      <c r="E551" s="218">
        <v>0</v>
      </c>
      <c r="F551" s="218">
        <v>0</v>
      </c>
      <c r="G551" s="219">
        <v>0</v>
      </c>
      <c r="H551" s="220">
        <f t="shared" si="148"/>
        <v>0</v>
      </c>
      <c r="I551" s="221">
        <f t="shared" si="149"/>
        <v>0</v>
      </c>
      <c r="J551" s="329"/>
    </row>
    <row r="552" spans="1:10" ht="12.75">
      <c r="A552" s="110" t="s">
        <v>123</v>
      </c>
      <c r="B552" s="217">
        <v>1290</v>
      </c>
      <c r="C552" s="218">
        <v>213144.34</v>
      </c>
      <c r="D552" s="218">
        <v>3</v>
      </c>
      <c r="E552" s="218">
        <v>179.4</v>
      </c>
      <c r="F552" s="218">
        <v>39</v>
      </c>
      <c r="G552" s="219">
        <v>34237.85</v>
      </c>
      <c r="H552" s="220">
        <f>B552+D552+F552</f>
        <v>1332</v>
      </c>
      <c r="I552" s="221">
        <f>C552+E552+G552</f>
        <v>247561.59</v>
      </c>
      <c r="J552" s="329"/>
    </row>
    <row r="553" spans="1:10" ht="12.75">
      <c r="A553" s="110" t="s">
        <v>326</v>
      </c>
      <c r="B553" s="217">
        <v>2</v>
      </c>
      <c r="C553" s="218">
        <v>340.88</v>
      </c>
      <c r="D553" s="218">
        <v>0</v>
      </c>
      <c r="E553" s="218">
        <v>0</v>
      </c>
      <c r="F553" s="218">
        <v>0</v>
      </c>
      <c r="G553" s="219">
        <v>0</v>
      </c>
      <c r="H553" s="220">
        <f t="shared" si="148"/>
        <v>2</v>
      </c>
      <c r="I553" s="221">
        <f t="shared" si="149"/>
        <v>340.88</v>
      </c>
      <c r="J553" s="329"/>
    </row>
    <row r="554" spans="1:10" ht="12.75">
      <c r="A554" s="110" t="s">
        <v>124</v>
      </c>
      <c r="B554" s="217">
        <v>99</v>
      </c>
      <c r="C554" s="218">
        <v>27397.64</v>
      </c>
      <c r="D554" s="218">
        <v>0</v>
      </c>
      <c r="E554" s="218">
        <v>0</v>
      </c>
      <c r="F554" s="218">
        <v>152</v>
      </c>
      <c r="G554" s="219">
        <v>44119.88</v>
      </c>
      <c r="H554" s="220">
        <f t="shared" si="148"/>
        <v>251</v>
      </c>
      <c r="I554" s="221">
        <f t="shared" si="149"/>
        <v>71517.51999999999</v>
      </c>
      <c r="J554" s="329"/>
    </row>
    <row r="555" spans="1:10" ht="12.75">
      <c r="A555" s="110" t="s">
        <v>125</v>
      </c>
      <c r="B555" s="217">
        <v>21</v>
      </c>
      <c r="C555" s="218">
        <v>1351.71</v>
      </c>
      <c r="D555" s="218">
        <v>0</v>
      </c>
      <c r="E555" s="218">
        <v>0</v>
      </c>
      <c r="F555" s="218">
        <v>0</v>
      </c>
      <c r="G555" s="219">
        <v>0</v>
      </c>
      <c r="H555" s="220">
        <f>B555+D555+F555</f>
        <v>21</v>
      </c>
      <c r="I555" s="221">
        <f>C555+E555+G555</f>
        <v>1351.71</v>
      </c>
      <c r="J555" s="329"/>
    </row>
    <row r="556" spans="1:10" ht="12.75">
      <c r="A556" s="110" t="s">
        <v>126</v>
      </c>
      <c r="B556" s="217">
        <v>162</v>
      </c>
      <c r="C556" s="218">
        <v>32740</v>
      </c>
      <c r="D556" s="218">
        <v>0</v>
      </c>
      <c r="E556" s="218">
        <v>0</v>
      </c>
      <c r="F556" s="218">
        <v>0</v>
      </c>
      <c r="G556" s="219">
        <v>0</v>
      </c>
      <c r="H556" s="220">
        <f>B556+D556+F556</f>
        <v>162</v>
      </c>
      <c r="I556" s="221">
        <f>C556+E556+G556</f>
        <v>32740</v>
      </c>
      <c r="J556" s="329"/>
    </row>
    <row r="557" spans="1:10" ht="12.75">
      <c r="A557" s="111" t="s">
        <v>127</v>
      </c>
      <c r="B557" s="222">
        <v>3</v>
      </c>
      <c r="C557" s="223">
        <v>901.3</v>
      </c>
      <c r="D557" s="223">
        <v>0</v>
      </c>
      <c r="E557" s="223">
        <v>0</v>
      </c>
      <c r="F557" s="223">
        <v>2</v>
      </c>
      <c r="G557" s="224">
        <v>195.59</v>
      </c>
      <c r="H557" s="225">
        <f aca="true" t="shared" si="150" ref="H557:H565">B557+D557+F557</f>
        <v>5</v>
      </c>
      <c r="I557" s="226">
        <f aca="true" t="shared" si="151" ref="I557:I565">C557+E557+G557</f>
        <v>1096.8899999999999</v>
      </c>
      <c r="J557" s="329"/>
    </row>
    <row r="558" spans="1:10" ht="12.75">
      <c r="A558" s="109" t="s">
        <v>251</v>
      </c>
      <c r="B558" s="213">
        <f aca="true" t="shared" si="152" ref="B558:G558">SUM(B559:B568)</f>
        <v>2</v>
      </c>
      <c r="C558" s="214">
        <f t="shared" si="152"/>
        <v>76.21000000000001</v>
      </c>
      <c r="D558" s="214">
        <f t="shared" si="152"/>
        <v>0</v>
      </c>
      <c r="E558" s="214">
        <f t="shared" si="152"/>
        <v>0</v>
      </c>
      <c r="F558" s="214">
        <f t="shared" si="152"/>
        <v>3</v>
      </c>
      <c r="G558" s="214">
        <f t="shared" si="152"/>
        <v>164.66000000000003</v>
      </c>
      <c r="H558" s="227">
        <f t="shared" si="150"/>
        <v>5</v>
      </c>
      <c r="I558" s="228">
        <f t="shared" si="151"/>
        <v>240.87000000000003</v>
      </c>
      <c r="J558" s="329"/>
    </row>
    <row r="559" spans="1:10" ht="12.75">
      <c r="A559" s="110" t="s">
        <v>119</v>
      </c>
      <c r="B559" s="217">
        <v>1</v>
      </c>
      <c r="C559" s="218">
        <v>24.29</v>
      </c>
      <c r="D559" s="218">
        <v>0</v>
      </c>
      <c r="E559" s="218">
        <v>0</v>
      </c>
      <c r="F559" s="218">
        <v>0</v>
      </c>
      <c r="G559" s="219">
        <v>0</v>
      </c>
      <c r="H559" s="220">
        <f t="shared" si="150"/>
        <v>1</v>
      </c>
      <c r="I559" s="221">
        <f t="shared" si="151"/>
        <v>24.29</v>
      </c>
      <c r="J559" s="329"/>
    </row>
    <row r="560" spans="1:10" ht="12.75">
      <c r="A560" s="110" t="s">
        <v>120</v>
      </c>
      <c r="B560" s="217">
        <v>0</v>
      </c>
      <c r="C560" s="218">
        <v>0</v>
      </c>
      <c r="D560" s="218">
        <v>0</v>
      </c>
      <c r="E560" s="218">
        <v>0</v>
      </c>
      <c r="F560" s="218">
        <v>0</v>
      </c>
      <c r="G560" s="219">
        <v>0</v>
      </c>
      <c r="H560" s="220">
        <f t="shared" si="150"/>
        <v>0</v>
      </c>
      <c r="I560" s="221">
        <f t="shared" si="151"/>
        <v>0</v>
      </c>
      <c r="J560" s="329"/>
    </row>
    <row r="561" spans="1:10" ht="12.75">
      <c r="A561" s="110" t="s">
        <v>121</v>
      </c>
      <c r="B561" s="217">
        <v>0</v>
      </c>
      <c r="C561" s="218">
        <v>0</v>
      </c>
      <c r="D561" s="218">
        <v>0</v>
      </c>
      <c r="E561" s="218">
        <v>0</v>
      </c>
      <c r="F561" s="218">
        <v>0</v>
      </c>
      <c r="G561" s="219">
        <v>0</v>
      </c>
      <c r="H561" s="220">
        <f t="shared" si="150"/>
        <v>0</v>
      </c>
      <c r="I561" s="221">
        <f t="shared" si="151"/>
        <v>0</v>
      </c>
      <c r="J561" s="329"/>
    </row>
    <row r="562" spans="1:10" ht="12.75">
      <c r="A562" s="110" t="s">
        <v>122</v>
      </c>
      <c r="B562" s="217">
        <v>0</v>
      </c>
      <c r="C562" s="218">
        <v>0</v>
      </c>
      <c r="D562" s="218">
        <v>0</v>
      </c>
      <c r="E562" s="218">
        <v>0</v>
      </c>
      <c r="F562" s="218">
        <v>0</v>
      </c>
      <c r="G562" s="219">
        <v>0</v>
      </c>
      <c r="H562" s="220">
        <f t="shared" si="150"/>
        <v>0</v>
      </c>
      <c r="I562" s="221">
        <f t="shared" si="151"/>
        <v>0</v>
      </c>
      <c r="J562" s="329"/>
    </row>
    <row r="563" spans="1:10" ht="12.75">
      <c r="A563" s="110" t="s">
        <v>123</v>
      </c>
      <c r="B563" s="217">
        <v>1</v>
      </c>
      <c r="C563" s="218">
        <v>51.92</v>
      </c>
      <c r="D563" s="218">
        <v>0</v>
      </c>
      <c r="E563" s="218">
        <v>0</v>
      </c>
      <c r="F563" s="218">
        <v>1</v>
      </c>
      <c r="G563" s="219">
        <v>94.98</v>
      </c>
      <c r="H563" s="220">
        <f t="shared" si="150"/>
        <v>2</v>
      </c>
      <c r="I563" s="221">
        <f t="shared" si="151"/>
        <v>146.9</v>
      </c>
      <c r="J563" s="329"/>
    </row>
    <row r="564" spans="1:10" ht="12.75">
      <c r="A564" s="110" t="s">
        <v>326</v>
      </c>
      <c r="B564" s="217">
        <v>0</v>
      </c>
      <c r="C564" s="218">
        <v>0</v>
      </c>
      <c r="D564" s="218">
        <v>0</v>
      </c>
      <c r="E564" s="218">
        <v>0</v>
      </c>
      <c r="F564" s="218">
        <v>0</v>
      </c>
      <c r="G564" s="219">
        <v>0</v>
      </c>
      <c r="H564" s="220">
        <f t="shared" si="150"/>
        <v>0</v>
      </c>
      <c r="I564" s="221">
        <f t="shared" si="151"/>
        <v>0</v>
      </c>
      <c r="J564" s="329"/>
    </row>
    <row r="565" spans="1:10" ht="12.75">
      <c r="A565" s="110" t="s">
        <v>124</v>
      </c>
      <c r="B565" s="217">
        <v>0</v>
      </c>
      <c r="C565" s="218">
        <v>0</v>
      </c>
      <c r="D565" s="218">
        <v>0</v>
      </c>
      <c r="E565" s="218">
        <v>0</v>
      </c>
      <c r="F565" s="218">
        <v>2</v>
      </c>
      <c r="G565" s="219">
        <v>69.68</v>
      </c>
      <c r="H565" s="220">
        <f t="shared" si="150"/>
        <v>2</v>
      </c>
      <c r="I565" s="221">
        <f t="shared" si="151"/>
        <v>69.68</v>
      </c>
      <c r="J565" s="329"/>
    </row>
    <row r="566" spans="1:10" ht="12.75">
      <c r="A566" s="110" t="s">
        <v>125</v>
      </c>
      <c r="B566" s="217">
        <v>0</v>
      </c>
      <c r="C566" s="218">
        <v>0</v>
      </c>
      <c r="D566" s="218">
        <v>0</v>
      </c>
      <c r="E566" s="218">
        <v>0</v>
      </c>
      <c r="F566" s="218">
        <v>0</v>
      </c>
      <c r="G566" s="219">
        <v>0</v>
      </c>
      <c r="H566" s="220">
        <f>B566+D566+F566</f>
        <v>0</v>
      </c>
      <c r="I566" s="221">
        <f>C566+E566+G566</f>
        <v>0</v>
      </c>
      <c r="J566" s="329"/>
    </row>
    <row r="567" spans="1:10" ht="12.75">
      <c r="A567" s="110" t="s">
        <v>126</v>
      </c>
      <c r="B567" s="217">
        <v>0</v>
      </c>
      <c r="C567" s="218">
        <v>0</v>
      </c>
      <c r="D567" s="218">
        <v>0</v>
      </c>
      <c r="E567" s="218">
        <v>0</v>
      </c>
      <c r="F567" s="218">
        <v>0</v>
      </c>
      <c r="G567" s="219">
        <v>0</v>
      </c>
      <c r="H567" s="220">
        <f aca="true" t="shared" si="153" ref="H567:H575">B567+D567+F567</f>
        <v>0</v>
      </c>
      <c r="I567" s="221">
        <f aca="true" t="shared" si="154" ref="I567:I575">C567+E567+G567</f>
        <v>0</v>
      </c>
      <c r="J567" s="329"/>
    </row>
    <row r="568" spans="1:10" ht="12.75">
      <c r="A568" s="111" t="s">
        <v>127</v>
      </c>
      <c r="B568" s="222">
        <v>0</v>
      </c>
      <c r="C568" s="223">
        <v>0</v>
      </c>
      <c r="D568" s="223">
        <v>0</v>
      </c>
      <c r="E568" s="223">
        <v>0</v>
      </c>
      <c r="F568" s="223">
        <v>0</v>
      </c>
      <c r="G568" s="224">
        <v>0</v>
      </c>
      <c r="H568" s="225">
        <f t="shared" si="153"/>
        <v>0</v>
      </c>
      <c r="I568" s="226">
        <f t="shared" si="154"/>
        <v>0</v>
      </c>
      <c r="J568" s="329"/>
    </row>
    <row r="569" spans="1:10" ht="12.75">
      <c r="A569" s="109" t="s">
        <v>252</v>
      </c>
      <c r="B569" s="213">
        <f aca="true" t="shared" si="155" ref="B569:G569">SUM(B570:B579)</f>
        <v>45</v>
      </c>
      <c r="C569" s="214">
        <f t="shared" si="155"/>
        <v>13439.590000000002</v>
      </c>
      <c r="D569" s="214">
        <f t="shared" si="155"/>
        <v>0</v>
      </c>
      <c r="E569" s="214">
        <f t="shared" si="155"/>
        <v>0</v>
      </c>
      <c r="F569" s="214">
        <f t="shared" si="155"/>
        <v>19</v>
      </c>
      <c r="G569" s="214">
        <f t="shared" si="155"/>
        <v>1701.72</v>
      </c>
      <c r="H569" s="227">
        <f t="shared" si="153"/>
        <v>64</v>
      </c>
      <c r="I569" s="228">
        <f t="shared" si="154"/>
        <v>15141.310000000001</v>
      </c>
      <c r="J569" s="329"/>
    </row>
    <row r="570" spans="1:10" ht="12.75">
      <c r="A570" s="110" t="s">
        <v>119</v>
      </c>
      <c r="B570" s="217">
        <v>0</v>
      </c>
      <c r="C570" s="218">
        <v>0</v>
      </c>
      <c r="D570" s="218">
        <v>0</v>
      </c>
      <c r="E570" s="218">
        <v>0</v>
      </c>
      <c r="F570" s="218">
        <v>0</v>
      </c>
      <c r="G570" s="219">
        <v>0</v>
      </c>
      <c r="H570" s="220">
        <f t="shared" si="153"/>
        <v>0</v>
      </c>
      <c r="I570" s="221">
        <f t="shared" si="154"/>
        <v>0</v>
      </c>
      <c r="J570" s="329"/>
    </row>
    <row r="571" spans="1:10" ht="12.75">
      <c r="A571" s="110" t="s">
        <v>120</v>
      </c>
      <c r="B571" s="217">
        <v>0</v>
      </c>
      <c r="C571" s="218">
        <v>0</v>
      </c>
      <c r="D571" s="218">
        <v>0</v>
      </c>
      <c r="E571" s="218">
        <v>0</v>
      </c>
      <c r="F571" s="218">
        <v>0</v>
      </c>
      <c r="G571" s="219">
        <v>0</v>
      </c>
      <c r="H571" s="220">
        <f t="shared" si="153"/>
        <v>0</v>
      </c>
      <c r="I571" s="221">
        <f t="shared" si="154"/>
        <v>0</v>
      </c>
      <c r="J571" s="329"/>
    </row>
    <row r="572" spans="1:10" ht="12.75">
      <c r="A572" s="110" t="s">
        <v>121</v>
      </c>
      <c r="B572" s="217">
        <v>0</v>
      </c>
      <c r="C572" s="218">
        <v>0</v>
      </c>
      <c r="D572" s="218">
        <v>0</v>
      </c>
      <c r="E572" s="218">
        <v>0</v>
      </c>
      <c r="F572" s="218">
        <v>0</v>
      </c>
      <c r="G572" s="219">
        <v>0</v>
      </c>
      <c r="H572" s="220">
        <f t="shared" si="153"/>
        <v>0</v>
      </c>
      <c r="I572" s="221">
        <f t="shared" si="154"/>
        <v>0</v>
      </c>
      <c r="J572" s="329"/>
    </row>
    <row r="573" spans="1:10" ht="12.75">
      <c r="A573" s="110" t="s">
        <v>122</v>
      </c>
      <c r="B573" s="217">
        <v>0</v>
      </c>
      <c r="C573" s="218">
        <v>0</v>
      </c>
      <c r="D573" s="218">
        <v>0</v>
      </c>
      <c r="E573" s="218">
        <v>0</v>
      </c>
      <c r="F573" s="218">
        <v>0</v>
      </c>
      <c r="G573" s="219">
        <v>0</v>
      </c>
      <c r="H573" s="220">
        <f t="shared" si="153"/>
        <v>0</v>
      </c>
      <c r="I573" s="221">
        <f t="shared" si="154"/>
        <v>0</v>
      </c>
      <c r="J573" s="329"/>
    </row>
    <row r="574" spans="1:10" ht="12.75">
      <c r="A574" s="110" t="s">
        <v>123</v>
      </c>
      <c r="B574" s="217">
        <v>28</v>
      </c>
      <c r="C574" s="218">
        <v>9978.35</v>
      </c>
      <c r="D574" s="218">
        <v>0</v>
      </c>
      <c r="E574" s="218">
        <v>0</v>
      </c>
      <c r="F574" s="218">
        <v>8</v>
      </c>
      <c r="G574" s="219">
        <v>258.16</v>
      </c>
      <c r="H574" s="220">
        <f t="shared" si="153"/>
        <v>36</v>
      </c>
      <c r="I574" s="221">
        <f t="shared" si="154"/>
        <v>10236.51</v>
      </c>
      <c r="J574" s="329"/>
    </row>
    <row r="575" spans="1:10" ht="12.75">
      <c r="A575" s="110" t="s">
        <v>326</v>
      </c>
      <c r="B575" s="217">
        <v>0</v>
      </c>
      <c r="C575" s="218">
        <v>0</v>
      </c>
      <c r="D575" s="218">
        <v>0</v>
      </c>
      <c r="E575" s="218">
        <v>0</v>
      </c>
      <c r="F575" s="218">
        <v>0</v>
      </c>
      <c r="G575" s="219">
        <v>0</v>
      </c>
      <c r="H575" s="220">
        <f t="shared" si="153"/>
        <v>0</v>
      </c>
      <c r="I575" s="221">
        <f t="shared" si="154"/>
        <v>0</v>
      </c>
      <c r="J575" s="329"/>
    </row>
    <row r="576" spans="1:10" ht="12.75">
      <c r="A576" s="110" t="s">
        <v>124</v>
      </c>
      <c r="B576" s="217">
        <v>9</v>
      </c>
      <c r="C576" s="218">
        <v>1511.19</v>
      </c>
      <c r="D576" s="218">
        <v>0</v>
      </c>
      <c r="E576" s="218">
        <v>0</v>
      </c>
      <c r="F576" s="218">
        <v>11</v>
      </c>
      <c r="G576" s="219">
        <v>1443.56</v>
      </c>
      <c r="H576" s="220">
        <f>B576+D576+F576</f>
        <v>20</v>
      </c>
      <c r="I576" s="221">
        <f>C576+E576+G576</f>
        <v>2954.75</v>
      </c>
      <c r="J576" s="329"/>
    </row>
    <row r="577" spans="1:10" ht="12.75">
      <c r="A577" s="110" t="s">
        <v>125</v>
      </c>
      <c r="B577" s="217">
        <v>0</v>
      </c>
      <c r="C577" s="218">
        <v>0</v>
      </c>
      <c r="D577" s="218">
        <v>0</v>
      </c>
      <c r="E577" s="218">
        <v>0</v>
      </c>
      <c r="F577" s="218">
        <v>0</v>
      </c>
      <c r="G577" s="219">
        <v>0</v>
      </c>
      <c r="H577" s="220">
        <f aca="true" t="shared" si="156" ref="H577:H585">B577+D577+F577</f>
        <v>0</v>
      </c>
      <c r="I577" s="221">
        <f aca="true" t="shared" si="157" ref="I577:I585">C577+E577+G577</f>
        <v>0</v>
      </c>
      <c r="J577" s="329"/>
    </row>
    <row r="578" spans="1:10" ht="12.75">
      <c r="A578" s="110" t="s">
        <v>126</v>
      </c>
      <c r="B578" s="217">
        <v>7</v>
      </c>
      <c r="C578" s="218">
        <v>1833.5099999999998</v>
      </c>
      <c r="D578" s="218">
        <v>0</v>
      </c>
      <c r="E578" s="218">
        <v>0</v>
      </c>
      <c r="F578" s="218">
        <v>0</v>
      </c>
      <c r="G578" s="219">
        <v>0</v>
      </c>
      <c r="H578" s="220">
        <f t="shared" si="156"/>
        <v>7</v>
      </c>
      <c r="I578" s="221">
        <f t="shared" si="157"/>
        <v>1833.5099999999998</v>
      </c>
      <c r="J578" s="329"/>
    </row>
    <row r="579" spans="1:10" ht="12.75">
      <c r="A579" s="111" t="s">
        <v>127</v>
      </c>
      <c r="B579" s="222">
        <v>1</v>
      </c>
      <c r="C579" s="223">
        <v>116.54</v>
      </c>
      <c r="D579" s="223">
        <v>0</v>
      </c>
      <c r="E579" s="223">
        <v>0</v>
      </c>
      <c r="F579" s="223">
        <v>0</v>
      </c>
      <c r="G579" s="224">
        <v>0</v>
      </c>
      <c r="H579" s="225">
        <f t="shared" si="156"/>
        <v>1</v>
      </c>
      <c r="I579" s="226">
        <f t="shared" si="157"/>
        <v>116.54</v>
      </c>
      <c r="J579" s="329"/>
    </row>
    <row r="580" spans="1:10" ht="12.75">
      <c r="A580" s="109" t="s">
        <v>253</v>
      </c>
      <c r="B580" s="213">
        <f aca="true" t="shared" si="158" ref="B580:G580">SUM(B581:B590)</f>
        <v>29</v>
      </c>
      <c r="C580" s="214">
        <f t="shared" si="158"/>
        <v>6582.06</v>
      </c>
      <c r="D580" s="214">
        <f t="shared" si="158"/>
        <v>0</v>
      </c>
      <c r="E580" s="214">
        <f t="shared" si="158"/>
        <v>0</v>
      </c>
      <c r="F580" s="214">
        <f t="shared" si="158"/>
        <v>4</v>
      </c>
      <c r="G580" s="214">
        <f t="shared" si="158"/>
        <v>338.85</v>
      </c>
      <c r="H580" s="227">
        <f t="shared" si="156"/>
        <v>33</v>
      </c>
      <c r="I580" s="228">
        <f t="shared" si="157"/>
        <v>6920.910000000001</v>
      </c>
      <c r="J580" s="329"/>
    </row>
    <row r="581" spans="1:10" ht="12.75">
      <c r="A581" s="110" t="s">
        <v>119</v>
      </c>
      <c r="B581" s="217">
        <v>0</v>
      </c>
      <c r="C581" s="218">
        <v>0</v>
      </c>
      <c r="D581" s="218">
        <v>0</v>
      </c>
      <c r="E581" s="218">
        <v>0</v>
      </c>
      <c r="F581" s="218">
        <v>0</v>
      </c>
      <c r="G581" s="219">
        <v>0</v>
      </c>
      <c r="H581" s="220">
        <f t="shared" si="156"/>
        <v>0</v>
      </c>
      <c r="I581" s="221">
        <f t="shared" si="157"/>
        <v>0</v>
      </c>
      <c r="J581" s="329"/>
    </row>
    <row r="582" spans="1:10" ht="12.75">
      <c r="A582" s="110" t="s">
        <v>120</v>
      </c>
      <c r="B582" s="217">
        <v>0</v>
      </c>
      <c r="C582" s="218">
        <v>0</v>
      </c>
      <c r="D582" s="218">
        <v>0</v>
      </c>
      <c r="E582" s="218">
        <v>0</v>
      </c>
      <c r="F582" s="218">
        <v>0</v>
      </c>
      <c r="G582" s="219">
        <v>0</v>
      </c>
      <c r="H582" s="220">
        <f t="shared" si="156"/>
        <v>0</v>
      </c>
      <c r="I582" s="221">
        <f t="shared" si="157"/>
        <v>0</v>
      </c>
      <c r="J582" s="329"/>
    </row>
    <row r="583" spans="1:10" ht="12.75">
      <c r="A583" s="110" t="s">
        <v>121</v>
      </c>
      <c r="B583" s="217">
        <v>0</v>
      </c>
      <c r="C583" s="218">
        <v>0</v>
      </c>
      <c r="D583" s="218">
        <v>0</v>
      </c>
      <c r="E583" s="218">
        <v>0</v>
      </c>
      <c r="F583" s="218">
        <v>0</v>
      </c>
      <c r="G583" s="219">
        <v>0</v>
      </c>
      <c r="H583" s="220">
        <f t="shared" si="156"/>
        <v>0</v>
      </c>
      <c r="I583" s="221">
        <f t="shared" si="157"/>
        <v>0</v>
      </c>
      <c r="J583" s="329"/>
    </row>
    <row r="584" spans="1:10" ht="12.75">
      <c r="A584" s="110" t="s">
        <v>122</v>
      </c>
      <c r="B584" s="217">
        <v>0</v>
      </c>
      <c r="C584" s="218">
        <v>0</v>
      </c>
      <c r="D584" s="218">
        <v>0</v>
      </c>
      <c r="E584" s="218">
        <v>0</v>
      </c>
      <c r="F584" s="218">
        <v>0</v>
      </c>
      <c r="G584" s="219">
        <v>0</v>
      </c>
      <c r="H584" s="220">
        <f t="shared" si="156"/>
        <v>0</v>
      </c>
      <c r="I584" s="221">
        <f t="shared" si="157"/>
        <v>0</v>
      </c>
      <c r="J584" s="329"/>
    </row>
    <row r="585" spans="1:10" ht="12.75">
      <c r="A585" s="110" t="s">
        <v>123</v>
      </c>
      <c r="B585" s="217">
        <v>23</v>
      </c>
      <c r="C585" s="218">
        <v>6221.88</v>
      </c>
      <c r="D585" s="218">
        <v>0</v>
      </c>
      <c r="E585" s="218">
        <v>0</v>
      </c>
      <c r="F585" s="218">
        <v>4</v>
      </c>
      <c r="G585" s="219">
        <v>338.85</v>
      </c>
      <c r="H585" s="220">
        <f t="shared" si="156"/>
        <v>27</v>
      </c>
      <c r="I585" s="221">
        <f t="shared" si="157"/>
        <v>6560.7300000000005</v>
      </c>
      <c r="J585" s="329"/>
    </row>
    <row r="586" spans="1:10" ht="12.75">
      <c r="A586" s="110" t="s">
        <v>326</v>
      </c>
      <c r="B586" s="217">
        <v>0</v>
      </c>
      <c r="C586" s="218">
        <v>0</v>
      </c>
      <c r="D586" s="218">
        <v>0</v>
      </c>
      <c r="E586" s="218">
        <v>0</v>
      </c>
      <c r="F586" s="218">
        <v>0</v>
      </c>
      <c r="G586" s="219">
        <v>0</v>
      </c>
      <c r="H586" s="220">
        <f>B586+D586+F586</f>
        <v>0</v>
      </c>
      <c r="I586" s="221">
        <f>C586+E586+G586</f>
        <v>0</v>
      </c>
      <c r="J586" s="329"/>
    </row>
    <row r="587" spans="1:10" ht="12.75">
      <c r="A587" s="110" t="s">
        <v>124</v>
      </c>
      <c r="B587" s="217">
        <v>2</v>
      </c>
      <c r="C587" s="218">
        <v>166.92</v>
      </c>
      <c r="D587" s="218">
        <v>0</v>
      </c>
      <c r="E587" s="218">
        <v>0</v>
      </c>
      <c r="F587" s="218">
        <v>0</v>
      </c>
      <c r="G587" s="219">
        <v>0</v>
      </c>
      <c r="H587" s="220">
        <f>B587+D587+F587</f>
        <v>2</v>
      </c>
      <c r="I587" s="221">
        <f>C587+E587+G587</f>
        <v>166.92</v>
      </c>
      <c r="J587" s="329"/>
    </row>
    <row r="588" spans="1:10" ht="12.75">
      <c r="A588" s="110" t="s">
        <v>125</v>
      </c>
      <c r="B588" s="217">
        <v>0</v>
      </c>
      <c r="C588" s="218">
        <v>0</v>
      </c>
      <c r="D588" s="218">
        <v>0</v>
      </c>
      <c r="E588" s="218">
        <v>0</v>
      </c>
      <c r="F588" s="218">
        <v>0</v>
      </c>
      <c r="G588" s="219">
        <v>0</v>
      </c>
      <c r="H588" s="220">
        <f aca="true" t="shared" si="159" ref="H588:H595">B588+D588+F588</f>
        <v>0</v>
      </c>
      <c r="I588" s="221">
        <f aca="true" t="shared" si="160" ref="I588:I595">C588+E588+G588</f>
        <v>0</v>
      </c>
      <c r="J588" s="329"/>
    </row>
    <row r="589" spans="1:10" ht="12.75">
      <c r="A589" s="110" t="s">
        <v>126</v>
      </c>
      <c r="B589" s="217">
        <v>4</v>
      </c>
      <c r="C589" s="218">
        <v>193.26</v>
      </c>
      <c r="D589" s="218">
        <v>0</v>
      </c>
      <c r="E589" s="218">
        <v>0</v>
      </c>
      <c r="F589" s="218">
        <v>0</v>
      </c>
      <c r="G589" s="219">
        <v>0</v>
      </c>
      <c r="H589" s="220">
        <f t="shared" si="159"/>
        <v>4</v>
      </c>
      <c r="I589" s="221">
        <f t="shared" si="160"/>
        <v>193.26</v>
      </c>
      <c r="J589" s="329"/>
    </row>
    <row r="590" spans="1:10" ht="12.75">
      <c r="A590" s="111" t="s">
        <v>127</v>
      </c>
      <c r="B590" s="222">
        <v>0</v>
      </c>
      <c r="C590" s="223">
        <v>0</v>
      </c>
      <c r="D590" s="223">
        <v>0</v>
      </c>
      <c r="E590" s="223">
        <v>0</v>
      </c>
      <c r="F590" s="223">
        <v>0</v>
      </c>
      <c r="G590" s="224">
        <v>0</v>
      </c>
      <c r="H590" s="225">
        <f t="shared" si="159"/>
        <v>0</v>
      </c>
      <c r="I590" s="226">
        <f t="shared" si="160"/>
        <v>0</v>
      </c>
      <c r="J590" s="329"/>
    </row>
    <row r="591" spans="1:10" ht="12.75">
      <c r="A591" s="109" t="s">
        <v>254</v>
      </c>
      <c r="B591" s="213">
        <f aca="true" t="shared" si="161" ref="B591:G591">SUM(B592:B601)</f>
        <v>31</v>
      </c>
      <c r="C591" s="214">
        <f t="shared" si="161"/>
        <v>6327.52</v>
      </c>
      <c r="D591" s="214">
        <f t="shared" si="161"/>
        <v>1</v>
      </c>
      <c r="E591" s="214">
        <f t="shared" si="161"/>
        <v>34.14</v>
      </c>
      <c r="F591" s="214">
        <f t="shared" si="161"/>
        <v>35</v>
      </c>
      <c r="G591" s="214">
        <f t="shared" si="161"/>
        <v>6433.86</v>
      </c>
      <c r="H591" s="227">
        <f t="shared" si="159"/>
        <v>67</v>
      </c>
      <c r="I591" s="228">
        <f t="shared" si="160"/>
        <v>12795.52</v>
      </c>
      <c r="J591" s="329"/>
    </row>
    <row r="592" spans="1:10" ht="12.75">
      <c r="A592" s="110" t="s">
        <v>119</v>
      </c>
      <c r="B592" s="217">
        <v>0</v>
      </c>
      <c r="C592" s="218">
        <v>0</v>
      </c>
      <c r="D592" s="218">
        <v>0</v>
      </c>
      <c r="E592" s="218">
        <v>0</v>
      </c>
      <c r="F592" s="218">
        <v>0</v>
      </c>
      <c r="G592" s="219">
        <v>0</v>
      </c>
      <c r="H592" s="220">
        <f t="shared" si="159"/>
        <v>0</v>
      </c>
      <c r="I592" s="221">
        <f t="shared" si="160"/>
        <v>0</v>
      </c>
      <c r="J592" s="329"/>
    </row>
    <row r="593" spans="1:10" ht="12.75">
      <c r="A593" s="110" t="s">
        <v>120</v>
      </c>
      <c r="B593" s="217">
        <v>0</v>
      </c>
      <c r="C593" s="218">
        <v>0</v>
      </c>
      <c r="D593" s="218">
        <v>0</v>
      </c>
      <c r="E593" s="218">
        <v>0</v>
      </c>
      <c r="F593" s="218">
        <v>0</v>
      </c>
      <c r="G593" s="219">
        <v>0</v>
      </c>
      <c r="H593" s="220">
        <f t="shared" si="159"/>
        <v>0</v>
      </c>
      <c r="I593" s="221">
        <f t="shared" si="160"/>
        <v>0</v>
      </c>
      <c r="J593" s="329"/>
    </row>
    <row r="594" spans="1:10" ht="12.75">
      <c r="A594" s="110" t="s">
        <v>121</v>
      </c>
      <c r="B594" s="217">
        <v>0</v>
      </c>
      <c r="C594" s="218">
        <v>0</v>
      </c>
      <c r="D594" s="218">
        <v>0</v>
      </c>
      <c r="E594" s="218">
        <v>0</v>
      </c>
      <c r="F594" s="218">
        <v>0</v>
      </c>
      <c r="G594" s="219">
        <v>0</v>
      </c>
      <c r="H594" s="220">
        <f t="shared" si="159"/>
        <v>0</v>
      </c>
      <c r="I594" s="221">
        <f t="shared" si="160"/>
        <v>0</v>
      </c>
      <c r="J594" s="329"/>
    </row>
    <row r="595" spans="1:10" ht="12.75">
      <c r="A595" s="110" t="s">
        <v>122</v>
      </c>
      <c r="B595" s="217">
        <v>0</v>
      </c>
      <c r="C595" s="218">
        <v>0</v>
      </c>
      <c r="D595" s="218">
        <v>0</v>
      </c>
      <c r="E595" s="218">
        <v>0</v>
      </c>
      <c r="F595" s="218">
        <v>0</v>
      </c>
      <c r="G595" s="219">
        <v>0</v>
      </c>
      <c r="H595" s="220">
        <f t="shared" si="159"/>
        <v>0</v>
      </c>
      <c r="I595" s="221">
        <f t="shared" si="160"/>
        <v>0</v>
      </c>
      <c r="J595" s="329"/>
    </row>
    <row r="596" spans="1:10" ht="12.75">
      <c r="A596" s="110" t="s">
        <v>123</v>
      </c>
      <c r="B596" s="217">
        <v>28</v>
      </c>
      <c r="C596" s="218">
        <v>6076.56</v>
      </c>
      <c r="D596" s="218">
        <v>1</v>
      </c>
      <c r="E596" s="218">
        <v>34.14</v>
      </c>
      <c r="F596" s="218">
        <v>9</v>
      </c>
      <c r="G596" s="219">
        <v>1116.75</v>
      </c>
      <c r="H596" s="220">
        <f>B596+D596+F596</f>
        <v>38</v>
      </c>
      <c r="I596" s="221">
        <f>C596+E596+G596</f>
        <v>7227.450000000001</v>
      </c>
      <c r="J596" s="329"/>
    </row>
    <row r="597" spans="1:10" ht="12.75">
      <c r="A597" s="110" t="s">
        <v>326</v>
      </c>
      <c r="B597" s="217">
        <v>0</v>
      </c>
      <c r="C597" s="218">
        <v>0</v>
      </c>
      <c r="D597" s="218">
        <v>0</v>
      </c>
      <c r="E597" s="218">
        <v>0</v>
      </c>
      <c r="F597" s="218">
        <v>0</v>
      </c>
      <c r="G597" s="219">
        <v>0</v>
      </c>
      <c r="H597" s="220">
        <f>B597+D597+F597</f>
        <v>0</v>
      </c>
      <c r="I597" s="221">
        <f>C597+E597+G597</f>
        <v>0</v>
      </c>
      <c r="J597" s="329"/>
    </row>
    <row r="598" spans="1:10" ht="12.75">
      <c r="A598" s="110" t="s">
        <v>124</v>
      </c>
      <c r="B598" s="217">
        <v>3</v>
      </c>
      <c r="C598" s="218">
        <v>250.96</v>
      </c>
      <c r="D598" s="218">
        <v>0</v>
      </c>
      <c r="E598" s="218">
        <v>0</v>
      </c>
      <c r="F598" s="218">
        <v>26</v>
      </c>
      <c r="G598" s="219">
        <v>5317.11</v>
      </c>
      <c r="H598" s="220">
        <f aca="true" t="shared" si="162" ref="H598:H605">B598+D598+F598</f>
        <v>29</v>
      </c>
      <c r="I598" s="221">
        <f aca="true" t="shared" si="163" ref="I598:I605">C598+E598+G598</f>
        <v>5568.07</v>
      </c>
      <c r="J598" s="329"/>
    </row>
    <row r="599" spans="1:10" ht="12.75">
      <c r="A599" s="110" t="s">
        <v>125</v>
      </c>
      <c r="B599" s="217">
        <v>0</v>
      </c>
      <c r="C599" s="218">
        <v>0</v>
      </c>
      <c r="D599" s="218">
        <v>0</v>
      </c>
      <c r="E599" s="218">
        <v>0</v>
      </c>
      <c r="F599" s="218">
        <v>0</v>
      </c>
      <c r="G599" s="219">
        <v>0</v>
      </c>
      <c r="H599" s="220">
        <f t="shared" si="162"/>
        <v>0</v>
      </c>
      <c r="I599" s="221">
        <f t="shared" si="163"/>
        <v>0</v>
      </c>
      <c r="J599" s="329"/>
    </row>
    <row r="600" spans="1:10" ht="12.75">
      <c r="A600" s="110" t="s">
        <v>126</v>
      </c>
      <c r="B600" s="217">
        <v>0</v>
      </c>
      <c r="C600" s="218">
        <v>0</v>
      </c>
      <c r="D600" s="218">
        <v>0</v>
      </c>
      <c r="E600" s="218">
        <v>0</v>
      </c>
      <c r="F600" s="218">
        <v>0</v>
      </c>
      <c r="G600" s="219">
        <v>0</v>
      </c>
      <c r="H600" s="220">
        <f t="shared" si="162"/>
        <v>0</v>
      </c>
      <c r="I600" s="221">
        <f t="shared" si="163"/>
        <v>0</v>
      </c>
      <c r="J600" s="329"/>
    </row>
    <row r="601" spans="1:10" ht="12.75">
      <c r="A601" s="111" t="s">
        <v>127</v>
      </c>
      <c r="B601" s="222">
        <v>0</v>
      </c>
      <c r="C601" s="223">
        <v>0</v>
      </c>
      <c r="D601" s="223">
        <v>0</v>
      </c>
      <c r="E601" s="223">
        <v>0</v>
      </c>
      <c r="F601" s="223">
        <v>0</v>
      </c>
      <c r="G601" s="224">
        <v>0</v>
      </c>
      <c r="H601" s="225">
        <f t="shared" si="162"/>
        <v>0</v>
      </c>
      <c r="I601" s="226">
        <f t="shared" si="163"/>
        <v>0</v>
      </c>
      <c r="J601" s="329"/>
    </row>
    <row r="602" spans="1:10" ht="12.75">
      <c r="A602" s="109" t="s">
        <v>255</v>
      </c>
      <c r="B602" s="213">
        <f aca="true" t="shared" si="164" ref="B602:G602">SUM(B603:B612)</f>
        <v>11</v>
      </c>
      <c r="C602" s="214">
        <f t="shared" si="164"/>
        <v>960.8199999999999</v>
      </c>
      <c r="D602" s="214">
        <f t="shared" si="164"/>
        <v>1</v>
      </c>
      <c r="E602" s="214">
        <f t="shared" si="164"/>
        <v>590.4</v>
      </c>
      <c r="F602" s="214">
        <f t="shared" si="164"/>
        <v>2</v>
      </c>
      <c r="G602" s="214">
        <f t="shared" si="164"/>
        <v>34.79</v>
      </c>
      <c r="H602" s="227">
        <f t="shared" si="162"/>
        <v>14</v>
      </c>
      <c r="I602" s="228">
        <f t="shared" si="163"/>
        <v>1586.0099999999998</v>
      </c>
      <c r="J602" s="329"/>
    </row>
    <row r="603" spans="1:10" ht="12.75">
      <c r="A603" s="110" t="s">
        <v>119</v>
      </c>
      <c r="B603" s="217">
        <v>0</v>
      </c>
      <c r="C603" s="218">
        <v>0</v>
      </c>
      <c r="D603" s="218">
        <v>0</v>
      </c>
      <c r="E603" s="218">
        <v>0</v>
      </c>
      <c r="F603" s="218">
        <v>0</v>
      </c>
      <c r="G603" s="219">
        <v>0</v>
      </c>
      <c r="H603" s="220">
        <f t="shared" si="162"/>
        <v>0</v>
      </c>
      <c r="I603" s="221">
        <f t="shared" si="163"/>
        <v>0</v>
      </c>
      <c r="J603" s="329"/>
    </row>
    <row r="604" spans="1:10" ht="12.75">
      <c r="A604" s="110" t="s">
        <v>120</v>
      </c>
      <c r="B604" s="217">
        <v>0</v>
      </c>
      <c r="C604" s="218">
        <v>0</v>
      </c>
      <c r="D604" s="218">
        <v>0</v>
      </c>
      <c r="E604" s="218">
        <v>0</v>
      </c>
      <c r="F604" s="218">
        <v>0</v>
      </c>
      <c r="G604" s="219">
        <v>0</v>
      </c>
      <c r="H604" s="220">
        <f t="shared" si="162"/>
        <v>0</v>
      </c>
      <c r="I604" s="221">
        <f t="shared" si="163"/>
        <v>0</v>
      </c>
      <c r="J604" s="329"/>
    </row>
    <row r="605" spans="1:10" ht="12.75">
      <c r="A605" s="110" t="s">
        <v>121</v>
      </c>
      <c r="B605" s="217">
        <v>0</v>
      </c>
      <c r="C605" s="218">
        <v>0</v>
      </c>
      <c r="D605" s="218">
        <v>0</v>
      </c>
      <c r="E605" s="218">
        <v>0</v>
      </c>
      <c r="F605" s="218">
        <v>0</v>
      </c>
      <c r="G605" s="219">
        <v>0</v>
      </c>
      <c r="H605" s="220">
        <f t="shared" si="162"/>
        <v>0</v>
      </c>
      <c r="I605" s="221">
        <f t="shared" si="163"/>
        <v>0</v>
      </c>
      <c r="J605" s="329"/>
    </row>
    <row r="606" spans="1:10" ht="12.75">
      <c r="A606" s="110" t="s">
        <v>122</v>
      </c>
      <c r="B606" s="217">
        <v>0</v>
      </c>
      <c r="C606" s="218">
        <v>0</v>
      </c>
      <c r="D606" s="218">
        <v>0</v>
      </c>
      <c r="E606" s="218">
        <v>0</v>
      </c>
      <c r="F606" s="218">
        <v>0</v>
      </c>
      <c r="G606" s="219">
        <v>0</v>
      </c>
      <c r="H606" s="220">
        <f>B606+D606+F606</f>
        <v>0</v>
      </c>
      <c r="I606" s="221">
        <f>C606+E606+G606</f>
        <v>0</v>
      </c>
      <c r="J606" s="329"/>
    </row>
    <row r="607" spans="1:10" ht="12.75">
      <c r="A607" s="110" t="s">
        <v>123</v>
      </c>
      <c r="B607" s="217">
        <v>11</v>
      </c>
      <c r="C607" s="218">
        <v>960.8199999999999</v>
      </c>
      <c r="D607" s="218">
        <v>0</v>
      </c>
      <c r="E607" s="218">
        <v>0</v>
      </c>
      <c r="F607" s="218">
        <v>2</v>
      </c>
      <c r="G607" s="219">
        <v>34.79</v>
      </c>
      <c r="H607" s="220">
        <f>B607+D607+F607</f>
        <v>13</v>
      </c>
      <c r="I607" s="221">
        <f>C607+E607+G607</f>
        <v>995.6099999999999</v>
      </c>
      <c r="J607" s="329"/>
    </row>
    <row r="608" spans="1:10" ht="12.75">
      <c r="A608" s="110" t="s">
        <v>326</v>
      </c>
      <c r="B608" s="217">
        <v>0</v>
      </c>
      <c r="C608" s="218">
        <v>0</v>
      </c>
      <c r="D608" s="218">
        <v>0</v>
      </c>
      <c r="E608" s="218">
        <v>0</v>
      </c>
      <c r="F608" s="218">
        <v>0</v>
      </c>
      <c r="G608" s="219">
        <v>0</v>
      </c>
      <c r="H608" s="220">
        <f aca="true" t="shared" si="165" ref="H608:H615">B608+D608+F608</f>
        <v>0</v>
      </c>
      <c r="I608" s="221">
        <f aca="true" t="shared" si="166" ref="I608:I615">C608+E608+G608</f>
        <v>0</v>
      </c>
      <c r="J608" s="329"/>
    </row>
    <row r="609" spans="1:10" ht="12.75">
      <c r="A609" s="110" t="s">
        <v>124</v>
      </c>
      <c r="B609" s="217">
        <v>0</v>
      </c>
      <c r="C609" s="218">
        <v>0</v>
      </c>
      <c r="D609" s="218">
        <v>0</v>
      </c>
      <c r="E609" s="218">
        <v>0</v>
      </c>
      <c r="F609" s="218">
        <v>0</v>
      </c>
      <c r="G609" s="219">
        <v>0</v>
      </c>
      <c r="H609" s="220">
        <f t="shared" si="165"/>
        <v>0</v>
      </c>
      <c r="I609" s="221">
        <f t="shared" si="166"/>
        <v>0</v>
      </c>
      <c r="J609" s="329"/>
    </row>
    <row r="610" spans="1:10" ht="12.75">
      <c r="A610" s="110" t="s">
        <v>125</v>
      </c>
      <c r="B610" s="217">
        <v>0</v>
      </c>
      <c r="C610" s="218">
        <v>0</v>
      </c>
      <c r="D610" s="218">
        <v>0</v>
      </c>
      <c r="E610" s="218">
        <v>0</v>
      </c>
      <c r="F610" s="218">
        <v>0</v>
      </c>
      <c r="G610" s="219">
        <v>0</v>
      </c>
      <c r="H610" s="220">
        <f t="shared" si="165"/>
        <v>0</v>
      </c>
      <c r="I610" s="221">
        <f t="shared" si="166"/>
        <v>0</v>
      </c>
      <c r="J610" s="329"/>
    </row>
    <row r="611" spans="1:10" ht="12.75">
      <c r="A611" s="110" t="s">
        <v>126</v>
      </c>
      <c r="B611" s="217">
        <v>0</v>
      </c>
      <c r="C611" s="218">
        <v>0</v>
      </c>
      <c r="D611" s="218">
        <v>1</v>
      </c>
      <c r="E611" s="218">
        <v>590.4</v>
      </c>
      <c r="F611" s="218">
        <v>0</v>
      </c>
      <c r="G611" s="219">
        <v>0</v>
      </c>
      <c r="H611" s="220">
        <f t="shared" si="165"/>
        <v>1</v>
      </c>
      <c r="I611" s="221">
        <f t="shared" si="166"/>
        <v>590.4</v>
      </c>
      <c r="J611" s="329"/>
    </row>
    <row r="612" spans="1:10" ht="12.75">
      <c r="A612" s="111" t="s">
        <v>127</v>
      </c>
      <c r="B612" s="222">
        <v>0</v>
      </c>
      <c r="C612" s="223">
        <v>0</v>
      </c>
      <c r="D612" s="223">
        <v>0</v>
      </c>
      <c r="E612" s="223">
        <v>0</v>
      </c>
      <c r="F612" s="223">
        <v>0</v>
      </c>
      <c r="G612" s="224">
        <v>0</v>
      </c>
      <c r="H612" s="225">
        <f t="shared" si="165"/>
        <v>0</v>
      </c>
      <c r="I612" s="226">
        <f t="shared" si="166"/>
        <v>0</v>
      </c>
      <c r="J612" s="329"/>
    </row>
    <row r="613" spans="1:10" ht="12.75">
      <c r="A613" s="109" t="s">
        <v>256</v>
      </c>
      <c r="B613" s="213">
        <f aca="true" t="shared" si="167" ref="B613:G613">SUM(B614:B623)</f>
        <v>72</v>
      </c>
      <c r="C613" s="214">
        <f t="shared" si="167"/>
        <v>15922.720000000001</v>
      </c>
      <c r="D613" s="214">
        <f t="shared" si="167"/>
        <v>0</v>
      </c>
      <c r="E613" s="214">
        <f t="shared" si="167"/>
        <v>0</v>
      </c>
      <c r="F613" s="214">
        <f t="shared" si="167"/>
        <v>73</v>
      </c>
      <c r="G613" s="214">
        <f t="shared" si="167"/>
        <v>24816.159999999996</v>
      </c>
      <c r="H613" s="227">
        <f t="shared" si="165"/>
        <v>145</v>
      </c>
      <c r="I613" s="228">
        <f t="shared" si="166"/>
        <v>40738.88</v>
      </c>
      <c r="J613" s="329"/>
    </row>
    <row r="614" spans="1:10" ht="12.75">
      <c r="A614" s="110" t="s">
        <v>119</v>
      </c>
      <c r="B614" s="217">
        <v>1</v>
      </c>
      <c r="C614" s="218">
        <v>178.1</v>
      </c>
      <c r="D614" s="218">
        <v>0</v>
      </c>
      <c r="E614" s="218">
        <v>0</v>
      </c>
      <c r="F614" s="218">
        <v>0</v>
      </c>
      <c r="G614" s="219">
        <v>0</v>
      </c>
      <c r="H614" s="220">
        <f t="shared" si="165"/>
        <v>1</v>
      </c>
      <c r="I614" s="221">
        <f t="shared" si="166"/>
        <v>178.1</v>
      </c>
      <c r="J614" s="329"/>
    </row>
    <row r="615" spans="1:10" ht="12.75">
      <c r="A615" s="110" t="s">
        <v>120</v>
      </c>
      <c r="B615" s="217">
        <v>0</v>
      </c>
      <c r="C615" s="218">
        <v>0</v>
      </c>
      <c r="D615" s="218">
        <v>0</v>
      </c>
      <c r="E615" s="218">
        <v>0</v>
      </c>
      <c r="F615" s="218">
        <v>0</v>
      </c>
      <c r="G615" s="219">
        <v>0</v>
      </c>
      <c r="H615" s="220">
        <f t="shared" si="165"/>
        <v>0</v>
      </c>
      <c r="I615" s="221">
        <f t="shared" si="166"/>
        <v>0</v>
      </c>
      <c r="J615" s="329"/>
    </row>
    <row r="616" spans="1:10" ht="12.75">
      <c r="A616" s="110" t="s">
        <v>121</v>
      </c>
      <c r="B616" s="217">
        <v>0</v>
      </c>
      <c r="C616" s="218">
        <v>0</v>
      </c>
      <c r="D616" s="218">
        <v>0</v>
      </c>
      <c r="E616" s="218">
        <v>0</v>
      </c>
      <c r="F616" s="218">
        <v>0</v>
      </c>
      <c r="G616" s="219">
        <v>0</v>
      </c>
      <c r="H616" s="220">
        <f>B616+D616+F616</f>
        <v>0</v>
      </c>
      <c r="I616" s="221">
        <f>C616+E616+G616</f>
        <v>0</v>
      </c>
      <c r="J616" s="329"/>
    </row>
    <row r="617" spans="1:10" ht="12.75">
      <c r="A617" s="110" t="s">
        <v>122</v>
      </c>
      <c r="B617" s="217">
        <v>0</v>
      </c>
      <c r="C617" s="218">
        <v>0</v>
      </c>
      <c r="D617" s="218">
        <v>0</v>
      </c>
      <c r="E617" s="218">
        <v>0</v>
      </c>
      <c r="F617" s="218">
        <v>0</v>
      </c>
      <c r="G617" s="219">
        <v>0</v>
      </c>
      <c r="H617" s="220">
        <f>B617+D617+F617</f>
        <v>0</v>
      </c>
      <c r="I617" s="221">
        <f>C617+E617+G617</f>
        <v>0</v>
      </c>
      <c r="J617" s="329"/>
    </row>
    <row r="618" spans="1:10" ht="12.75">
      <c r="A618" s="110" t="s">
        <v>123</v>
      </c>
      <c r="B618" s="217">
        <v>59</v>
      </c>
      <c r="C618" s="218">
        <v>12367.07</v>
      </c>
      <c r="D618" s="218">
        <v>0</v>
      </c>
      <c r="E618" s="218">
        <v>0</v>
      </c>
      <c r="F618" s="218">
        <v>21</v>
      </c>
      <c r="G618" s="219">
        <v>1448.64</v>
      </c>
      <c r="H618" s="220">
        <f aca="true" t="shared" si="168" ref="H618:H625">B618+D618+F618</f>
        <v>80</v>
      </c>
      <c r="I618" s="221">
        <f aca="true" t="shared" si="169" ref="I618:I625">C618+E618+G618</f>
        <v>13815.71</v>
      </c>
      <c r="J618" s="329"/>
    </row>
    <row r="619" spans="1:10" ht="12.75">
      <c r="A619" s="110" t="s">
        <v>326</v>
      </c>
      <c r="B619" s="217">
        <v>0</v>
      </c>
      <c r="C619" s="218">
        <v>0</v>
      </c>
      <c r="D619" s="218">
        <v>0</v>
      </c>
      <c r="E619" s="218">
        <v>0</v>
      </c>
      <c r="F619" s="218">
        <v>0</v>
      </c>
      <c r="G619" s="219">
        <v>0</v>
      </c>
      <c r="H619" s="220">
        <f t="shared" si="168"/>
        <v>0</v>
      </c>
      <c r="I619" s="221">
        <f t="shared" si="169"/>
        <v>0</v>
      </c>
      <c r="J619" s="329"/>
    </row>
    <row r="620" spans="1:10" ht="12.75">
      <c r="A620" s="110" t="s">
        <v>124</v>
      </c>
      <c r="B620" s="217">
        <v>7</v>
      </c>
      <c r="C620" s="218">
        <v>3028.53</v>
      </c>
      <c r="D620" s="218">
        <v>0</v>
      </c>
      <c r="E620" s="218">
        <v>0</v>
      </c>
      <c r="F620" s="218">
        <v>52</v>
      </c>
      <c r="G620" s="219">
        <v>23367.519999999997</v>
      </c>
      <c r="H620" s="220">
        <f t="shared" si="168"/>
        <v>59</v>
      </c>
      <c r="I620" s="221">
        <f t="shared" si="169"/>
        <v>26396.049999999996</v>
      </c>
      <c r="J620" s="329"/>
    </row>
    <row r="621" spans="1:10" ht="12.75">
      <c r="A621" s="110" t="s">
        <v>125</v>
      </c>
      <c r="B621" s="217">
        <v>0</v>
      </c>
      <c r="C621" s="218">
        <v>0</v>
      </c>
      <c r="D621" s="218">
        <v>0</v>
      </c>
      <c r="E621" s="218">
        <v>0</v>
      </c>
      <c r="F621" s="218">
        <v>0</v>
      </c>
      <c r="G621" s="219">
        <v>0</v>
      </c>
      <c r="H621" s="220">
        <f t="shared" si="168"/>
        <v>0</v>
      </c>
      <c r="I621" s="221">
        <f t="shared" si="169"/>
        <v>0</v>
      </c>
      <c r="J621" s="329"/>
    </row>
    <row r="622" spans="1:10" ht="12.75">
      <c r="A622" s="110" t="s">
        <v>126</v>
      </c>
      <c r="B622" s="217">
        <v>4</v>
      </c>
      <c r="C622" s="218">
        <v>283.58</v>
      </c>
      <c r="D622" s="218">
        <v>0</v>
      </c>
      <c r="E622" s="218">
        <v>0</v>
      </c>
      <c r="F622" s="218">
        <v>0</v>
      </c>
      <c r="G622" s="219">
        <v>0</v>
      </c>
      <c r="H622" s="220">
        <f t="shared" si="168"/>
        <v>4</v>
      </c>
      <c r="I622" s="221">
        <f t="shared" si="169"/>
        <v>283.58</v>
      </c>
      <c r="J622" s="329"/>
    </row>
    <row r="623" spans="1:10" ht="12.75">
      <c r="A623" s="111" t="s">
        <v>127</v>
      </c>
      <c r="B623" s="222">
        <v>1</v>
      </c>
      <c r="C623" s="223">
        <v>65.44</v>
      </c>
      <c r="D623" s="223">
        <v>0</v>
      </c>
      <c r="E623" s="223">
        <v>0</v>
      </c>
      <c r="F623" s="223">
        <v>0</v>
      </c>
      <c r="G623" s="224">
        <v>0</v>
      </c>
      <c r="H623" s="225">
        <f t="shared" si="168"/>
        <v>1</v>
      </c>
      <c r="I623" s="226">
        <f t="shared" si="169"/>
        <v>65.44</v>
      </c>
      <c r="J623" s="329"/>
    </row>
    <row r="624" spans="1:10" ht="12.75">
      <c r="A624" s="109" t="s">
        <v>257</v>
      </c>
      <c r="B624" s="213">
        <f aca="true" t="shared" si="170" ref="B624:G624">SUM(B625:B634)</f>
        <v>2</v>
      </c>
      <c r="C624" s="214">
        <f t="shared" si="170"/>
        <v>33.53</v>
      </c>
      <c r="D624" s="214">
        <f t="shared" si="170"/>
        <v>0</v>
      </c>
      <c r="E624" s="214">
        <f t="shared" si="170"/>
        <v>0</v>
      </c>
      <c r="F624" s="214">
        <f t="shared" si="170"/>
        <v>1</v>
      </c>
      <c r="G624" s="214">
        <f t="shared" si="170"/>
        <v>53.03</v>
      </c>
      <c r="H624" s="227">
        <f t="shared" si="168"/>
        <v>3</v>
      </c>
      <c r="I624" s="228">
        <f t="shared" si="169"/>
        <v>86.56</v>
      </c>
      <c r="J624" s="329"/>
    </row>
    <row r="625" spans="1:10" ht="12.75">
      <c r="A625" s="110" t="s">
        <v>119</v>
      </c>
      <c r="B625" s="217">
        <v>0</v>
      </c>
      <c r="C625" s="218">
        <v>0</v>
      </c>
      <c r="D625" s="218">
        <v>0</v>
      </c>
      <c r="E625" s="218">
        <v>0</v>
      </c>
      <c r="F625" s="218">
        <v>0</v>
      </c>
      <c r="G625" s="219">
        <v>0</v>
      </c>
      <c r="H625" s="220">
        <f t="shared" si="168"/>
        <v>0</v>
      </c>
      <c r="I625" s="221">
        <f t="shared" si="169"/>
        <v>0</v>
      </c>
      <c r="J625" s="329"/>
    </row>
    <row r="626" spans="1:10" ht="12.75">
      <c r="A626" s="110" t="s">
        <v>120</v>
      </c>
      <c r="B626" s="217">
        <v>0</v>
      </c>
      <c r="C626" s="218">
        <v>0</v>
      </c>
      <c r="D626" s="218">
        <v>0</v>
      </c>
      <c r="E626" s="218">
        <v>0</v>
      </c>
      <c r="F626" s="218">
        <v>0</v>
      </c>
      <c r="G626" s="219">
        <v>0</v>
      </c>
      <c r="H626" s="220">
        <f>B626+D626+F626</f>
        <v>0</v>
      </c>
      <c r="I626" s="221">
        <f>C626+E626+G626</f>
        <v>0</v>
      </c>
      <c r="J626" s="329"/>
    </row>
    <row r="627" spans="1:10" ht="12.75">
      <c r="A627" s="110" t="s">
        <v>121</v>
      </c>
      <c r="B627" s="217">
        <v>0</v>
      </c>
      <c r="C627" s="218">
        <v>0</v>
      </c>
      <c r="D627" s="218">
        <v>0</v>
      </c>
      <c r="E627" s="218">
        <v>0</v>
      </c>
      <c r="F627" s="218">
        <v>0</v>
      </c>
      <c r="G627" s="219">
        <v>0</v>
      </c>
      <c r="H627" s="220">
        <f>B627+D627+F627</f>
        <v>0</v>
      </c>
      <c r="I627" s="221">
        <f>C627+E627+G627</f>
        <v>0</v>
      </c>
      <c r="J627" s="329"/>
    </row>
    <row r="628" spans="1:10" ht="12.75">
      <c r="A628" s="110" t="s">
        <v>122</v>
      </c>
      <c r="B628" s="217">
        <v>0</v>
      </c>
      <c r="C628" s="218">
        <v>0</v>
      </c>
      <c r="D628" s="218">
        <v>0</v>
      </c>
      <c r="E628" s="218">
        <v>0</v>
      </c>
      <c r="F628" s="218">
        <v>0</v>
      </c>
      <c r="G628" s="219">
        <v>0</v>
      </c>
      <c r="H628" s="220">
        <f aca="true" t="shared" si="171" ref="H628:H646">B628+D628+F628</f>
        <v>0</v>
      </c>
      <c r="I628" s="221">
        <f aca="true" t="shared" si="172" ref="I628:I646">C628+E628+G628</f>
        <v>0</v>
      </c>
      <c r="J628" s="329"/>
    </row>
    <row r="629" spans="1:10" ht="12.75">
      <c r="A629" s="110" t="s">
        <v>123</v>
      </c>
      <c r="B629" s="217">
        <v>2</v>
      </c>
      <c r="C629" s="218">
        <v>33.53</v>
      </c>
      <c r="D629" s="218">
        <v>0</v>
      </c>
      <c r="E629" s="218">
        <v>0</v>
      </c>
      <c r="F629" s="218">
        <v>0</v>
      </c>
      <c r="G629" s="219">
        <v>0</v>
      </c>
      <c r="H629" s="220">
        <f t="shared" si="171"/>
        <v>2</v>
      </c>
      <c r="I629" s="221">
        <f t="shared" si="172"/>
        <v>33.53</v>
      </c>
      <c r="J629" s="329"/>
    </row>
    <row r="630" spans="1:10" ht="12.75">
      <c r="A630" s="110" t="s">
        <v>326</v>
      </c>
      <c r="B630" s="217">
        <v>0</v>
      </c>
      <c r="C630" s="218">
        <v>0</v>
      </c>
      <c r="D630" s="218">
        <v>0</v>
      </c>
      <c r="E630" s="218">
        <v>0</v>
      </c>
      <c r="F630" s="218">
        <v>0</v>
      </c>
      <c r="G630" s="219">
        <v>0</v>
      </c>
      <c r="H630" s="220">
        <f t="shared" si="171"/>
        <v>0</v>
      </c>
      <c r="I630" s="221">
        <f t="shared" si="172"/>
        <v>0</v>
      </c>
      <c r="J630" s="329"/>
    </row>
    <row r="631" spans="1:10" ht="12.75">
      <c r="A631" s="110" t="s">
        <v>124</v>
      </c>
      <c r="B631" s="217">
        <v>0</v>
      </c>
      <c r="C631" s="218">
        <v>0</v>
      </c>
      <c r="D631" s="218">
        <v>0</v>
      </c>
      <c r="E631" s="218">
        <v>0</v>
      </c>
      <c r="F631" s="218">
        <v>1</v>
      </c>
      <c r="G631" s="219">
        <v>53.03</v>
      </c>
      <c r="H631" s="220">
        <f t="shared" si="171"/>
        <v>1</v>
      </c>
      <c r="I631" s="221">
        <f t="shared" si="172"/>
        <v>53.03</v>
      </c>
      <c r="J631" s="329"/>
    </row>
    <row r="632" spans="1:10" ht="12.75">
      <c r="A632" s="110" t="s">
        <v>125</v>
      </c>
      <c r="B632" s="217">
        <v>0</v>
      </c>
      <c r="C632" s="218">
        <v>0</v>
      </c>
      <c r="D632" s="218">
        <v>0</v>
      </c>
      <c r="E632" s="218">
        <v>0</v>
      </c>
      <c r="F632" s="218">
        <v>0</v>
      </c>
      <c r="G632" s="219">
        <v>0</v>
      </c>
      <c r="H632" s="220">
        <f t="shared" si="171"/>
        <v>0</v>
      </c>
      <c r="I632" s="221">
        <f t="shared" si="172"/>
        <v>0</v>
      </c>
      <c r="J632" s="329"/>
    </row>
    <row r="633" spans="1:10" ht="12.75">
      <c r="A633" s="110" t="s">
        <v>126</v>
      </c>
      <c r="B633" s="217">
        <v>0</v>
      </c>
      <c r="C633" s="218">
        <v>0</v>
      </c>
      <c r="D633" s="218">
        <v>0</v>
      </c>
      <c r="E633" s="218">
        <v>0</v>
      </c>
      <c r="F633" s="218">
        <v>0</v>
      </c>
      <c r="G633" s="219">
        <v>0</v>
      </c>
      <c r="H633" s="220">
        <f t="shared" si="171"/>
        <v>0</v>
      </c>
      <c r="I633" s="221">
        <f t="shared" si="172"/>
        <v>0</v>
      </c>
      <c r="J633" s="329"/>
    </row>
    <row r="634" spans="1:10" ht="12.75">
      <c r="A634" s="111" t="s">
        <v>127</v>
      </c>
      <c r="B634" s="222">
        <v>0</v>
      </c>
      <c r="C634" s="223">
        <v>0</v>
      </c>
      <c r="D634" s="223">
        <v>0</v>
      </c>
      <c r="E634" s="223">
        <v>0</v>
      </c>
      <c r="F634" s="223">
        <v>0</v>
      </c>
      <c r="G634" s="224">
        <v>0</v>
      </c>
      <c r="H634" s="225">
        <f t="shared" si="171"/>
        <v>0</v>
      </c>
      <c r="I634" s="226">
        <f t="shared" si="172"/>
        <v>0</v>
      </c>
      <c r="J634" s="329"/>
    </row>
    <row r="635" spans="1:10" ht="12.75">
      <c r="A635" s="109" t="s">
        <v>372</v>
      </c>
      <c r="B635" s="213">
        <f aca="true" t="shared" si="173" ref="B635:G635">SUM(B636:B645)</f>
        <v>0</v>
      </c>
      <c r="C635" s="214">
        <f t="shared" si="173"/>
        <v>0</v>
      </c>
      <c r="D635" s="214">
        <f t="shared" si="173"/>
        <v>0</v>
      </c>
      <c r="E635" s="214">
        <f t="shared" si="173"/>
        <v>0</v>
      </c>
      <c r="F635" s="214">
        <f t="shared" si="173"/>
        <v>0</v>
      </c>
      <c r="G635" s="214">
        <f t="shared" si="173"/>
        <v>0</v>
      </c>
      <c r="H635" s="227">
        <f t="shared" si="171"/>
        <v>0</v>
      </c>
      <c r="I635" s="228">
        <f t="shared" si="172"/>
        <v>0</v>
      </c>
      <c r="J635" s="329"/>
    </row>
    <row r="636" spans="1:10" ht="12.75">
      <c r="A636" s="110" t="s">
        <v>119</v>
      </c>
      <c r="B636" s="217">
        <v>0</v>
      </c>
      <c r="C636" s="218">
        <v>0</v>
      </c>
      <c r="D636" s="218">
        <v>0</v>
      </c>
      <c r="E636" s="218">
        <v>0</v>
      </c>
      <c r="F636" s="218">
        <v>0</v>
      </c>
      <c r="G636" s="219">
        <v>0</v>
      </c>
      <c r="H636" s="220">
        <f t="shared" si="171"/>
        <v>0</v>
      </c>
      <c r="I636" s="221">
        <f t="shared" si="172"/>
        <v>0</v>
      </c>
      <c r="J636" s="329"/>
    </row>
    <row r="637" spans="1:10" ht="12.75">
      <c r="A637" s="110" t="s">
        <v>120</v>
      </c>
      <c r="B637" s="217">
        <v>0</v>
      </c>
      <c r="C637" s="218">
        <v>0</v>
      </c>
      <c r="D637" s="218">
        <v>0</v>
      </c>
      <c r="E637" s="218">
        <v>0</v>
      </c>
      <c r="F637" s="218">
        <v>0</v>
      </c>
      <c r="G637" s="219">
        <v>0</v>
      </c>
      <c r="H637" s="220">
        <f>B637+D637+F637</f>
        <v>0</v>
      </c>
      <c r="I637" s="221">
        <f>C637+E637+G637</f>
        <v>0</v>
      </c>
      <c r="J637" s="329"/>
    </row>
    <row r="638" spans="1:10" ht="12.75">
      <c r="A638" s="110" t="s">
        <v>121</v>
      </c>
      <c r="B638" s="217">
        <v>0</v>
      </c>
      <c r="C638" s="218">
        <v>0</v>
      </c>
      <c r="D638" s="218">
        <v>0</v>
      </c>
      <c r="E638" s="218">
        <v>0</v>
      </c>
      <c r="F638" s="218">
        <v>0</v>
      </c>
      <c r="G638" s="219">
        <v>0</v>
      </c>
      <c r="H638" s="220">
        <f>B638+D638+F638</f>
        <v>0</v>
      </c>
      <c r="I638" s="221">
        <f>C638+E638+G638</f>
        <v>0</v>
      </c>
      <c r="J638" s="329"/>
    </row>
    <row r="639" spans="1:10" ht="12.75">
      <c r="A639" s="110" t="s">
        <v>122</v>
      </c>
      <c r="B639" s="217">
        <v>0</v>
      </c>
      <c r="C639" s="218">
        <v>0</v>
      </c>
      <c r="D639" s="218">
        <v>0</v>
      </c>
      <c r="E639" s="218">
        <v>0</v>
      </c>
      <c r="F639" s="218">
        <v>0</v>
      </c>
      <c r="G639" s="219">
        <v>0</v>
      </c>
      <c r="H639" s="220">
        <f aca="true" t="shared" si="174" ref="H639:H645">B639+D639+F639</f>
        <v>0</v>
      </c>
      <c r="I639" s="221">
        <f aca="true" t="shared" si="175" ref="I639:I645">C639+E639+G639</f>
        <v>0</v>
      </c>
      <c r="J639" s="329"/>
    </row>
    <row r="640" spans="1:10" ht="12.75">
      <c r="A640" s="110" t="s">
        <v>123</v>
      </c>
      <c r="B640" s="217">
        <v>0</v>
      </c>
      <c r="C640" s="218">
        <v>0</v>
      </c>
      <c r="D640" s="218">
        <v>0</v>
      </c>
      <c r="E640" s="218">
        <v>0</v>
      </c>
      <c r="F640" s="218">
        <v>0</v>
      </c>
      <c r="G640" s="219">
        <v>0</v>
      </c>
      <c r="H640" s="220">
        <f t="shared" si="174"/>
        <v>0</v>
      </c>
      <c r="I640" s="221">
        <f t="shared" si="175"/>
        <v>0</v>
      </c>
      <c r="J640" s="329"/>
    </row>
    <row r="641" spans="1:10" ht="12.75">
      <c r="A641" s="110" t="s">
        <v>326</v>
      </c>
      <c r="B641" s="217">
        <v>0</v>
      </c>
      <c r="C641" s="218">
        <v>0</v>
      </c>
      <c r="D641" s="218">
        <v>0</v>
      </c>
      <c r="E641" s="218">
        <v>0</v>
      </c>
      <c r="F641" s="218">
        <v>0</v>
      </c>
      <c r="G641" s="219">
        <v>0</v>
      </c>
      <c r="H641" s="220">
        <f t="shared" si="174"/>
        <v>0</v>
      </c>
      <c r="I641" s="221">
        <f t="shared" si="175"/>
        <v>0</v>
      </c>
      <c r="J641" s="329"/>
    </row>
    <row r="642" spans="1:10" ht="12.75">
      <c r="A642" s="110" t="s">
        <v>124</v>
      </c>
      <c r="B642" s="217">
        <v>0</v>
      </c>
      <c r="C642" s="218">
        <v>0</v>
      </c>
      <c r="D642" s="218">
        <v>0</v>
      </c>
      <c r="E642" s="218">
        <v>0</v>
      </c>
      <c r="F642" s="218">
        <v>0</v>
      </c>
      <c r="G642" s="219">
        <v>0</v>
      </c>
      <c r="H642" s="220">
        <f t="shared" si="174"/>
        <v>0</v>
      </c>
      <c r="I642" s="221">
        <f t="shared" si="175"/>
        <v>0</v>
      </c>
      <c r="J642" s="329"/>
    </row>
    <row r="643" spans="1:10" ht="12.75">
      <c r="A643" s="110" t="s">
        <v>125</v>
      </c>
      <c r="B643" s="217">
        <v>0</v>
      </c>
      <c r="C643" s="218">
        <v>0</v>
      </c>
      <c r="D643" s="218">
        <v>0</v>
      </c>
      <c r="E643" s="218">
        <v>0</v>
      </c>
      <c r="F643" s="218">
        <v>0</v>
      </c>
      <c r="G643" s="219">
        <v>0</v>
      </c>
      <c r="H643" s="220">
        <f t="shared" si="174"/>
        <v>0</v>
      </c>
      <c r="I643" s="221">
        <f t="shared" si="175"/>
        <v>0</v>
      </c>
      <c r="J643" s="329"/>
    </row>
    <row r="644" spans="1:10" ht="12.75">
      <c r="A644" s="110" t="s">
        <v>126</v>
      </c>
      <c r="B644" s="217">
        <v>0</v>
      </c>
      <c r="C644" s="218">
        <v>0</v>
      </c>
      <c r="D644" s="218">
        <v>0</v>
      </c>
      <c r="E644" s="218">
        <v>0</v>
      </c>
      <c r="F644" s="218">
        <v>0</v>
      </c>
      <c r="G644" s="219">
        <v>0</v>
      </c>
      <c r="H644" s="220">
        <f t="shared" si="174"/>
        <v>0</v>
      </c>
      <c r="I644" s="221">
        <f t="shared" si="175"/>
        <v>0</v>
      </c>
      <c r="J644" s="329"/>
    </row>
    <row r="645" spans="1:10" ht="12.75">
      <c r="A645" s="111" t="s">
        <v>127</v>
      </c>
      <c r="B645" s="222">
        <v>0</v>
      </c>
      <c r="C645" s="223">
        <v>0</v>
      </c>
      <c r="D645" s="223">
        <v>0</v>
      </c>
      <c r="E645" s="223">
        <v>0</v>
      </c>
      <c r="F645" s="223">
        <v>0</v>
      </c>
      <c r="G645" s="224">
        <v>0</v>
      </c>
      <c r="H645" s="225">
        <f t="shared" si="174"/>
        <v>0</v>
      </c>
      <c r="I645" s="226">
        <f t="shared" si="175"/>
        <v>0</v>
      </c>
      <c r="J645" s="329"/>
    </row>
    <row r="646" spans="1:10" ht="12.75">
      <c r="A646" s="109" t="s">
        <v>258</v>
      </c>
      <c r="B646" s="213">
        <f aca="true" t="shared" si="176" ref="B646:G646">SUM(B647:B656)</f>
        <v>6</v>
      </c>
      <c r="C646" s="214">
        <f t="shared" si="176"/>
        <v>4082.8</v>
      </c>
      <c r="D646" s="214">
        <f t="shared" si="176"/>
        <v>0</v>
      </c>
      <c r="E646" s="214">
        <f t="shared" si="176"/>
        <v>0</v>
      </c>
      <c r="F646" s="214">
        <f t="shared" si="176"/>
        <v>27</v>
      </c>
      <c r="G646" s="214">
        <f t="shared" si="176"/>
        <v>14449.970000000001</v>
      </c>
      <c r="H646" s="227">
        <f t="shared" si="171"/>
        <v>33</v>
      </c>
      <c r="I646" s="228">
        <f t="shared" si="172"/>
        <v>18532.77</v>
      </c>
      <c r="J646" s="329"/>
    </row>
    <row r="647" spans="1:10" ht="12.75">
      <c r="A647" s="110" t="s">
        <v>119</v>
      </c>
      <c r="B647" s="217">
        <v>0</v>
      </c>
      <c r="C647" s="218">
        <v>0</v>
      </c>
      <c r="D647" s="218">
        <v>0</v>
      </c>
      <c r="E647" s="218">
        <v>0</v>
      </c>
      <c r="F647" s="218">
        <v>0</v>
      </c>
      <c r="G647" s="219">
        <v>0</v>
      </c>
      <c r="H647" s="220">
        <f>B647+D647+F647</f>
        <v>0</v>
      </c>
      <c r="I647" s="221">
        <f>C647+E647+G647</f>
        <v>0</v>
      </c>
      <c r="J647" s="329"/>
    </row>
    <row r="648" spans="1:10" ht="12.75">
      <c r="A648" s="110" t="s">
        <v>120</v>
      </c>
      <c r="B648" s="217">
        <v>0</v>
      </c>
      <c r="C648" s="218">
        <v>0</v>
      </c>
      <c r="D648" s="218">
        <v>0</v>
      </c>
      <c r="E648" s="218">
        <v>0</v>
      </c>
      <c r="F648" s="218">
        <v>0</v>
      </c>
      <c r="G648" s="219">
        <v>0</v>
      </c>
      <c r="H648" s="220">
        <f>B648+D648+F648</f>
        <v>0</v>
      </c>
      <c r="I648" s="221">
        <f>C648+E648+G648</f>
        <v>0</v>
      </c>
      <c r="J648" s="329"/>
    </row>
    <row r="649" spans="1:10" ht="12.75">
      <c r="A649" s="110" t="s">
        <v>121</v>
      </c>
      <c r="B649" s="217">
        <v>0</v>
      </c>
      <c r="C649" s="218">
        <v>0</v>
      </c>
      <c r="D649" s="218">
        <v>0</v>
      </c>
      <c r="E649" s="218">
        <v>0</v>
      </c>
      <c r="F649" s="218">
        <v>0</v>
      </c>
      <c r="G649" s="219">
        <v>0</v>
      </c>
      <c r="H649" s="220">
        <f aca="true" t="shared" si="177" ref="H649:H656">B649+D649+F649</f>
        <v>0</v>
      </c>
      <c r="I649" s="221">
        <f aca="true" t="shared" si="178" ref="I649:I656">C649+E649+G649</f>
        <v>0</v>
      </c>
      <c r="J649" s="329"/>
    </row>
    <row r="650" spans="1:10" ht="12.75">
      <c r="A650" s="110" t="s">
        <v>122</v>
      </c>
      <c r="B650" s="217">
        <v>0</v>
      </c>
      <c r="C650" s="218">
        <v>0</v>
      </c>
      <c r="D650" s="218">
        <v>0</v>
      </c>
      <c r="E650" s="218">
        <v>0</v>
      </c>
      <c r="F650" s="218">
        <v>0</v>
      </c>
      <c r="G650" s="219">
        <v>0</v>
      </c>
      <c r="H650" s="220">
        <f t="shared" si="177"/>
        <v>0</v>
      </c>
      <c r="I650" s="221">
        <f t="shared" si="178"/>
        <v>0</v>
      </c>
      <c r="J650" s="329"/>
    </row>
    <row r="651" spans="1:10" ht="12.75">
      <c r="A651" s="110" t="s">
        <v>123</v>
      </c>
      <c r="B651" s="217">
        <v>5</v>
      </c>
      <c r="C651" s="218">
        <v>3711.5</v>
      </c>
      <c r="D651" s="218">
        <v>0</v>
      </c>
      <c r="E651" s="218">
        <v>0</v>
      </c>
      <c r="F651" s="218">
        <v>2</v>
      </c>
      <c r="G651" s="219">
        <v>45.19</v>
      </c>
      <c r="H651" s="220">
        <f t="shared" si="177"/>
        <v>7</v>
      </c>
      <c r="I651" s="221">
        <f t="shared" si="178"/>
        <v>3756.69</v>
      </c>
      <c r="J651" s="329"/>
    </row>
    <row r="652" spans="1:10" ht="12.75">
      <c r="A652" s="110" t="s">
        <v>326</v>
      </c>
      <c r="B652" s="217">
        <v>0</v>
      </c>
      <c r="C652" s="218">
        <v>0</v>
      </c>
      <c r="D652" s="218">
        <v>0</v>
      </c>
      <c r="E652" s="218">
        <v>0</v>
      </c>
      <c r="F652" s="218">
        <v>0</v>
      </c>
      <c r="G652" s="219">
        <v>0</v>
      </c>
      <c r="H652" s="220">
        <f t="shared" si="177"/>
        <v>0</v>
      </c>
      <c r="I652" s="221">
        <f t="shared" si="178"/>
        <v>0</v>
      </c>
      <c r="J652" s="329"/>
    </row>
    <row r="653" spans="1:10" ht="12.75">
      <c r="A653" s="110" t="s">
        <v>124</v>
      </c>
      <c r="B653" s="217">
        <v>1</v>
      </c>
      <c r="C653" s="218">
        <v>371.29999999999995</v>
      </c>
      <c r="D653" s="218">
        <v>0</v>
      </c>
      <c r="E653" s="218">
        <v>0</v>
      </c>
      <c r="F653" s="218">
        <v>25</v>
      </c>
      <c r="G653" s="219">
        <v>14404.78</v>
      </c>
      <c r="H653" s="220">
        <f t="shared" si="177"/>
        <v>26</v>
      </c>
      <c r="I653" s="221">
        <f t="shared" si="178"/>
        <v>14776.08</v>
      </c>
      <c r="J653" s="329"/>
    </row>
    <row r="654" spans="1:10" ht="12.75">
      <c r="A654" s="110" t="s">
        <v>125</v>
      </c>
      <c r="B654" s="217">
        <v>0</v>
      </c>
      <c r="C654" s="218">
        <v>0</v>
      </c>
      <c r="D654" s="218">
        <v>0</v>
      </c>
      <c r="E654" s="218">
        <v>0</v>
      </c>
      <c r="F654" s="218">
        <v>0</v>
      </c>
      <c r="G654" s="219">
        <v>0</v>
      </c>
      <c r="H654" s="220">
        <f t="shared" si="177"/>
        <v>0</v>
      </c>
      <c r="I654" s="221">
        <f t="shared" si="178"/>
        <v>0</v>
      </c>
      <c r="J654" s="329"/>
    </row>
    <row r="655" spans="1:10" ht="12.75">
      <c r="A655" s="110" t="s">
        <v>126</v>
      </c>
      <c r="B655" s="217">
        <v>0</v>
      </c>
      <c r="C655" s="218">
        <v>0</v>
      </c>
      <c r="D655" s="218">
        <v>0</v>
      </c>
      <c r="E655" s="218">
        <v>0</v>
      </c>
      <c r="F655" s="218">
        <v>0</v>
      </c>
      <c r="G655" s="219">
        <v>0</v>
      </c>
      <c r="H655" s="220">
        <f t="shared" si="177"/>
        <v>0</v>
      </c>
      <c r="I655" s="221">
        <f t="shared" si="178"/>
        <v>0</v>
      </c>
      <c r="J655" s="329"/>
    </row>
    <row r="656" spans="1:10" ht="12.75">
      <c r="A656" s="111" t="s">
        <v>127</v>
      </c>
      <c r="B656" s="222">
        <v>0</v>
      </c>
      <c r="C656" s="223">
        <v>0</v>
      </c>
      <c r="D656" s="223">
        <v>0</v>
      </c>
      <c r="E656" s="223">
        <v>0</v>
      </c>
      <c r="F656" s="223">
        <v>0</v>
      </c>
      <c r="G656" s="224">
        <v>0</v>
      </c>
      <c r="H656" s="225">
        <f t="shared" si="177"/>
        <v>0</v>
      </c>
      <c r="I656" s="226">
        <f t="shared" si="178"/>
        <v>0</v>
      </c>
      <c r="J656" s="329"/>
    </row>
    <row r="657" spans="1:10" ht="12.75">
      <c r="A657" s="109" t="s">
        <v>259</v>
      </c>
      <c r="B657" s="213">
        <f aca="true" t="shared" si="179" ref="B657:G657">SUM(B658:B667)</f>
        <v>123</v>
      </c>
      <c r="C657" s="214">
        <f t="shared" si="179"/>
        <v>17355.16</v>
      </c>
      <c r="D657" s="214">
        <f t="shared" si="179"/>
        <v>3</v>
      </c>
      <c r="E657" s="214">
        <f t="shared" si="179"/>
        <v>841.8199999999999</v>
      </c>
      <c r="F657" s="214">
        <f t="shared" si="179"/>
        <v>81</v>
      </c>
      <c r="G657" s="214">
        <f t="shared" si="179"/>
        <v>16809.16</v>
      </c>
      <c r="H657" s="227">
        <f>B657+D657+F657</f>
        <v>207</v>
      </c>
      <c r="I657" s="228">
        <f>C657+E657+G657</f>
        <v>35006.14</v>
      </c>
      <c r="J657" s="329"/>
    </row>
    <row r="658" spans="1:10" ht="12.75">
      <c r="A658" s="110" t="s">
        <v>119</v>
      </c>
      <c r="B658" s="217">
        <v>2</v>
      </c>
      <c r="C658" s="218">
        <v>32.800000000000004</v>
      </c>
      <c r="D658" s="218">
        <v>0</v>
      </c>
      <c r="E658" s="218">
        <v>0</v>
      </c>
      <c r="F658" s="218">
        <v>0</v>
      </c>
      <c r="G658" s="219">
        <v>0</v>
      </c>
      <c r="H658" s="220">
        <f>B658+D658+F658</f>
        <v>2</v>
      </c>
      <c r="I658" s="221">
        <f>C658+E658+G658</f>
        <v>32.800000000000004</v>
      </c>
      <c r="J658" s="329"/>
    </row>
    <row r="659" spans="1:10" ht="12.75">
      <c r="A659" s="110" t="s">
        <v>120</v>
      </c>
      <c r="B659" s="217">
        <v>0</v>
      </c>
      <c r="C659" s="218">
        <v>0</v>
      </c>
      <c r="D659" s="218">
        <v>0</v>
      </c>
      <c r="E659" s="218">
        <v>0</v>
      </c>
      <c r="F659" s="218">
        <v>0</v>
      </c>
      <c r="G659" s="219">
        <v>0</v>
      </c>
      <c r="H659" s="220">
        <f aca="true" t="shared" si="180" ref="H659:H666">B659+D659+F659</f>
        <v>0</v>
      </c>
      <c r="I659" s="221">
        <f aca="true" t="shared" si="181" ref="I659:I666">C659+E659+G659</f>
        <v>0</v>
      </c>
      <c r="J659" s="329"/>
    </row>
    <row r="660" spans="1:10" ht="12.75">
      <c r="A660" s="110" t="s">
        <v>121</v>
      </c>
      <c r="B660" s="217">
        <v>0</v>
      </c>
      <c r="C660" s="218">
        <v>0</v>
      </c>
      <c r="D660" s="218">
        <v>0</v>
      </c>
      <c r="E660" s="218">
        <v>0</v>
      </c>
      <c r="F660" s="218">
        <v>0</v>
      </c>
      <c r="G660" s="219">
        <v>0</v>
      </c>
      <c r="H660" s="220">
        <f t="shared" si="180"/>
        <v>0</v>
      </c>
      <c r="I660" s="221">
        <f t="shared" si="181"/>
        <v>0</v>
      </c>
      <c r="J660" s="329"/>
    </row>
    <row r="661" spans="1:10" ht="12.75">
      <c r="A661" s="110" t="s">
        <v>122</v>
      </c>
      <c r="B661" s="217">
        <v>0</v>
      </c>
      <c r="C661" s="218">
        <v>0</v>
      </c>
      <c r="D661" s="218">
        <v>0</v>
      </c>
      <c r="E661" s="218">
        <v>0</v>
      </c>
      <c r="F661" s="218">
        <v>0</v>
      </c>
      <c r="G661" s="219">
        <v>0</v>
      </c>
      <c r="H661" s="220">
        <f t="shared" si="180"/>
        <v>0</v>
      </c>
      <c r="I661" s="221">
        <f t="shared" si="181"/>
        <v>0</v>
      </c>
      <c r="J661" s="329"/>
    </row>
    <row r="662" spans="1:10" ht="12.75">
      <c r="A662" s="110" t="s">
        <v>123</v>
      </c>
      <c r="B662" s="217">
        <v>93</v>
      </c>
      <c r="C662" s="218">
        <v>12504.72</v>
      </c>
      <c r="D662" s="218">
        <v>2</v>
      </c>
      <c r="E662" s="218">
        <v>841.8199999999999</v>
      </c>
      <c r="F662" s="218">
        <v>1</v>
      </c>
      <c r="G662" s="219">
        <v>57.5</v>
      </c>
      <c r="H662" s="220">
        <f t="shared" si="180"/>
        <v>96</v>
      </c>
      <c r="I662" s="221">
        <f t="shared" si="181"/>
        <v>13404.039999999999</v>
      </c>
      <c r="J662" s="329"/>
    </row>
    <row r="663" spans="1:10" ht="12.75">
      <c r="A663" s="110" t="s">
        <v>326</v>
      </c>
      <c r="B663" s="217">
        <v>0</v>
      </c>
      <c r="C663" s="218">
        <v>0</v>
      </c>
      <c r="D663" s="218">
        <v>0</v>
      </c>
      <c r="E663" s="218">
        <v>0</v>
      </c>
      <c r="F663" s="218">
        <v>0</v>
      </c>
      <c r="G663" s="219">
        <v>0</v>
      </c>
      <c r="H663" s="220">
        <f t="shared" si="180"/>
        <v>0</v>
      </c>
      <c r="I663" s="221">
        <f t="shared" si="181"/>
        <v>0</v>
      </c>
      <c r="J663" s="329"/>
    </row>
    <row r="664" spans="1:10" ht="12.75">
      <c r="A664" s="110" t="s">
        <v>124</v>
      </c>
      <c r="B664" s="217">
        <v>14</v>
      </c>
      <c r="C664" s="218">
        <v>4064.76</v>
      </c>
      <c r="D664" s="218">
        <v>0</v>
      </c>
      <c r="E664" s="218">
        <v>0</v>
      </c>
      <c r="F664" s="218">
        <v>80</v>
      </c>
      <c r="G664" s="219">
        <v>16751.66</v>
      </c>
      <c r="H664" s="220">
        <f t="shared" si="180"/>
        <v>94</v>
      </c>
      <c r="I664" s="221">
        <f t="shared" si="181"/>
        <v>20816.42</v>
      </c>
      <c r="J664" s="329"/>
    </row>
    <row r="665" spans="1:10" ht="12.75">
      <c r="A665" s="110" t="s">
        <v>125</v>
      </c>
      <c r="B665" s="217">
        <v>0</v>
      </c>
      <c r="C665" s="218">
        <v>0</v>
      </c>
      <c r="D665" s="218">
        <v>0</v>
      </c>
      <c r="E665" s="218">
        <v>0</v>
      </c>
      <c r="F665" s="218">
        <v>0</v>
      </c>
      <c r="G665" s="219">
        <v>0</v>
      </c>
      <c r="H665" s="220">
        <f t="shared" si="180"/>
        <v>0</v>
      </c>
      <c r="I665" s="221">
        <f t="shared" si="181"/>
        <v>0</v>
      </c>
      <c r="J665" s="329"/>
    </row>
    <row r="666" spans="1:10" ht="12.75">
      <c r="A666" s="110" t="s">
        <v>126</v>
      </c>
      <c r="B666" s="217">
        <v>14</v>
      </c>
      <c r="C666" s="218">
        <v>752.88</v>
      </c>
      <c r="D666" s="218">
        <v>1</v>
      </c>
      <c r="E666" s="218">
        <v>0</v>
      </c>
      <c r="F666" s="218">
        <v>0</v>
      </c>
      <c r="G666" s="219">
        <v>0</v>
      </c>
      <c r="H666" s="220">
        <f t="shared" si="180"/>
        <v>15</v>
      </c>
      <c r="I666" s="221">
        <f t="shared" si="181"/>
        <v>752.88</v>
      </c>
      <c r="J666" s="329"/>
    </row>
    <row r="667" spans="1:10" ht="12.75">
      <c r="A667" s="111" t="s">
        <v>127</v>
      </c>
      <c r="B667" s="222">
        <v>0</v>
      </c>
      <c r="C667" s="223">
        <v>0</v>
      </c>
      <c r="D667" s="223">
        <v>0</v>
      </c>
      <c r="E667" s="223">
        <v>0</v>
      </c>
      <c r="F667" s="223">
        <v>0</v>
      </c>
      <c r="G667" s="224">
        <v>0</v>
      </c>
      <c r="H667" s="225">
        <f>B667+D667+F667</f>
        <v>0</v>
      </c>
      <c r="I667" s="226">
        <f>C667+E667+G667</f>
        <v>0</v>
      </c>
      <c r="J667" s="329"/>
    </row>
    <row r="668" spans="1:10" ht="12.75">
      <c r="A668" s="109" t="s">
        <v>260</v>
      </c>
      <c r="B668" s="213">
        <f aca="true" t="shared" si="182" ref="B668:G668">SUM(B669:B678)</f>
        <v>0</v>
      </c>
      <c r="C668" s="214">
        <f t="shared" si="182"/>
        <v>0</v>
      </c>
      <c r="D668" s="214">
        <f t="shared" si="182"/>
        <v>0</v>
      </c>
      <c r="E668" s="214">
        <f t="shared" si="182"/>
        <v>0</v>
      </c>
      <c r="F668" s="214">
        <f t="shared" si="182"/>
        <v>0</v>
      </c>
      <c r="G668" s="214">
        <f t="shared" si="182"/>
        <v>0</v>
      </c>
      <c r="H668" s="227">
        <f>B668+D668+F668</f>
        <v>0</v>
      </c>
      <c r="I668" s="228">
        <f>C668+E668+G668</f>
        <v>0</v>
      </c>
      <c r="J668" s="329"/>
    </row>
    <row r="669" spans="1:10" ht="12.75">
      <c r="A669" s="110" t="s">
        <v>119</v>
      </c>
      <c r="B669" s="217">
        <v>0</v>
      </c>
      <c r="C669" s="218">
        <v>0</v>
      </c>
      <c r="D669" s="218">
        <v>0</v>
      </c>
      <c r="E669" s="218">
        <v>0</v>
      </c>
      <c r="F669" s="218">
        <v>0</v>
      </c>
      <c r="G669" s="219">
        <v>0</v>
      </c>
      <c r="H669" s="220">
        <f aca="true" t="shared" si="183" ref="H669:H676">B669+D669+F669</f>
        <v>0</v>
      </c>
      <c r="I669" s="221">
        <f aca="true" t="shared" si="184" ref="I669:I676">C669+E669+G669</f>
        <v>0</v>
      </c>
      <c r="J669" s="329"/>
    </row>
    <row r="670" spans="1:10" ht="12.75">
      <c r="A670" s="110" t="s">
        <v>120</v>
      </c>
      <c r="B670" s="217">
        <v>0</v>
      </c>
      <c r="C670" s="218">
        <v>0</v>
      </c>
      <c r="D670" s="218">
        <v>0</v>
      </c>
      <c r="E670" s="218">
        <v>0</v>
      </c>
      <c r="F670" s="218">
        <v>0</v>
      </c>
      <c r="G670" s="219">
        <v>0</v>
      </c>
      <c r="H670" s="220">
        <f t="shared" si="183"/>
        <v>0</v>
      </c>
      <c r="I670" s="221">
        <f t="shared" si="184"/>
        <v>0</v>
      </c>
      <c r="J670" s="329"/>
    </row>
    <row r="671" spans="1:10" ht="12.75">
      <c r="A671" s="110" t="s">
        <v>121</v>
      </c>
      <c r="B671" s="217">
        <v>0</v>
      </c>
      <c r="C671" s="218">
        <v>0</v>
      </c>
      <c r="D671" s="218">
        <v>0</v>
      </c>
      <c r="E671" s="218">
        <v>0</v>
      </c>
      <c r="F671" s="218">
        <v>0</v>
      </c>
      <c r="G671" s="219">
        <v>0</v>
      </c>
      <c r="H671" s="220">
        <f t="shared" si="183"/>
        <v>0</v>
      </c>
      <c r="I671" s="221">
        <f t="shared" si="184"/>
        <v>0</v>
      </c>
      <c r="J671" s="329"/>
    </row>
    <row r="672" spans="1:10" ht="12.75">
      <c r="A672" s="110" t="s">
        <v>122</v>
      </c>
      <c r="B672" s="217">
        <v>0</v>
      </c>
      <c r="C672" s="218">
        <v>0</v>
      </c>
      <c r="D672" s="218">
        <v>0</v>
      </c>
      <c r="E672" s="218">
        <v>0</v>
      </c>
      <c r="F672" s="218">
        <v>0</v>
      </c>
      <c r="G672" s="219">
        <v>0</v>
      </c>
      <c r="H672" s="220">
        <f t="shared" si="183"/>
        <v>0</v>
      </c>
      <c r="I672" s="221">
        <f t="shared" si="184"/>
        <v>0</v>
      </c>
      <c r="J672" s="329"/>
    </row>
    <row r="673" spans="1:10" ht="12.75">
      <c r="A673" s="110" t="s">
        <v>123</v>
      </c>
      <c r="B673" s="217">
        <v>0</v>
      </c>
      <c r="C673" s="218">
        <v>0</v>
      </c>
      <c r="D673" s="218">
        <v>0</v>
      </c>
      <c r="E673" s="218">
        <v>0</v>
      </c>
      <c r="F673" s="218">
        <v>0</v>
      </c>
      <c r="G673" s="219">
        <v>0</v>
      </c>
      <c r="H673" s="220">
        <f t="shared" si="183"/>
        <v>0</v>
      </c>
      <c r="I673" s="221">
        <f t="shared" si="184"/>
        <v>0</v>
      </c>
      <c r="J673" s="329"/>
    </row>
    <row r="674" spans="1:10" ht="12.75">
      <c r="A674" s="110" t="s">
        <v>326</v>
      </c>
      <c r="B674" s="217">
        <v>0</v>
      </c>
      <c r="C674" s="218">
        <v>0</v>
      </c>
      <c r="D674" s="218">
        <v>0</v>
      </c>
      <c r="E674" s="218">
        <v>0</v>
      </c>
      <c r="F674" s="218">
        <v>0</v>
      </c>
      <c r="G674" s="219">
        <v>0</v>
      </c>
      <c r="H674" s="220">
        <f t="shared" si="183"/>
        <v>0</v>
      </c>
      <c r="I674" s="221">
        <f t="shared" si="184"/>
        <v>0</v>
      </c>
      <c r="J674" s="329"/>
    </row>
    <row r="675" spans="1:10" ht="12.75">
      <c r="A675" s="110" t="s">
        <v>124</v>
      </c>
      <c r="B675" s="217">
        <v>0</v>
      </c>
      <c r="C675" s="218">
        <v>0</v>
      </c>
      <c r="D675" s="218">
        <v>0</v>
      </c>
      <c r="E675" s="218">
        <v>0</v>
      </c>
      <c r="F675" s="218">
        <v>0</v>
      </c>
      <c r="G675" s="219">
        <v>0</v>
      </c>
      <c r="H675" s="220">
        <f t="shared" si="183"/>
        <v>0</v>
      </c>
      <c r="I675" s="221">
        <f t="shared" si="184"/>
        <v>0</v>
      </c>
      <c r="J675" s="329"/>
    </row>
    <row r="676" spans="1:10" ht="12.75">
      <c r="A676" s="110" t="s">
        <v>125</v>
      </c>
      <c r="B676" s="217">
        <v>0</v>
      </c>
      <c r="C676" s="218">
        <v>0</v>
      </c>
      <c r="D676" s="218">
        <v>0</v>
      </c>
      <c r="E676" s="218">
        <v>0</v>
      </c>
      <c r="F676" s="218">
        <v>0</v>
      </c>
      <c r="G676" s="219">
        <v>0</v>
      </c>
      <c r="H676" s="220">
        <f t="shared" si="183"/>
        <v>0</v>
      </c>
      <c r="I676" s="221">
        <f t="shared" si="184"/>
        <v>0</v>
      </c>
      <c r="J676" s="329"/>
    </row>
    <row r="677" spans="1:10" ht="12.75">
      <c r="A677" s="110" t="s">
        <v>126</v>
      </c>
      <c r="B677" s="217">
        <v>0</v>
      </c>
      <c r="C677" s="218">
        <v>0</v>
      </c>
      <c r="D677" s="218">
        <v>0</v>
      </c>
      <c r="E677" s="218">
        <v>0</v>
      </c>
      <c r="F677" s="218">
        <v>0</v>
      </c>
      <c r="G677" s="219">
        <v>0</v>
      </c>
      <c r="H677" s="220">
        <f>B677+D677+F677</f>
        <v>0</v>
      </c>
      <c r="I677" s="221">
        <f>C677+E677+G677</f>
        <v>0</v>
      </c>
      <c r="J677" s="329"/>
    </row>
    <row r="678" spans="1:10" ht="12.75">
      <c r="A678" s="111" t="s">
        <v>127</v>
      </c>
      <c r="B678" s="222">
        <v>0</v>
      </c>
      <c r="C678" s="223">
        <v>0</v>
      </c>
      <c r="D678" s="223">
        <v>0</v>
      </c>
      <c r="E678" s="223">
        <v>0</v>
      </c>
      <c r="F678" s="223">
        <v>0</v>
      </c>
      <c r="G678" s="224">
        <v>0</v>
      </c>
      <c r="H678" s="225">
        <f>B678+D678+F678</f>
        <v>0</v>
      </c>
      <c r="I678" s="226">
        <f>C678+E678+G678</f>
        <v>0</v>
      </c>
      <c r="J678" s="329"/>
    </row>
    <row r="679" spans="1:10" ht="12.75">
      <c r="A679" s="109" t="s">
        <v>261</v>
      </c>
      <c r="B679" s="213">
        <f aca="true" t="shared" si="185" ref="B679:G679">SUM(B680:B689)</f>
        <v>178</v>
      </c>
      <c r="C679" s="214">
        <f t="shared" si="185"/>
        <v>48805.68</v>
      </c>
      <c r="D679" s="214">
        <f t="shared" si="185"/>
        <v>6</v>
      </c>
      <c r="E679" s="214">
        <f t="shared" si="185"/>
        <v>8269.86</v>
      </c>
      <c r="F679" s="214">
        <f t="shared" si="185"/>
        <v>302</v>
      </c>
      <c r="G679" s="214">
        <f t="shared" si="185"/>
        <v>149177.47000000003</v>
      </c>
      <c r="H679" s="227">
        <f aca="true" t="shared" si="186" ref="H679:H686">B679+D679+F679</f>
        <v>486</v>
      </c>
      <c r="I679" s="228">
        <f aca="true" t="shared" si="187" ref="I679:I686">C679+E679+G679</f>
        <v>206253.01000000004</v>
      </c>
      <c r="J679" s="329"/>
    </row>
    <row r="680" spans="1:10" ht="12.75">
      <c r="A680" s="110" t="s">
        <v>119</v>
      </c>
      <c r="B680" s="217">
        <v>9</v>
      </c>
      <c r="C680" s="218">
        <v>3159.1800000000003</v>
      </c>
      <c r="D680" s="218">
        <v>0</v>
      </c>
      <c r="E680" s="218">
        <v>0</v>
      </c>
      <c r="F680" s="218">
        <v>0</v>
      </c>
      <c r="G680" s="219">
        <v>0</v>
      </c>
      <c r="H680" s="220">
        <f t="shared" si="186"/>
        <v>9</v>
      </c>
      <c r="I680" s="221">
        <f t="shared" si="187"/>
        <v>3159.1800000000003</v>
      </c>
      <c r="J680" s="329"/>
    </row>
    <row r="681" spans="1:10" ht="12.75">
      <c r="A681" s="110" t="s">
        <v>120</v>
      </c>
      <c r="B681" s="217">
        <v>1</v>
      </c>
      <c r="C681" s="218">
        <v>24.62</v>
      </c>
      <c r="D681" s="218">
        <v>0</v>
      </c>
      <c r="E681" s="218">
        <v>0</v>
      </c>
      <c r="F681" s="218">
        <v>1</v>
      </c>
      <c r="G681" s="219">
        <v>1676.31</v>
      </c>
      <c r="H681" s="220">
        <f t="shared" si="186"/>
        <v>2</v>
      </c>
      <c r="I681" s="221">
        <f t="shared" si="187"/>
        <v>1700.9299999999998</v>
      </c>
      <c r="J681" s="329"/>
    </row>
    <row r="682" spans="1:10" ht="12.75">
      <c r="A682" s="110" t="s">
        <v>121</v>
      </c>
      <c r="B682" s="217">
        <v>0</v>
      </c>
      <c r="C682" s="218">
        <v>0</v>
      </c>
      <c r="D682" s="218">
        <v>0</v>
      </c>
      <c r="E682" s="218">
        <v>0</v>
      </c>
      <c r="F682" s="218">
        <v>0</v>
      </c>
      <c r="G682" s="219">
        <v>0</v>
      </c>
      <c r="H682" s="220">
        <f t="shared" si="186"/>
        <v>0</v>
      </c>
      <c r="I682" s="221">
        <f t="shared" si="187"/>
        <v>0</v>
      </c>
      <c r="J682" s="329"/>
    </row>
    <row r="683" spans="1:10" ht="12.75">
      <c r="A683" s="110" t="s">
        <v>122</v>
      </c>
      <c r="B683" s="217">
        <v>0</v>
      </c>
      <c r="C683" s="218">
        <v>0</v>
      </c>
      <c r="D683" s="218">
        <v>0</v>
      </c>
      <c r="E683" s="218">
        <v>0</v>
      </c>
      <c r="F683" s="218">
        <v>0</v>
      </c>
      <c r="G683" s="219">
        <v>0</v>
      </c>
      <c r="H683" s="220">
        <f t="shared" si="186"/>
        <v>0</v>
      </c>
      <c r="I683" s="221">
        <f t="shared" si="187"/>
        <v>0</v>
      </c>
      <c r="J683" s="329"/>
    </row>
    <row r="684" spans="1:10" ht="12.75">
      <c r="A684" s="110" t="s">
        <v>123</v>
      </c>
      <c r="B684" s="217">
        <v>5</v>
      </c>
      <c r="C684" s="218">
        <v>3711.5</v>
      </c>
      <c r="D684" s="218">
        <v>6</v>
      </c>
      <c r="E684" s="218">
        <v>8269.86</v>
      </c>
      <c r="F684" s="218">
        <v>51</v>
      </c>
      <c r="G684" s="219">
        <v>7112.08</v>
      </c>
      <c r="H684" s="220">
        <f t="shared" si="186"/>
        <v>62</v>
      </c>
      <c r="I684" s="221">
        <f t="shared" si="187"/>
        <v>19093.440000000002</v>
      </c>
      <c r="J684" s="329"/>
    </row>
    <row r="685" spans="1:10" ht="12.75">
      <c r="A685" s="110" t="s">
        <v>326</v>
      </c>
      <c r="B685" s="217">
        <v>0</v>
      </c>
      <c r="C685" s="218">
        <v>0</v>
      </c>
      <c r="D685" s="218">
        <v>0</v>
      </c>
      <c r="E685" s="218">
        <v>0</v>
      </c>
      <c r="F685" s="218">
        <v>0</v>
      </c>
      <c r="G685" s="219">
        <v>0</v>
      </c>
      <c r="H685" s="220">
        <f t="shared" si="186"/>
        <v>0</v>
      </c>
      <c r="I685" s="221">
        <f t="shared" si="187"/>
        <v>0</v>
      </c>
      <c r="J685" s="329"/>
    </row>
    <row r="686" spans="1:10" ht="12.75">
      <c r="A686" s="110" t="s">
        <v>124</v>
      </c>
      <c r="B686" s="217">
        <v>59</v>
      </c>
      <c r="C686" s="218">
        <v>8692.400000000001</v>
      </c>
      <c r="D686" s="218">
        <v>0</v>
      </c>
      <c r="E686" s="218">
        <v>0</v>
      </c>
      <c r="F686" s="218">
        <v>250</v>
      </c>
      <c r="G686" s="219">
        <v>140389.08000000002</v>
      </c>
      <c r="H686" s="220">
        <f t="shared" si="186"/>
        <v>309</v>
      </c>
      <c r="I686" s="221">
        <f t="shared" si="187"/>
        <v>149081.48</v>
      </c>
      <c r="J686" s="329"/>
    </row>
    <row r="687" spans="1:10" ht="12.75">
      <c r="A687" s="110" t="s">
        <v>125</v>
      </c>
      <c r="B687" s="217">
        <v>3</v>
      </c>
      <c r="C687" s="218">
        <v>55.74</v>
      </c>
      <c r="D687" s="218">
        <v>0</v>
      </c>
      <c r="E687" s="218">
        <v>0</v>
      </c>
      <c r="F687" s="218">
        <v>0</v>
      </c>
      <c r="G687" s="219">
        <v>0</v>
      </c>
      <c r="H687" s="220">
        <f>B687+D687+F687</f>
        <v>3</v>
      </c>
      <c r="I687" s="221">
        <f>C687+E687+G687</f>
        <v>55.74</v>
      </c>
      <c r="J687" s="329"/>
    </row>
    <row r="688" spans="1:10" ht="12.75">
      <c r="A688" s="110" t="s">
        <v>126</v>
      </c>
      <c r="B688" s="217">
        <v>100</v>
      </c>
      <c r="C688" s="218">
        <v>33133.32</v>
      </c>
      <c r="D688" s="218">
        <v>0</v>
      </c>
      <c r="E688" s="218">
        <v>0</v>
      </c>
      <c r="F688" s="218">
        <v>0</v>
      </c>
      <c r="G688" s="219">
        <v>0</v>
      </c>
      <c r="H688" s="220">
        <f>B688+D688+F688</f>
        <v>100</v>
      </c>
      <c r="I688" s="221">
        <f>C688+E688+G688</f>
        <v>33133.32</v>
      </c>
      <c r="J688" s="329"/>
    </row>
    <row r="689" spans="1:10" ht="12.75">
      <c r="A689" s="111" t="s">
        <v>127</v>
      </c>
      <c r="B689" s="222">
        <v>1</v>
      </c>
      <c r="C689" s="223">
        <v>28.92</v>
      </c>
      <c r="D689" s="223">
        <v>0</v>
      </c>
      <c r="E689" s="223">
        <v>0</v>
      </c>
      <c r="F689" s="223">
        <v>0</v>
      </c>
      <c r="G689" s="224">
        <v>0</v>
      </c>
      <c r="H689" s="225">
        <f aca="true" t="shared" si="188" ref="H689:H697">B689+D689+F689</f>
        <v>1</v>
      </c>
      <c r="I689" s="226">
        <f aca="true" t="shared" si="189" ref="I689:I697">C689+E689+G689</f>
        <v>28.92</v>
      </c>
      <c r="J689" s="329"/>
    </row>
    <row r="690" spans="1:10" ht="12.75">
      <c r="A690" s="109" t="s">
        <v>262</v>
      </c>
      <c r="B690" s="213">
        <f aca="true" t="shared" si="190" ref="B690:G690">SUM(B691:B700)</f>
        <v>1</v>
      </c>
      <c r="C690" s="214">
        <f t="shared" si="190"/>
        <v>61.82</v>
      </c>
      <c r="D690" s="214">
        <f t="shared" si="190"/>
        <v>0</v>
      </c>
      <c r="E690" s="214">
        <f t="shared" si="190"/>
        <v>0</v>
      </c>
      <c r="F690" s="214">
        <f t="shared" si="190"/>
        <v>0</v>
      </c>
      <c r="G690" s="214">
        <f t="shared" si="190"/>
        <v>0</v>
      </c>
      <c r="H690" s="227">
        <f t="shared" si="188"/>
        <v>1</v>
      </c>
      <c r="I690" s="228">
        <f t="shared" si="189"/>
        <v>61.82</v>
      </c>
      <c r="J690" s="329"/>
    </row>
    <row r="691" spans="1:10" ht="12.75">
      <c r="A691" s="110" t="s">
        <v>119</v>
      </c>
      <c r="B691" s="217">
        <v>0</v>
      </c>
      <c r="C691" s="218">
        <v>0</v>
      </c>
      <c r="D691" s="218">
        <v>0</v>
      </c>
      <c r="E691" s="218">
        <v>0</v>
      </c>
      <c r="F691" s="218">
        <v>0</v>
      </c>
      <c r="G691" s="219">
        <v>0</v>
      </c>
      <c r="H691" s="220">
        <f t="shared" si="188"/>
        <v>0</v>
      </c>
      <c r="I691" s="221">
        <f t="shared" si="189"/>
        <v>0</v>
      </c>
      <c r="J691" s="329"/>
    </row>
    <row r="692" spans="1:10" ht="12.75">
      <c r="A692" s="110" t="s">
        <v>120</v>
      </c>
      <c r="B692" s="217">
        <v>0</v>
      </c>
      <c r="C692" s="218">
        <v>0</v>
      </c>
      <c r="D692" s="218">
        <v>0</v>
      </c>
      <c r="E692" s="218">
        <v>0</v>
      </c>
      <c r="F692" s="218">
        <v>0</v>
      </c>
      <c r="G692" s="219">
        <v>0</v>
      </c>
      <c r="H692" s="220">
        <f t="shared" si="188"/>
        <v>0</v>
      </c>
      <c r="I692" s="221">
        <f t="shared" si="189"/>
        <v>0</v>
      </c>
      <c r="J692" s="329"/>
    </row>
    <row r="693" spans="1:10" ht="12.75">
      <c r="A693" s="110" t="s">
        <v>121</v>
      </c>
      <c r="B693" s="217">
        <v>0</v>
      </c>
      <c r="C693" s="218">
        <v>0</v>
      </c>
      <c r="D693" s="218">
        <v>0</v>
      </c>
      <c r="E693" s="218">
        <v>0</v>
      </c>
      <c r="F693" s="218">
        <v>0</v>
      </c>
      <c r="G693" s="219">
        <v>0</v>
      </c>
      <c r="H693" s="220">
        <f t="shared" si="188"/>
        <v>0</v>
      </c>
      <c r="I693" s="221">
        <f t="shared" si="189"/>
        <v>0</v>
      </c>
      <c r="J693" s="329"/>
    </row>
    <row r="694" spans="1:10" ht="12.75">
      <c r="A694" s="110" t="s">
        <v>122</v>
      </c>
      <c r="B694" s="217">
        <v>0</v>
      </c>
      <c r="C694" s="218">
        <v>0</v>
      </c>
      <c r="D694" s="218">
        <v>0</v>
      </c>
      <c r="E694" s="218">
        <v>0</v>
      </c>
      <c r="F694" s="218">
        <v>0</v>
      </c>
      <c r="G694" s="219">
        <v>0</v>
      </c>
      <c r="H694" s="220">
        <f t="shared" si="188"/>
        <v>0</v>
      </c>
      <c r="I694" s="221">
        <f t="shared" si="189"/>
        <v>0</v>
      </c>
      <c r="J694" s="329"/>
    </row>
    <row r="695" spans="1:10" ht="12.75">
      <c r="A695" s="110" t="s">
        <v>123</v>
      </c>
      <c r="B695" s="217">
        <v>0</v>
      </c>
      <c r="C695" s="218">
        <v>0</v>
      </c>
      <c r="D695" s="218">
        <v>0</v>
      </c>
      <c r="E695" s="218">
        <v>0</v>
      </c>
      <c r="F695" s="218">
        <v>0</v>
      </c>
      <c r="G695" s="219">
        <v>0</v>
      </c>
      <c r="H695" s="220">
        <f t="shared" si="188"/>
        <v>0</v>
      </c>
      <c r="I695" s="221">
        <f t="shared" si="189"/>
        <v>0</v>
      </c>
      <c r="J695" s="329"/>
    </row>
    <row r="696" spans="1:10" ht="12.75">
      <c r="A696" s="110" t="s">
        <v>326</v>
      </c>
      <c r="B696" s="217">
        <v>0</v>
      </c>
      <c r="C696" s="218">
        <v>0</v>
      </c>
      <c r="D696" s="218">
        <v>0</v>
      </c>
      <c r="E696" s="218">
        <v>0</v>
      </c>
      <c r="F696" s="218">
        <v>0</v>
      </c>
      <c r="G696" s="219">
        <v>0</v>
      </c>
      <c r="H696" s="220">
        <f t="shared" si="188"/>
        <v>0</v>
      </c>
      <c r="I696" s="221">
        <f t="shared" si="189"/>
        <v>0</v>
      </c>
      <c r="J696" s="329"/>
    </row>
    <row r="697" spans="1:10" ht="12.75">
      <c r="A697" s="110" t="s">
        <v>124</v>
      </c>
      <c r="B697" s="217">
        <v>0</v>
      </c>
      <c r="C697" s="218">
        <v>0</v>
      </c>
      <c r="D697" s="218">
        <v>0</v>
      </c>
      <c r="E697" s="218">
        <v>0</v>
      </c>
      <c r="F697" s="218">
        <v>0</v>
      </c>
      <c r="G697" s="219">
        <v>0</v>
      </c>
      <c r="H697" s="220">
        <f t="shared" si="188"/>
        <v>0</v>
      </c>
      <c r="I697" s="221">
        <f t="shared" si="189"/>
        <v>0</v>
      </c>
      <c r="J697" s="329"/>
    </row>
    <row r="698" spans="1:10" ht="12.75">
      <c r="A698" s="110" t="s">
        <v>125</v>
      </c>
      <c r="B698" s="217">
        <v>0</v>
      </c>
      <c r="C698" s="218">
        <v>0</v>
      </c>
      <c r="D698" s="218">
        <v>0</v>
      </c>
      <c r="E698" s="218">
        <v>0</v>
      </c>
      <c r="F698" s="218">
        <v>0</v>
      </c>
      <c r="G698" s="219">
        <v>0</v>
      </c>
      <c r="H698" s="220">
        <f>B698+D698+F698</f>
        <v>0</v>
      </c>
      <c r="I698" s="221">
        <f>C698+E698+G698</f>
        <v>0</v>
      </c>
      <c r="J698" s="329"/>
    </row>
    <row r="699" spans="1:10" ht="12.75">
      <c r="A699" s="110" t="s">
        <v>126</v>
      </c>
      <c r="B699" s="217">
        <v>1</v>
      </c>
      <c r="C699" s="218">
        <v>61.82</v>
      </c>
      <c r="D699" s="218">
        <v>0</v>
      </c>
      <c r="E699" s="218">
        <v>0</v>
      </c>
      <c r="F699" s="218">
        <v>0</v>
      </c>
      <c r="G699" s="219">
        <v>0</v>
      </c>
      <c r="H699" s="220">
        <f aca="true" t="shared" si="191" ref="H699:H707">B699+D699+F699</f>
        <v>1</v>
      </c>
      <c r="I699" s="221">
        <f aca="true" t="shared" si="192" ref="I699:I707">C699+E699+G699</f>
        <v>61.82</v>
      </c>
      <c r="J699" s="329"/>
    </row>
    <row r="700" spans="1:10" ht="12.75">
      <c r="A700" s="111" t="s">
        <v>127</v>
      </c>
      <c r="B700" s="222">
        <v>0</v>
      </c>
      <c r="C700" s="223">
        <v>0</v>
      </c>
      <c r="D700" s="223">
        <v>0</v>
      </c>
      <c r="E700" s="223">
        <v>0</v>
      </c>
      <c r="F700" s="223">
        <v>0</v>
      </c>
      <c r="G700" s="224">
        <v>0</v>
      </c>
      <c r="H700" s="225">
        <f t="shared" si="191"/>
        <v>0</v>
      </c>
      <c r="I700" s="226">
        <f t="shared" si="192"/>
        <v>0</v>
      </c>
      <c r="J700" s="329"/>
    </row>
    <row r="701" spans="1:10" ht="12.75">
      <c r="A701" s="109" t="s">
        <v>263</v>
      </c>
      <c r="B701" s="213">
        <f aca="true" t="shared" si="193" ref="B701:G701">SUM(B702:B711)</f>
        <v>0</v>
      </c>
      <c r="C701" s="214">
        <f t="shared" si="193"/>
        <v>0</v>
      </c>
      <c r="D701" s="214">
        <f t="shared" si="193"/>
        <v>0</v>
      </c>
      <c r="E701" s="214">
        <f t="shared" si="193"/>
        <v>0</v>
      </c>
      <c r="F701" s="214">
        <f t="shared" si="193"/>
        <v>0</v>
      </c>
      <c r="G701" s="214">
        <f t="shared" si="193"/>
        <v>0</v>
      </c>
      <c r="H701" s="227">
        <f t="shared" si="191"/>
        <v>0</v>
      </c>
      <c r="I701" s="228">
        <f t="shared" si="192"/>
        <v>0</v>
      </c>
      <c r="J701" s="329"/>
    </row>
    <row r="702" spans="1:10" ht="12.75">
      <c r="A702" s="110" t="s">
        <v>119</v>
      </c>
      <c r="B702" s="217">
        <v>0</v>
      </c>
      <c r="C702" s="218">
        <v>0</v>
      </c>
      <c r="D702" s="218">
        <v>0</v>
      </c>
      <c r="E702" s="218">
        <v>0</v>
      </c>
      <c r="F702" s="218">
        <v>0</v>
      </c>
      <c r="G702" s="219">
        <v>0</v>
      </c>
      <c r="H702" s="220">
        <f t="shared" si="191"/>
        <v>0</v>
      </c>
      <c r="I702" s="221">
        <f t="shared" si="192"/>
        <v>0</v>
      </c>
      <c r="J702" s="329"/>
    </row>
    <row r="703" spans="1:10" ht="12.75">
      <c r="A703" s="110" t="s">
        <v>120</v>
      </c>
      <c r="B703" s="217">
        <v>0</v>
      </c>
      <c r="C703" s="218">
        <v>0</v>
      </c>
      <c r="D703" s="218">
        <v>0</v>
      </c>
      <c r="E703" s="218">
        <v>0</v>
      </c>
      <c r="F703" s="218">
        <v>0</v>
      </c>
      <c r="G703" s="219">
        <v>0</v>
      </c>
      <c r="H703" s="220">
        <f t="shared" si="191"/>
        <v>0</v>
      </c>
      <c r="I703" s="221">
        <f t="shared" si="192"/>
        <v>0</v>
      </c>
      <c r="J703" s="329"/>
    </row>
    <row r="704" spans="1:10" ht="12.75">
      <c r="A704" s="110" t="s">
        <v>121</v>
      </c>
      <c r="B704" s="217">
        <v>0</v>
      </c>
      <c r="C704" s="218">
        <v>0</v>
      </c>
      <c r="D704" s="218">
        <v>0</v>
      </c>
      <c r="E704" s="218">
        <v>0</v>
      </c>
      <c r="F704" s="218">
        <v>0</v>
      </c>
      <c r="G704" s="219">
        <v>0</v>
      </c>
      <c r="H704" s="220">
        <f t="shared" si="191"/>
        <v>0</v>
      </c>
      <c r="I704" s="221">
        <f t="shared" si="192"/>
        <v>0</v>
      </c>
      <c r="J704" s="329"/>
    </row>
    <row r="705" spans="1:10" ht="12.75">
      <c r="A705" s="110" t="s">
        <v>122</v>
      </c>
      <c r="B705" s="217">
        <v>0</v>
      </c>
      <c r="C705" s="218">
        <v>0</v>
      </c>
      <c r="D705" s="218">
        <v>0</v>
      </c>
      <c r="E705" s="218">
        <v>0</v>
      </c>
      <c r="F705" s="218">
        <v>0</v>
      </c>
      <c r="G705" s="219">
        <v>0</v>
      </c>
      <c r="H705" s="220">
        <f t="shared" si="191"/>
        <v>0</v>
      </c>
      <c r="I705" s="221">
        <f t="shared" si="192"/>
        <v>0</v>
      </c>
      <c r="J705" s="329"/>
    </row>
    <row r="706" spans="1:10" ht="12.75">
      <c r="A706" s="110" t="s">
        <v>123</v>
      </c>
      <c r="B706" s="217">
        <v>0</v>
      </c>
      <c r="C706" s="218">
        <v>0</v>
      </c>
      <c r="D706" s="218">
        <v>0</v>
      </c>
      <c r="E706" s="218">
        <v>0</v>
      </c>
      <c r="F706" s="218">
        <v>0</v>
      </c>
      <c r="G706" s="219">
        <v>0</v>
      </c>
      <c r="H706" s="220">
        <f t="shared" si="191"/>
        <v>0</v>
      </c>
      <c r="I706" s="221">
        <f t="shared" si="192"/>
        <v>0</v>
      </c>
      <c r="J706" s="329"/>
    </row>
    <row r="707" spans="1:10" ht="12.75">
      <c r="A707" s="110" t="s">
        <v>326</v>
      </c>
      <c r="B707" s="217">
        <v>0</v>
      </c>
      <c r="C707" s="218">
        <v>0</v>
      </c>
      <c r="D707" s="218">
        <v>0</v>
      </c>
      <c r="E707" s="218">
        <v>0</v>
      </c>
      <c r="F707" s="218">
        <v>0</v>
      </c>
      <c r="G707" s="219">
        <v>0</v>
      </c>
      <c r="H707" s="220">
        <f t="shared" si="191"/>
        <v>0</v>
      </c>
      <c r="I707" s="221">
        <f t="shared" si="192"/>
        <v>0</v>
      </c>
      <c r="J707" s="329"/>
    </row>
    <row r="708" spans="1:10" ht="12.75">
      <c r="A708" s="110" t="s">
        <v>124</v>
      </c>
      <c r="B708" s="217">
        <v>0</v>
      </c>
      <c r="C708" s="218">
        <v>0</v>
      </c>
      <c r="D708" s="218">
        <v>0</v>
      </c>
      <c r="E708" s="218">
        <v>0</v>
      </c>
      <c r="F708" s="218">
        <v>0</v>
      </c>
      <c r="G708" s="219">
        <v>0</v>
      </c>
      <c r="H708" s="220">
        <f aca="true" t="shared" si="194" ref="H708:H718">B708+D708+F708</f>
        <v>0</v>
      </c>
      <c r="I708" s="221">
        <f aca="true" t="shared" si="195" ref="I708:I718">C708+E708+G708</f>
        <v>0</v>
      </c>
      <c r="J708" s="329"/>
    </row>
    <row r="709" spans="1:10" ht="12.75">
      <c r="A709" s="110" t="s">
        <v>125</v>
      </c>
      <c r="B709" s="217">
        <v>0</v>
      </c>
      <c r="C709" s="218">
        <v>0</v>
      </c>
      <c r="D709" s="218">
        <v>0</v>
      </c>
      <c r="E709" s="218">
        <v>0</v>
      </c>
      <c r="F709" s="218">
        <v>0</v>
      </c>
      <c r="G709" s="219">
        <v>0</v>
      </c>
      <c r="H709" s="220">
        <f t="shared" si="194"/>
        <v>0</v>
      </c>
      <c r="I709" s="221">
        <f t="shared" si="195"/>
        <v>0</v>
      </c>
      <c r="J709" s="329"/>
    </row>
    <row r="710" spans="1:10" ht="12.75">
      <c r="A710" s="110" t="s">
        <v>126</v>
      </c>
      <c r="B710" s="217">
        <v>0</v>
      </c>
      <c r="C710" s="218">
        <v>0</v>
      </c>
      <c r="D710" s="218">
        <v>0</v>
      </c>
      <c r="E710" s="218">
        <v>0</v>
      </c>
      <c r="F710" s="218">
        <v>0</v>
      </c>
      <c r="G710" s="219">
        <v>0</v>
      </c>
      <c r="H710" s="220">
        <f t="shared" si="194"/>
        <v>0</v>
      </c>
      <c r="I710" s="221">
        <f t="shared" si="195"/>
        <v>0</v>
      </c>
      <c r="J710" s="329"/>
    </row>
    <row r="711" spans="1:10" ht="12.75">
      <c r="A711" s="111" t="s">
        <v>127</v>
      </c>
      <c r="B711" s="222">
        <v>0</v>
      </c>
      <c r="C711" s="223">
        <v>0</v>
      </c>
      <c r="D711" s="223">
        <v>0</v>
      </c>
      <c r="E711" s="223">
        <v>0</v>
      </c>
      <c r="F711" s="223">
        <v>0</v>
      </c>
      <c r="G711" s="224">
        <v>0</v>
      </c>
      <c r="H711" s="225">
        <f t="shared" si="194"/>
        <v>0</v>
      </c>
      <c r="I711" s="226">
        <f t="shared" si="195"/>
        <v>0</v>
      </c>
      <c r="J711" s="329"/>
    </row>
    <row r="712" spans="1:10" ht="12.75">
      <c r="A712" s="109" t="s">
        <v>264</v>
      </c>
      <c r="B712" s="213">
        <f aca="true" t="shared" si="196" ref="B712:G712">SUM(B713:B722)</f>
        <v>225</v>
      </c>
      <c r="C712" s="214">
        <f t="shared" si="196"/>
        <v>33722.509999999995</v>
      </c>
      <c r="D712" s="214">
        <f t="shared" si="196"/>
        <v>1</v>
      </c>
      <c r="E712" s="214">
        <f t="shared" si="196"/>
        <v>30.55</v>
      </c>
      <c r="F712" s="214">
        <f t="shared" si="196"/>
        <v>139</v>
      </c>
      <c r="G712" s="214">
        <f t="shared" si="196"/>
        <v>37844.880000000005</v>
      </c>
      <c r="H712" s="227">
        <f t="shared" si="194"/>
        <v>365</v>
      </c>
      <c r="I712" s="228">
        <f t="shared" si="195"/>
        <v>71597.94</v>
      </c>
      <c r="J712" s="329"/>
    </row>
    <row r="713" spans="1:10" ht="12.75">
      <c r="A713" s="110" t="s">
        <v>119</v>
      </c>
      <c r="B713" s="217">
        <v>5</v>
      </c>
      <c r="C713" s="218">
        <v>1106.56</v>
      </c>
      <c r="D713" s="218">
        <v>0</v>
      </c>
      <c r="E713" s="218">
        <v>0</v>
      </c>
      <c r="F713" s="218">
        <v>0</v>
      </c>
      <c r="G713" s="219">
        <v>0</v>
      </c>
      <c r="H713" s="220">
        <f t="shared" si="194"/>
        <v>5</v>
      </c>
      <c r="I713" s="221">
        <f t="shared" si="195"/>
        <v>1106.56</v>
      </c>
      <c r="J713" s="329"/>
    </row>
    <row r="714" spans="1:10" ht="12.75">
      <c r="A714" s="110" t="s">
        <v>120</v>
      </c>
      <c r="B714" s="217">
        <v>0</v>
      </c>
      <c r="C714" s="218">
        <v>0</v>
      </c>
      <c r="D714" s="218">
        <v>0</v>
      </c>
      <c r="E714" s="218">
        <v>0</v>
      </c>
      <c r="F714" s="218">
        <v>0</v>
      </c>
      <c r="G714" s="219">
        <v>0</v>
      </c>
      <c r="H714" s="220">
        <f t="shared" si="194"/>
        <v>0</v>
      </c>
      <c r="I714" s="221">
        <f t="shared" si="195"/>
        <v>0</v>
      </c>
      <c r="J714" s="329"/>
    </row>
    <row r="715" spans="1:10" ht="12.75">
      <c r="A715" s="110" t="s">
        <v>121</v>
      </c>
      <c r="B715" s="217">
        <v>0</v>
      </c>
      <c r="C715" s="218">
        <v>0</v>
      </c>
      <c r="D715" s="218">
        <v>0</v>
      </c>
      <c r="E715" s="218">
        <v>0</v>
      </c>
      <c r="F715" s="218">
        <v>0</v>
      </c>
      <c r="G715" s="219">
        <v>0</v>
      </c>
      <c r="H715" s="220">
        <f t="shared" si="194"/>
        <v>0</v>
      </c>
      <c r="I715" s="221">
        <f t="shared" si="195"/>
        <v>0</v>
      </c>
      <c r="J715" s="329"/>
    </row>
    <row r="716" spans="1:10" ht="12.75">
      <c r="A716" s="110" t="s">
        <v>122</v>
      </c>
      <c r="B716" s="217">
        <v>0</v>
      </c>
      <c r="C716" s="218">
        <v>0</v>
      </c>
      <c r="D716" s="218">
        <v>0</v>
      </c>
      <c r="E716" s="218">
        <v>0</v>
      </c>
      <c r="F716" s="218">
        <v>0</v>
      </c>
      <c r="G716" s="219">
        <v>0</v>
      </c>
      <c r="H716" s="220">
        <f t="shared" si="194"/>
        <v>0</v>
      </c>
      <c r="I716" s="221">
        <f t="shared" si="195"/>
        <v>0</v>
      </c>
      <c r="J716" s="329"/>
    </row>
    <row r="717" spans="1:10" ht="12.75">
      <c r="A717" s="110" t="s">
        <v>123</v>
      </c>
      <c r="B717" s="217">
        <v>182</v>
      </c>
      <c r="C717" s="218">
        <v>27983.129999999997</v>
      </c>
      <c r="D717" s="218">
        <v>1</v>
      </c>
      <c r="E717" s="218">
        <v>30.55</v>
      </c>
      <c r="F717" s="218">
        <v>63</v>
      </c>
      <c r="G717" s="219">
        <v>12558.89</v>
      </c>
      <c r="H717" s="220">
        <f t="shared" si="194"/>
        <v>246</v>
      </c>
      <c r="I717" s="221">
        <f t="shared" si="195"/>
        <v>40572.56999999999</v>
      </c>
      <c r="J717" s="329"/>
    </row>
    <row r="718" spans="1:10" ht="12.75">
      <c r="A718" s="110" t="s">
        <v>326</v>
      </c>
      <c r="B718" s="217">
        <v>0</v>
      </c>
      <c r="C718" s="218">
        <v>0</v>
      </c>
      <c r="D718" s="218">
        <v>0</v>
      </c>
      <c r="E718" s="218">
        <v>0</v>
      </c>
      <c r="F718" s="218">
        <v>0</v>
      </c>
      <c r="G718" s="219">
        <v>0</v>
      </c>
      <c r="H718" s="220">
        <f t="shared" si="194"/>
        <v>0</v>
      </c>
      <c r="I718" s="221">
        <f t="shared" si="195"/>
        <v>0</v>
      </c>
      <c r="J718" s="329"/>
    </row>
    <row r="719" spans="1:10" ht="12.75">
      <c r="A719" s="110" t="s">
        <v>124</v>
      </c>
      <c r="B719" s="217">
        <v>23</v>
      </c>
      <c r="C719" s="218">
        <v>2384.55</v>
      </c>
      <c r="D719" s="218">
        <v>0</v>
      </c>
      <c r="E719" s="218">
        <v>0</v>
      </c>
      <c r="F719" s="218">
        <v>76</v>
      </c>
      <c r="G719" s="219">
        <v>25285.99</v>
      </c>
      <c r="H719" s="220">
        <f aca="true" t="shared" si="197" ref="H719:H726">B719+D719+F719</f>
        <v>99</v>
      </c>
      <c r="I719" s="221">
        <f aca="true" t="shared" si="198" ref="I719:I726">C719+E719+G719</f>
        <v>27670.54</v>
      </c>
      <c r="J719" s="329"/>
    </row>
    <row r="720" spans="1:10" ht="12.75">
      <c r="A720" s="110" t="s">
        <v>125</v>
      </c>
      <c r="B720" s="217">
        <v>2</v>
      </c>
      <c r="C720" s="218">
        <v>34.01</v>
      </c>
      <c r="D720" s="218">
        <v>0</v>
      </c>
      <c r="E720" s="218">
        <v>0</v>
      </c>
      <c r="F720" s="218">
        <v>0</v>
      </c>
      <c r="G720" s="219">
        <v>0</v>
      </c>
      <c r="H720" s="220">
        <f t="shared" si="197"/>
        <v>2</v>
      </c>
      <c r="I720" s="221">
        <f t="shared" si="198"/>
        <v>34.01</v>
      </c>
      <c r="J720" s="329"/>
    </row>
    <row r="721" spans="1:10" ht="12.75">
      <c r="A721" s="110" t="s">
        <v>126</v>
      </c>
      <c r="B721" s="217">
        <v>13</v>
      </c>
      <c r="C721" s="218">
        <v>2214.2599999999998</v>
      </c>
      <c r="D721" s="218">
        <v>0</v>
      </c>
      <c r="E721" s="218">
        <v>0</v>
      </c>
      <c r="F721" s="218">
        <v>0</v>
      </c>
      <c r="G721" s="219">
        <v>0</v>
      </c>
      <c r="H721" s="220">
        <f t="shared" si="197"/>
        <v>13</v>
      </c>
      <c r="I721" s="221">
        <f t="shared" si="198"/>
        <v>2214.2599999999998</v>
      </c>
      <c r="J721" s="329"/>
    </row>
    <row r="722" spans="1:10" ht="12.75">
      <c r="A722" s="111" t="s">
        <v>127</v>
      </c>
      <c r="B722" s="222">
        <v>0</v>
      </c>
      <c r="C722" s="223">
        <v>0</v>
      </c>
      <c r="D722" s="223">
        <v>0</v>
      </c>
      <c r="E722" s="223">
        <v>0</v>
      </c>
      <c r="F722" s="223">
        <v>0</v>
      </c>
      <c r="G722" s="224">
        <v>0</v>
      </c>
      <c r="H722" s="225">
        <f t="shared" si="197"/>
        <v>0</v>
      </c>
      <c r="I722" s="226">
        <f t="shared" si="198"/>
        <v>0</v>
      </c>
      <c r="J722" s="329"/>
    </row>
    <row r="723" spans="1:10" ht="12.75">
      <c r="A723" s="109" t="s">
        <v>265</v>
      </c>
      <c r="B723" s="213">
        <f aca="true" t="shared" si="199" ref="B723:G723">SUM(B724:B733)</f>
        <v>0</v>
      </c>
      <c r="C723" s="214">
        <f t="shared" si="199"/>
        <v>0</v>
      </c>
      <c r="D723" s="214">
        <f t="shared" si="199"/>
        <v>0</v>
      </c>
      <c r="E723" s="214">
        <f t="shared" si="199"/>
        <v>0</v>
      </c>
      <c r="F723" s="214">
        <f t="shared" si="199"/>
        <v>0</v>
      </c>
      <c r="G723" s="214">
        <f t="shared" si="199"/>
        <v>0</v>
      </c>
      <c r="H723" s="227">
        <f t="shared" si="197"/>
        <v>0</v>
      </c>
      <c r="I723" s="228">
        <f t="shared" si="198"/>
        <v>0</v>
      </c>
      <c r="J723" s="329"/>
    </row>
    <row r="724" spans="1:10" ht="12.75">
      <c r="A724" s="110" t="s">
        <v>119</v>
      </c>
      <c r="B724" s="217">
        <v>0</v>
      </c>
      <c r="C724" s="218">
        <v>0</v>
      </c>
      <c r="D724" s="218">
        <v>0</v>
      </c>
      <c r="E724" s="218">
        <v>0</v>
      </c>
      <c r="F724" s="218">
        <v>0</v>
      </c>
      <c r="G724" s="219">
        <v>0</v>
      </c>
      <c r="H724" s="220">
        <f t="shared" si="197"/>
        <v>0</v>
      </c>
      <c r="I724" s="221">
        <f t="shared" si="198"/>
        <v>0</v>
      </c>
      <c r="J724" s="329"/>
    </row>
    <row r="725" spans="1:10" ht="12.75">
      <c r="A725" s="110" t="s">
        <v>120</v>
      </c>
      <c r="B725" s="217">
        <v>0</v>
      </c>
      <c r="C725" s="218">
        <v>0</v>
      </c>
      <c r="D725" s="218">
        <v>0</v>
      </c>
      <c r="E725" s="218">
        <v>0</v>
      </c>
      <c r="F725" s="218">
        <v>0</v>
      </c>
      <c r="G725" s="219">
        <v>0</v>
      </c>
      <c r="H725" s="220">
        <f t="shared" si="197"/>
        <v>0</v>
      </c>
      <c r="I725" s="221">
        <f t="shared" si="198"/>
        <v>0</v>
      </c>
      <c r="J725" s="329"/>
    </row>
    <row r="726" spans="1:10" ht="12.75">
      <c r="A726" s="110" t="s">
        <v>121</v>
      </c>
      <c r="B726" s="217">
        <v>0</v>
      </c>
      <c r="C726" s="218">
        <v>0</v>
      </c>
      <c r="D726" s="218">
        <v>0</v>
      </c>
      <c r="E726" s="218">
        <v>0</v>
      </c>
      <c r="F726" s="218">
        <v>0</v>
      </c>
      <c r="G726" s="219">
        <v>0</v>
      </c>
      <c r="H726" s="220">
        <f t="shared" si="197"/>
        <v>0</v>
      </c>
      <c r="I726" s="221">
        <f t="shared" si="198"/>
        <v>0</v>
      </c>
      <c r="J726" s="329"/>
    </row>
    <row r="727" spans="1:10" ht="12.75">
      <c r="A727" s="110" t="s">
        <v>122</v>
      </c>
      <c r="B727" s="217">
        <v>0</v>
      </c>
      <c r="C727" s="218">
        <v>0</v>
      </c>
      <c r="D727" s="218">
        <v>0</v>
      </c>
      <c r="E727" s="218">
        <v>0</v>
      </c>
      <c r="F727" s="218">
        <v>0</v>
      </c>
      <c r="G727" s="219">
        <v>0</v>
      </c>
      <c r="H727" s="220">
        <f>B727+D727+F727</f>
        <v>0</v>
      </c>
      <c r="I727" s="221">
        <f>C727+E727+G727</f>
        <v>0</v>
      </c>
      <c r="J727" s="329"/>
    </row>
    <row r="728" spans="1:10" ht="12.75">
      <c r="A728" s="110" t="s">
        <v>123</v>
      </c>
      <c r="B728" s="217">
        <v>0</v>
      </c>
      <c r="C728" s="218">
        <v>0</v>
      </c>
      <c r="D728" s="218">
        <v>0</v>
      </c>
      <c r="E728" s="218">
        <v>0</v>
      </c>
      <c r="F728" s="218">
        <v>0</v>
      </c>
      <c r="G728" s="219">
        <v>0</v>
      </c>
      <c r="H728" s="220">
        <f>B728+D728+F728</f>
        <v>0</v>
      </c>
      <c r="I728" s="221">
        <f>C728+E728+G728</f>
        <v>0</v>
      </c>
      <c r="J728" s="329"/>
    </row>
    <row r="729" spans="1:10" ht="12.75">
      <c r="A729" s="110" t="s">
        <v>326</v>
      </c>
      <c r="B729" s="217">
        <v>0</v>
      </c>
      <c r="C729" s="218">
        <v>0</v>
      </c>
      <c r="D729" s="218">
        <v>0</v>
      </c>
      <c r="E729" s="218">
        <v>0</v>
      </c>
      <c r="F729" s="218">
        <v>0</v>
      </c>
      <c r="G729" s="219">
        <v>0</v>
      </c>
      <c r="H729" s="220">
        <f aca="true" t="shared" si="200" ref="H729:H736">B729+D729+F729</f>
        <v>0</v>
      </c>
      <c r="I729" s="221">
        <f aca="true" t="shared" si="201" ref="I729:I736">C729+E729+G729</f>
        <v>0</v>
      </c>
      <c r="J729" s="329"/>
    </row>
    <row r="730" spans="1:10" ht="12.75">
      <c r="A730" s="110" t="s">
        <v>124</v>
      </c>
      <c r="B730" s="217">
        <v>0</v>
      </c>
      <c r="C730" s="218">
        <v>0</v>
      </c>
      <c r="D730" s="218">
        <v>0</v>
      </c>
      <c r="E730" s="218">
        <v>0</v>
      </c>
      <c r="F730" s="218">
        <v>0</v>
      </c>
      <c r="G730" s="219">
        <v>0</v>
      </c>
      <c r="H730" s="220">
        <f t="shared" si="200"/>
        <v>0</v>
      </c>
      <c r="I730" s="221">
        <f t="shared" si="201"/>
        <v>0</v>
      </c>
      <c r="J730" s="329"/>
    </row>
    <row r="731" spans="1:10" ht="12.75">
      <c r="A731" s="110" t="s">
        <v>125</v>
      </c>
      <c r="B731" s="217">
        <v>0</v>
      </c>
      <c r="C731" s="218">
        <v>0</v>
      </c>
      <c r="D731" s="218">
        <v>0</v>
      </c>
      <c r="E731" s="218">
        <v>0</v>
      </c>
      <c r="F731" s="218">
        <v>0</v>
      </c>
      <c r="G731" s="219">
        <v>0</v>
      </c>
      <c r="H731" s="220">
        <f t="shared" si="200"/>
        <v>0</v>
      </c>
      <c r="I731" s="221">
        <f t="shared" si="201"/>
        <v>0</v>
      </c>
      <c r="J731" s="329"/>
    </row>
    <row r="732" spans="1:10" ht="12.75">
      <c r="A732" s="110" t="s">
        <v>126</v>
      </c>
      <c r="B732" s="217">
        <v>0</v>
      </c>
      <c r="C732" s="218">
        <v>0</v>
      </c>
      <c r="D732" s="218">
        <v>0</v>
      </c>
      <c r="E732" s="218">
        <v>0</v>
      </c>
      <c r="F732" s="218">
        <v>0</v>
      </c>
      <c r="G732" s="219">
        <v>0</v>
      </c>
      <c r="H732" s="220">
        <f t="shared" si="200"/>
        <v>0</v>
      </c>
      <c r="I732" s="221">
        <f t="shared" si="201"/>
        <v>0</v>
      </c>
      <c r="J732" s="329"/>
    </row>
    <row r="733" spans="1:10" ht="12.75">
      <c r="A733" s="111" t="s">
        <v>127</v>
      </c>
      <c r="B733" s="222">
        <v>0</v>
      </c>
      <c r="C733" s="223">
        <v>0</v>
      </c>
      <c r="D733" s="223">
        <v>0</v>
      </c>
      <c r="E733" s="223">
        <v>0</v>
      </c>
      <c r="F733" s="223">
        <v>0</v>
      </c>
      <c r="G733" s="224">
        <v>0</v>
      </c>
      <c r="H733" s="225">
        <f t="shared" si="200"/>
        <v>0</v>
      </c>
      <c r="I733" s="226">
        <f t="shared" si="201"/>
        <v>0</v>
      </c>
      <c r="J733" s="329"/>
    </row>
    <row r="734" spans="1:10" ht="12.75">
      <c r="A734" s="109" t="s">
        <v>266</v>
      </c>
      <c r="B734" s="213">
        <f aca="true" t="shared" si="202" ref="B734:G734">SUM(B735:B744)</f>
        <v>53</v>
      </c>
      <c r="C734" s="214">
        <f t="shared" si="202"/>
        <v>9118.119999999999</v>
      </c>
      <c r="D734" s="214">
        <f t="shared" si="202"/>
        <v>0</v>
      </c>
      <c r="E734" s="214">
        <f t="shared" si="202"/>
        <v>0</v>
      </c>
      <c r="F734" s="214">
        <f t="shared" si="202"/>
        <v>1</v>
      </c>
      <c r="G734" s="214">
        <f t="shared" si="202"/>
        <v>12.8</v>
      </c>
      <c r="H734" s="227">
        <f t="shared" si="200"/>
        <v>54</v>
      </c>
      <c r="I734" s="228">
        <f t="shared" si="201"/>
        <v>9130.919999999998</v>
      </c>
      <c r="J734" s="329"/>
    </row>
    <row r="735" spans="1:10" ht="12.75">
      <c r="A735" s="110" t="s">
        <v>119</v>
      </c>
      <c r="B735" s="217">
        <v>2</v>
      </c>
      <c r="C735" s="218">
        <v>353.11</v>
      </c>
      <c r="D735" s="218">
        <v>0</v>
      </c>
      <c r="E735" s="218">
        <v>0</v>
      </c>
      <c r="F735" s="218">
        <v>0</v>
      </c>
      <c r="G735" s="219">
        <v>0</v>
      </c>
      <c r="H735" s="220">
        <f t="shared" si="200"/>
        <v>2</v>
      </c>
      <c r="I735" s="221">
        <f t="shared" si="201"/>
        <v>353.11</v>
      </c>
      <c r="J735" s="329"/>
    </row>
    <row r="736" spans="1:10" ht="12.75">
      <c r="A736" s="110" t="s">
        <v>120</v>
      </c>
      <c r="B736" s="217">
        <v>0</v>
      </c>
      <c r="C736" s="218">
        <v>0</v>
      </c>
      <c r="D736" s="218">
        <v>0</v>
      </c>
      <c r="E736" s="218">
        <v>0</v>
      </c>
      <c r="F736" s="218">
        <v>0</v>
      </c>
      <c r="G736" s="219">
        <v>0</v>
      </c>
      <c r="H736" s="220">
        <f t="shared" si="200"/>
        <v>0</v>
      </c>
      <c r="I736" s="221">
        <f t="shared" si="201"/>
        <v>0</v>
      </c>
      <c r="J736" s="329"/>
    </row>
    <row r="737" spans="1:10" ht="12.75">
      <c r="A737" s="110" t="s">
        <v>121</v>
      </c>
      <c r="B737" s="217">
        <v>0</v>
      </c>
      <c r="C737" s="218">
        <v>0</v>
      </c>
      <c r="D737" s="218">
        <v>0</v>
      </c>
      <c r="E737" s="218">
        <v>0</v>
      </c>
      <c r="F737" s="218">
        <v>0</v>
      </c>
      <c r="G737" s="219">
        <v>0</v>
      </c>
      <c r="H737" s="220">
        <f>B737+D737+F737</f>
        <v>0</v>
      </c>
      <c r="I737" s="221">
        <f>C737+E737+G737</f>
        <v>0</v>
      </c>
      <c r="J737" s="329"/>
    </row>
    <row r="738" spans="1:10" ht="12.75">
      <c r="A738" s="110" t="s">
        <v>122</v>
      </c>
      <c r="B738" s="217">
        <v>0</v>
      </c>
      <c r="C738" s="218">
        <v>0</v>
      </c>
      <c r="D738" s="218">
        <v>0</v>
      </c>
      <c r="E738" s="218">
        <v>0</v>
      </c>
      <c r="F738" s="218">
        <v>0</v>
      </c>
      <c r="G738" s="219">
        <v>0</v>
      </c>
      <c r="H738" s="220">
        <f>B738+D738+F738</f>
        <v>0</v>
      </c>
      <c r="I738" s="221">
        <f>C738+E738+G738</f>
        <v>0</v>
      </c>
      <c r="J738" s="329"/>
    </row>
    <row r="739" spans="1:10" ht="12.75">
      <c r="A739" s="110" t="s">
        <v>123</v>
      </c>
      <c r="B739" s="217">
        <v>45</v>
      </c>
      <c r="C739" s="218">
        <v>7525.969999999999</v>
      </c>
      <c r="D739" s="218">
        <v>0</v>
      </c>
      <c r="E739" s="218">
        <v>0</v>
      </c>
      <c r="F739" s="218">
        <v>0</v>
      </c>
      <c r="G739" s="219">
        <v>0</v>
      </c>
      <c r="H739" s="220">
        <f aca="true" t="shared" si="203" ref="H739:H757">B739+D739+F739</f>
        <v>45</v>
      </c>
      <c r="I739" s="221">
        <f aca="true" t="shared" si="204" ref="I739:I757">C739+E739+G739</f>
        <v>7525.969999999999</v>
      </c>
      <c r="J739" s="329"/>
    </row>
    <row r="740" spans="1:10" ht="12.75">
      <c r="A740" s="110" t="s">
        <v>326</v>
      </c>
      <c r="B740" s="217">
        <v>0</v>
      </c>
      <c r="C740" s="218">
        <v>0</v>
      </c>
      <c r="D740" s="218">
        <v>0</v>
      </c>
      <c r="E740" s="218">
        <v>0</v>
      </c>
      <c r="F740" s="218">
        <v>0</v>
      </c>
      <c r="G740" s="219">
        <v>0</v>
      </c>
      <c r="H740" s="220">
        <f t="shared" si="203"/>
        <v>0</v>
      </c>
      <c r="I740" s="221">
        <f t="shared" si="204"/>
        <v>0</v>
      </c>
      <c r="J740" s="329"/>
    </row>
    <row r="741" spans="1:10" ht="12.75">
      <c r="A741" s="110" t="s">
        <v>124</v>
      </c>
      <c r="B741" s="217">
        <v>2</v>
      </c>
      <c r="C741" s="218">
        <v>56.53</v>
      </c>
      <c r="D741" s="218">
        <v>0</v>
      </c>
      <c r="E741" s="218">
        <v>0</v>
      </c>
      <c r="F741" s="218">
        <v>1</v>
      </c>
      <c r="G741" s="219">
        <v>12.8</v>
      </c>
      <c r="H741" s="220">
        <f t="shared" si="203"/>
        <v>3</v>
      </c>
      <c r="I741" s="221">
        <f t="shared" si="204"/>
        <v>69.33</v>
      </c>
      <c r="J741" s="329"/>
    </row>
    <row r="742" spans="1:10" ht="12.75">
      <c r="A742" s="110" t="s">
        <v>125</v>
      </c>
      <c r="B742" s="217">
        <v>0</v>
      </c>
      <c r="C742" s="218">
        <v>0</v>
      </c>
      <c r="D742" s="218">
        <v>0</v>
      </c>
      <c r="E742" s="218">
        <v>0</v>
      </c>
      <c r="F742" s="218">
        <v>0</v>
      </c>
      <c r="G742" s="219">
        <v>0</v>
      </c>
      <c r="H742" s="220">
        <f t="shared" si="203"/>
        <v>0</v>
      </c>
      <c r="I742" s="221">
        <f t="shared" si="204"/>
        <v>0</v>
      </c>
      <c r="J742" s="329"/>
    </row>
    <row r="743" spans="1:10" ht="12.75">
      <c r="A743" s="110" t="s">
        <v>126</v>
      </c>
      <c r="B743" s="217">
        <v>3</v>
      </c>
      <c r="C743" s="218">
        <v>1166.26</v>
      </c>
      <c r="D743" s="218">
        <v>0</v>
      </c>
      <c r="E743" s="218">
        <v>0</v>
      </c>
      <c r="F743" s="218">
        <v>0</v>
      </c>
      <c r="G743" s="219">
        <v>0</v>
      </c>
      <c r="H743" s="220">
        <f t="shared" si="203"/>
        <v>3</v>
      </c>
      <c r="I743" s="221">
        <f t="shared" si="204"/>
        <v>1166.26</v>
      </c>
      <c r="J743" s="329"/>
    </row>
    <row r="744" spans="1:10" ht="12.75">
      <c r="A744" s="111" t="s">
        <v>127</v>
      </c>
      <c r="B744" s="222">
        <v>1</v>
      </c>
      <c r="C744" s="223">
        <v>16.25</v>
      </c>
      <c r="D744" s="223">
        <v>0</v>
      </c>
      <c r="E744" s="223">
        <v>0</v>
      </c>
      <c r="F744" s="223">
        <v>0</v>
      </c>
      <c r="G744" s="224">
        <v>0</v>
      </c>
      <c r="H744" s="225">
        <f t="shared" si="203"/>
        <v>1</v>
      </c>
      <c r="I744" s="226">
        <f t="shared" si="204"/>
        <v>16.25</v>
      </c>
      <c r="J744" s="329"/>
    </row>
    <row r="745" spans="1:10" ht="12.75">
      <c r="A745" s="109" t="s">
        <v>373</v>
      </c>
      <c r="B745" s="213">
        <f aca="true" t="shared" si="205" ref="B745:G745">SUM(B746:B755)</f>
        <v>0</v>
      </c>
      <c r="C745" s="214">
        <f t="shared" si="205"/>
        <v>0</v>
      </c>
      <c r="D745" s="214">
        <f t="shared" si="205"/>
        <v>0</v>
      </c>
      <c r="E745" s="214">
        <f t="shared" si="205"/>
        <v>0</v>
      </c>
      <c r="F745" s="214">
        <f t="shared" si="205"/>
        <v>0</v>
      </c>
      <c r="G745" s="214">
        <f t="shared" si="205"/>
        <v>0</v>
      </c>
      <c r="H745" s="227">
        <f t="shared" si="203"/>
        <v>0</v>
      </c>
      <c r="I745" s="228">
        <f t="shared" si="204"/>
        <v>0</v>
      </c>
      <c r="J745" s="329"/>
    </row>
    <row r="746" spans="1:10" ht="12.75">
      <c r="A746" s="110" t="s">
        <v>119</v>
      </c>
      <c r="B746" s="217">
        <v>0</v>
      </c>
      <c r="C746" s="218">
        <v>0</v>
      </c>
      <c r="D746" s="218">
        <v>0</v>
      </c>
      <c r="E746" s="218">
        <v>0</v>
      </c>
      <c r="F746" s="218">
        <v>0</v>
      </c>
      <c r="G746" s="219">
        <v>0</v>
      </c>
      <c r="H746" s="220">
        <f t="shared" si="203"/>
        <v>0</v>
      </c>
      <c r="I746" s="221">
        <f t="shared" si="204"/>
        <v>0</v>
      </c>
      <c r="J746" s="329"/>
    </row>
    <row r="747" spans="1:10" ht="12.75">
      <c r="A747" s="110" t="s">
        <v>120</v>
      </c>
      <c r="B747" s="217">
        <v>0</v>
      </c>
      <c r="C747" s="218">
        <v>0</v>
      </c>
      <c r="D747" s="218">
        <v>0</v>
      </c>
      <c r="E747" s="218">
        <v>0</v>
      </c>
      <c r="F747" s="218">
        <v>0</v>
      </c>
      <c r="G747" s="219">
        <v>0</v>
      </c>
      <c r="H747" s="220">
        <f t="shared" si="203"/>
        <v>0</v>
      </c>
      <c r="I747" s="221">
        <f t="shared" si="204"/>
        <v>0</v>
      </c>
      <c r="J747" s="329"/>
    </row>
    <row r="748" spans="1:10" ht="12.75">
      <c r="A748" s="110" t="s">
        <v>121</v>
      </c>
      <c r="B748" s="217">
        <v>0</v>
      </c>
      <c r="C748" s="218">
        <v>0</v>
      </c>
      <c r="D748" s="218">
        <v>0</v>
      </c>
      <c r="E748" s="218">
        <v>0</v>
      </c>
      <c r="F748" s="218">
        <v>0</v>
      </c>
      <c r="G748" s="219">
        <v>0</v>
      </c>
      <c r="H748" s="220">
        <f>B748+D748+F748</f>
        <v>0</v>
      </c>
      <c r="I748" s="221">
        <f>C748+E748+G748</f>
        <v>0</v>
      </c>
      <c r="J748" s="329"/>
    </row>
    <row r="749" spans="1:10" ht="12.75">
      <c r="A749" s="110" t="s">
        <v>122</v>
      </c>
      <c r="B749" s="217">
        <v>0</v>
      </c>
      <c r="C749" s="218">
        <v>0</v>
      </c>
      <c r="D749" s="218">
        <v>0</v>
      </c>
      <c r="E749" s="218">
        <v>0</v>
      </c>
      <c r="F749" s="218">
        <v>0</v>
      </c>
      <c r="G749" s="219">
        <v>0</v>
      </c>
      <c r="H749" s="220">
        <f>B749+D749+F749</f>
        <v>0</v>
      </c>
      <c r="I749" s="221">
        <f>C749+E749+G749</f>
        <v>0</v>
      </c>
      <c r="J749" s="329"/>
    </row>
    <row r="750" spans="1:10" ht="12.75">
      <c r="A750" s="110" t="s">
        <v>123</v>
      </c>
      <c r="B750" s="217">
        <v>0</v>
      </c>
      <c r="C750" s="218">
        <v>0</v>
      </c>
      <c r="D750" s="218">
        <v>0</v>
      </c>
      <c r="E750" s="218">
        <v>0</v>
      </c>
      <c r="F750" s="218">
        <v>0</v>
      </c>
      <c r="G750" s="219">
        <v>0</v>
      </c>
      <c r="H750" s="220">
        <f aca="true" t="shared" si="206" ref="H750:H755">B750+D750+F750</f>
        <v>0</v>
      </c>
      <c r="I750" s="221">
        <f aca="true" t="shared" si="207" ref="I750:I755">C750+E750+G750</f>
        <v>0</v>
      </c>
      <c r="J750" s="329"/>
    </row>
    <row r="751" spans="1:10" ht="12.75">
      <c r="A751" s="110" t="s">
        <v>326</v>
      </c>
      <c r="B751" s="217">
        <v>0</v>
      </c>
      <c r="C751" s="218">
        <v>0</v>
      </c>
      <c r="D751" s="218">
        <v>0</v>
      </c>
      <c r="E751" s="218">
        <v>0</v>
      </c>
      <c r="F751" s="218">
        <v>0</v>
      </c>
      <c r="G751" s="219">
        <v>0</v>
      </c>
      <c r="H751" s="220">
        <f t="shared" si="206"/>
        <v>0</v>
      </c>
      <c r="I751" s="221">
        <f t="shared" si="207"/>
        <v>0</v>
      </c>
      <c r="J751" s="329"/>
    </row>
    <row r="752" spans="1:10" ht="12.75">
      <c r="A752" s="110" t="s">
        <v>124</v>
      </c>
      <c r="B752" s="217">
        <v>0</v>
      </c>
      <c r="C752" s="218">
        <v>0</v>
      </c>
      <c r="D752" s="218">
        <v>0</v>
      </c>
      <c r="E752" s="218">
        <v>0</v>
      </c>
      <c r="F752" s="218">
        <v>0</v>
      </c>
      <c r="G752" s="219">
        <v>0</v>
      </c>
      <c r="H752" s="220">
        <f t="shared" si="206"/>
        <v>0</v>
      </c>
      <c r="I752" s="221">
        <f t="shared" si="207"/>
        <v>0</v>
      </c>
      <c r="J752" s="329"/>
    </row>
    <row r="753" spans="1:10" ht="12.75">
      <c r="A753" s="110" t="s">
        <v>125</v>
      </c>
      <c r="B753" s="217">
        <v>0</v>
      </c>
      <c r="C753" s="218">
        <v>0</v>
      </c>
      <c r="D753" s="218">
        <v>0</v>
      </c>
      <c r="E753" s="218">
        <v>0</v>
      </c>
      <c r="F753" s="218">
        <v>0</v>
      </c>
      <c r="G753" s="219">
        <v>0</v>
      </c>
      <c r="H753" s="220">
        <f t="shared" si="206"/>
        <v>0</v>
      </c>
      <c r="I753" s="221">
        <f t="shared" si="207"/>
        <v>0</v>
      </c>
      <c r="J753" s="329"/>
    </row>
    <row r="754" spans="1:10" ht="12.75">
      <c r="A754" s="110" t="s">
        <v>126</v>
      </c>
      <c r="B754" s="217">
        <v>0</v>
      </c>
      <c r="C754" s="218">
        <v>0</v>
      </c>
      <c r="D754" s="218">
        <v>0</v>
      </c>
      <c r="E754" s="218">
        <v>0</v>
      </c>
      <c r="F754" s="218">
        <v>0</v>
      </c>
      <c r="G754" s="219">
        <v>0</v>
      </c>
      <c r="H754" s="220">
        <f t="shared" si="206"/>
        <v>0</v>
      </c>
      <c r="I754" s="221">
        <f t="shared" si="207"/>
        <v>0</v>
      </c>
      <c r="J754" s="329"/>
    </row>
    <row r="755" spans="1:10" ht="12.75">
      <c r="A755" s="111" t="s">
        <v>127</v>
      </c>
      <c r="B755" s="222">
        <v>0</v>
      </c>
      <c r="C755" s="223">
        <v>0</v>
      </c>
      <c r="D755" s="223">
        <v>0</v>
      </c>
      <c r="E755" s="223">
        <v>0</v>
      </c>
      <c r="F755" s="223">
        <v>0</v>
      </c>
      <c r="G755" s="224">
        <v>0</v>
      </c>
      <c r="H755" s="225">
        <f t="shared" si="206"/>
        <v>0</v>
      </c>
      <c r="I755" s="226">
        <f t="shared" si="207"/>
        <v>0</v>
      </c>
      <c r="J755" s="329"/>
    </row>
    <row r="756" spans="1:10" ht="12.75">
      <c r="A756" s="109" t="s">
        <v>267</v>
      </c>
      <c r="B756" s="213">
        <f aca="true" t="shared" si="208" ref="B756:G756">SUM(B757:B766)</f>
        <v>3072</v>
      </c>
      <c r="C756" s="214">
        <f t="shared" si="208"/>
        <v>562249.67</v>
      </c>
      <c r="D756" s="214">
        <f t="shared" si="208"/>
        <v>24</v>
      </c>
      <c r="E756" s="214">
        <f t="shared" si="208"/>
        <v>28331.52</v>
      </c>
      <c r="F756" s="214">
        <f t="shared" si="208"/>
        <v>341</v>
      </c>
      <c r="G756" s="214">
        <f t="shared" si="208"/>
        <v>98115.5</v>
      </c>
      <c r="H756" s="227">
        <f t="shared" si="203"/>
        <v>3437</v>
      </c>
      <c r="I756" s="228">
        <f t="shared" si="204"/>
        <v>688696.6900000001</v>
      </c>
      <c r="J756" s="329"/>
    </row>
    <row r="757" spans="1:10" ht="12.75">
      <c r="A757" s="110" t="s">
        <v>119</v>
      </c>
      <c r="B757" s="217">
        <v>53</v>
      </c>
      <c r="C757" s="218">
        <v>6646.589999999999</v>
      </c>
      <c r="D757" s="218">
        <v>0</v>
      </c>
      <c r="E757" s="218">
        <v>0</v>
      </c>
      <c r="F757" s="218">
        <v>0</v>
      </c>
      <c r="G757" s="219">
        <v>0</v>
      </c>
      <c r="H757" s="220">
        <f t="shared" si="203"/>
        <v>53</v>
      </c>
      <c r="I757" s="221">
        <f t="shared" si="204"/>
        <v>6646.589999999999</v>
      </c>
      <c r="J757" s="329"/>
    </row>
    <row r="758" spans="1:10" ht="12.75">
      <c r="A758" s="110" t="s">
        <v>120</v>
      </c>
      <c r="B758" s="217">
        <v>3</v>
      </c>
      <c r="C758" s="218">
        <v>669.99</v>
      </c>
      <c r="D758" s="218">
        <v>0</v>
      </c>
      <c r="E758" s="218">
        <v>0</v>
      </c>
      <c r="F758" s="218">
        <v>0</v>
      </c>
      <c r="G758" s="219">
        <v>0</v>
      </c>
      <c r="H758" s="220">
        <f>B758+D758+F758</f>
        <v>3</v>
      </c>
      <c r="I758" s="221">
        <f>C758+E758+G758</f>
        <v>669.99</v>
      </c>
      <c r="J758" s="329"/>
    </row>
    <row r="759" spans="1:10" ht="12.75">
      <c r="A759" s="110" t="s">
        <v>121</v>
      </c>
      <c r="B759" s="217">
        <v>0</v>
      </c>
      <c r="C759" s="218">
        <v>0</v>
      </c>
      <c r="D759" s="218">
        <v>0</v>
      </c>
      <c r="E759" s="218">
        <v>0</v>
      </c>
      <c r="F759" s="218">
        <v>0</v>
      </c>
      <c r="G759" s="219">
        <v>0</v>
      </c>
      <c r="H759" s="220">
        <f>B759+D759+F759</f>
        <v>0</v>
      </c>
      <c r="I759" s="221">
        <f>C759+E759+G759</f>
        <v>0</v>
      </c>
      <c r="J759" s="329"/>
    </row>
    <row r="760" spans="1:10" ht="12.75">
      <c r="A760" s="110" t="s">
        <v>122</v>
      </c>
      <c r="B760" s="217">
        <v>0</v>
      </c>
      <c r="C760" s="218">
        <v>0</v>
      </c>
      <c r="D760" s="218">
        <v>0</v>
      </c>
      <c r="E760" s="218">
        <v>0</v>
      </c>
      <c r="F760" s="218">
        <v>0</v>
      </c>
      <c r="G760" s="219">
        <v>0</v>
      </c>
      <c r="H760" s="220">
        <f aca="true" t="shared" si="209" ref="H760:H766">B760+D760+F760</f>
        <v>0</v>
      </c>
      <c r="I760" s="221">
        <f aca="true" t="shared" si="210" ref="I760:I766">C760+E760+G760</f>
        <v>0</v>
      </c>
      <c r="J760" s="329"/>
    </row>
    <row r="761" spans="1:10" ht="12.75">
      <c r="A761" s="110" t="s">
        <v>123</v>
      </c>
      <c r="B761" s="217">
        <v>2479</v>
      </c>
      <c r="C761" s="218">
        <v>381715.01</v>
      </c>
      <c r="D761" s="218">
        <v>21</v>
      </c>
      <c r="E761" s="218">
        <v>27831.760000000002</v>
      </c>
      <c r="F761" s="218">
        <v>64</v>
      </c>
      <c r="G761" s="219">
        <v>3791.5</v>
      </c>
      <c r="H761" s="220">
        <f t="shared" si="209"/>
        <v>2564</v>
      </c>
      <c r="I761" s="221">
        <f t="shared" si="210"/>
        <v>413338.27</v>
      </c>
      <c r="J761" s="329"/>
    </row>
    <row r="762" spans="1:10" ht="12.75">
      <c r="A762" s="110" t="s">
        <v>326</v>
      </c>
      <c r="B762" s="217">
        <v>15</v>
      </c>
      <c r="C762" s="218">
        <v>2887.04</v>
      </c>
      <c r="D762" s="218">
        <v>0</v>
      </c>
      <c r="E762" s="218">
        <v>0</v>
      </c>
      <c r="F762" s="218">
        <v>5</v>
      </c>
      <c r="G762" s="219">
        <v>699.45</v>
      </c>
      <c r="H762" s="220">
        <f t="shared" si="209"/>
        <v>20</v>
      </c>
      <c r="I762" s="221">
        <f t="shared" si="210"/>
        <v>3586.49</v>
      </c>
      <c r="J762" s="329"/>
    </row>
    <row r="763" spans="1:10" ht="12.75">
      <c r="A763" s="110" t="s">
        <v>124</v>
      </c>
      <c r="B763" s="217">
        <v>206</v>
      </c>
      <c r="C763" s="218">
        <v>58213.49</v>
      </c>
      <c r="D763" s="218">
        <v>0</v>
      </c>
      <c r="E763" s="218">
        <v>0</v>
      </c>
      <c r="F763" s="218">
        <v>266</v>
      </c>
      <c r="G763" s="219">
        <v>81555.14</v>
      </c>
      <c r="H763" s="220">
        <f t="shared" si="209"/>
        <v>472</v>
      </c>
      <c r="I763" s="221">
        <f t="shared" si="210"/>
        <v>139768.63</v>
      </c>
      <c r="J763" s="329"/>
    </row>
    <row r="764" spans="1:10" ht="12.75">
      <c r="A764" s="110" t="s">
        <v>125</v>
      </c>
      <c r="B764" s="217">
        <v>10</v>
      </c>
      <c r="C764" s="218">
        <v>2865.7799999999997</v>
      </c>
      <c r="D764" s="218">
        <v>1</v>
      </c>
      <c r="E764" s="218">
        <v>16.1</v>
      </c>
      <c r="F764" s="218">
        <v>0</v>
      </c>
      <c r="G764" s="219">
        <v>0</v>
      </c>
      <c r="H764" s="220">
        <f t="shared" si="209"/>
        <v>11</v>
      </c>
      <c r="I764" s="221">
        <f t="shared" si="210"/>
        <v>2881.8799999999997</v>
      </c>
      <c r="J764" s="329"/>
    </row>
    <row r="765" spans="1:10" ht="12.75">
      <c r="A765" s="110" t="s">
        <v>126</v>
      </c>
      <c r="B765" s="217">
        <v>289</v>
      </c>
      <c r="C765" s="218">
        <v>94914.16</v>
      </c>
      <c r="D765" s="218">
        <v>2</v>
      </c>
      <c r="E765" s="218">
        <v>483.65999999999997</v>
      </c>
      <c r="F765" s="218">
        <v>0</v>
      </c>
      <c r="G765" s="219">
        <v>0</v>
      </c>
      <c r="H765" s="220">
        <f t="shared" si="209"/>
        <v>291</v>
      </c>
      <c r="I765" s="221">
        <f t="shared" si="210"/>
        <v>95397.82</v>
      </c>
      <c r="J765" s="329"/>
    </row>
    <row r="766" spans="1:10" ht="12.75">
      <c r="A766" s="111" t="s">
        <v>127</v>
      </c>
      <c r="B766" s="222">
        <v>17</v>
      </c>
      <c r="C766" s="223">
        <v>14337.61</v>
      </c>
      <c r="D766" s="223">
        <v>0</v>
      </c>
      <c r="E766" s="223">
        <v>0</v>
      </c>
      <c r="F766" s="223">
        <v>6</v>
      </c>
      <c r="G766" s="224">
        <v>12069.41</v>
      </c>
      <c r="H766" s="225">
        <f t="shared" si="209"/>
        <v>23</v>
      </c>
      <c r="I766" s="226">
        <f t="shared" si="210"/>
        <v>26407.02</v>
      </c>
      <c r="J766" s="329"/>
    </row>
    <row r="767" spans="1:10" ht="12.75">
      <c r="A767" s="109" t="s">
        <v>268</v>
      </c>
      <c r="B767" s="213">
        <f aca="true" t="shared" si="211" ref="B767:G767">SUM(B768:B777)</f>
        <v>1278</v>
      </c>
      <c r="C767" s="214">
        <f t="shared" si="211"/>
        <v>291686.71</v>
      </c>
      <c r="D767" s="214">
        <f t="shared" si="211"/>
        <v>3</v>
      </c>
      <c r="E767" s="214">
        <f t="shared" si="211"/>
        <v>429.91</v>
      </c>
      <c r="F767" s="214">
        <f t="shared" si="211"/>
        <v>382</v>
      </c>
      <c r="G767" s="214">
        <f t="shared" si="211"/>
        <v>258173.94</v>
      </c>
      <c r="H767" s="227">
        <f>B767+D767+F767</f>
        <v>1663</v>
      </c>
      <c r="I767" s="228">
        <f>C767+E767+G767</f>
        <v>550290.56</v>
      </c>
      <c r="J767" s="329"/>
    </row>
    <row r="768" spans="1:10" ht="12.75">
      <c r="A768" s="110" t="s">
        <v>119</v>
      </c>
      <c r="B768" s="217">
        <v>25</v>
      </c>
      <c r="C768" s="218">
        <v>4696.76</v>
      </c>
      <c r="D768" s="218">
        <v>0</v>
      </c>
      <c r="E768" s="218">
        <v>0</v>
      </c>
      <c r="F768" s="218">
        <v>0</v>
      </c>
      <c r="G768" s="219">
        <v>0</v>
      </c>
      <c r="H768" s="220">
        <f>B768+D768+F768</f>
        <v>25</v>
      </c>
      <c r="I768" s="221">
        <f>C768+E768+G768</f>
        <v>4696.76</v>
      </c>
      <c r="J768" s="329"/>
    </row>
    <row r="769" spans="1:10" ht="12.75">
      <c r="A769" s="110" t="s">
        <v>120</v>
      </c>
      <c r="B769" s="217">
        <v>0</v>
      </c>
      <c r="C769" s="218">
        <v>0</v>
      </c>
      <c r="D769" s="218">
        <v>0</v>
      </c>
      <c r="E769" s="218">
        <v>0</v>
      </c>
      <c r="F769" s="218">
        <v>0</v>
      </c>
      <c r="G769" s="219">
        <v>0</v>
      </c>
      <c r="H769" s="220">
        <f aca="true" t="shared" si="212" ref="H769:H776">B769+D769+F769</f>
        <v>0</v>
      </c>
      <c r="I769" s="221">
        <f aca="true" t="shared" si="213" ref="I769:I776">C769+E769+G769</f>
        <v>0</v>
      </c>
      <c r="J769" s="329"/>
    </row>
    <row r="770" spans="1:10" ht="12.75">
      <c r="A770" s="110" t="s">
        <v>121</v>
      </c>
      <c r="B770" s="217">
        <v>0</v>
      </c>
      <c r="C770" s="218">
        <v>0</v>
      </c>
      <c r="D770" s="218">
        <v>0</v>
      </c>
      <c r="E770" s="218">
        <v>0</v>
      </c>
      <c r="F770" s="218">
        <v>0</v>
      </c>
      <c r="G770" s="219">
        <v>0</v>
      </c>
      <c r="H770" s="220">
        <f t="shared" si="212"/>
        <v>0</v>
      </c>
      <c r="I770" s="221">
        <f t="shared" si="213"/>
        <v>0</v>
      </c>
      <c r="J770" s="329"/>
    </row>
    <row r="771" spans="1:10" ht="12.75">
      <c r="A771" s="110" t="s">
        <v>122</v>
      </c>
      <c r="B771" s="217">
        <v>0</v>
      </c>
      <c r="C771" s="218">
        <v>0</v>
      </c>
      <c r="D771" s="218">
        <v>0</v>
      </c>
      <c r="E771" s="218">
        <v>0</v>
      </c>
      <c r="F771" s="218">
        <v>0</v>
      </c>
      <c r="G771" s="219">
        <v>0</v>
      </c>
      <c r="H771" s="220">
        <f t="shared" si="212"/>
        <v>0</v>
      </c>
      <c r="I771" s="221">
        <f t="shared" si="213"/>
        <v>0</v>
      </c>
      <c r="J771" s="329"/>
    </row>
    <row r="772" spans="1:10" ht="12.75">
      <c r="A772" s="110" t="s">
        <v>123</v>
      </c>
      <c r="B772" s="217">
        <v>1053</v>
      </c>
      <c r="C772" s="218">
        <v>180379.86</v>
      </c>
      <c r="D772" s="218">
        <v>2</v>
      </c>
      <c r="E772" s="218">
        <v>369.43</v>
      </c>
      <c r="F772" s="218">
        <v>106</v>
      </c>
      <c r="G772" s="219">
        <v>14787.25</v>
      </c>
      <c r="H772" s="220">
        <f t="shared" si="212"/>
        <v>1161</v>
      </c>
      <c r="I772" s="221">
        <f t="shared" si="213"/>
        <v>195536.53999999998</v>
      </c>
      <c r="J772" s="329"/>
    </row>
    <row r="773" spans="1:10" ht="12.75">
      <c r="A773" s="110" t="s">
        <v>326</v>
      </c>
      <c r="B773" s="217">
        <v>0</v>
      </c>
      <c r="C773" s="218">
        <v>0</v>
      </c>
      <c r="D773" s="218">
        <v>0</v>
      </c>
      <c r="E773" s="218">
        <v>0</v>
      </c>
      <c r="F773" s="218">
        <v>0</v>
      </c>
      <c r="G773" s="219">
        <v>0</v>
      </c>
      <c r="H773" s="220">
        <f t="shared" si="212"/>
        <v>0</v>
      </c>
      <c r="I773" s="221">
        <f t="shared" si="213"/>
        <v>0</v>
      </c>
      <c r="J773" s="329"/>
    </row>
    <row r="774" spans="1:10" ht="12.75">
      <c r="A774" s="110" t="s">
        <v>124</v>
      </c>
      <c r="B774" s="217">
        <v>82</v>
      </c>
      <c r="C774" s="218">
        <v>23332.11</v>
      </c>
      <c r="D774" s="218">
        <v>0</v>
      </c>
      <c r="E774" s="218">
        <v>0</v>
      </c>
      <c r="F774" s="218">
        <v>274</v>
      </c>
      <c r="G774" s="219">
        <v>243188.22</v>
      </c>
      <c r="H774" s="220">
        <f t="shared" si="212"/>
        <v>356</v>
      </c>
      <c r="I774" s="221">
        <f t="shared" si="213"/>
        <v>266520.33</v>
      </c>
      <c r="J774" s="329"/>
    </row>
    <row r="775" spans="1:10" ht="12.75">
      <c r="A775" s="110" t="s">
        <v>125</v>
      </c>
      <c r="B775" s="217">
        <v>11</v>
      </c>
      <c r="C775" s="218">
        <v>454.28</v>
      </c>
      <c r="D775" s="218">
        <v>1</v>
      </c>
      <c r="E775" s="218">
        <v>60.48</v>
      </c>
      <c r="F775" s="218">
        <v>0</v>
      </c>
      <c r="G775" s="219">
        <v>0</v>
      </c>
      <c r="H775" s="220">
        <f t="shared" si="212"/>
        <v>12</v>
      </c>
      <c r="I775" s="221">
        <f t="shared" si="213"/>
        <v>514.76</v>
      </c>
      <c r="J775" s="329"/>
    </row>
    <row r="776" spans="1:10" ht="12.75">
      <c r="A776" s="110" t="s">
        <v>126</v>
      </c>
      <c r="B776" s="217">
        <v>102</v>
      </c>
      <c r="C776" s="218">
        <v>81244.61</v>
      </c>
      <c r="D776" s="218">
        <v>0</v>
      </c>
      <c r="E776" s="218">
        <v>0</v>
      </c>
      <c r="F776" s="218">
        <v>0</v>
      </c>
      <c r="G776" s="219">
        <v>0</v>
      </c>
      <c r="H776" s="220">
        <f t="shared" si="212"/>
        <v>102</v>
      </c>
      <c r="I776" s="221">
        <f t="shared" si="213"/>
        <v>81244.61</v>
      </c>
      <c r="J776" s="329"/>
    </row>
    <row r="777" spans="1:10" ht="12.75">
      <c r="A777" s="111" t="s">
        <v>127</v>
      </c>
      <c r="B777" s="222">
        <v>5</v>
      </c>
      <c r="C777" s="223">
        <v>1579.09</v>
      </c>
      <c r="D777" s="223">
        <v>0</v>
      </c>
      <c r="E777" s="223">
        <v>0</v>
      </c>
      <c r="F777" s="223">
        <v>2</v>
      </c>
      <c r="G777" s="224">
        <v>198.47000000000003</v>
      </c>
      <c r="H777" s="225">
        <f>B777+D777+F777</f>
        <v>7</v>
      </c>
      <c r="I777" s="226">
        <f>C777+E777+G777</f>
        <v>1777.56</v>
      </c>
      <c r="J777" s="329"/>
    </row>
    <row r="778" spans="1:10" ht="12.75">
      <c r="A778" s="109" t="s">
        <v>269</v>
      </c>
      <c r="B778" s="213">
        <f aca="true" t="shared" si="214" ref="B778:G778">SUM(B779:B788)</f>
        <v>0</v>
      </c>
      <c r="C778" s="214">
        <f t="shared" si="214"/>
        <v>0</v>
      </c>
      <c r="D778" s="214">
        <f t="shared" si="214"/>
        <v>0</v>
      </c>
      <c r="E778" s="214">
        <f t="shared" si="214"/>
        <v>0</v>
      </c>
      <c r="F778" s="214">
        <f t="shared" si="214"/>
        <v>0</v>
      </c>
      <c r="G778" s="214">
        <f t="shared" si="214"/>
        <v>0</v>
      </c>
      <c r="H778" s="227">
        <f>B778+D778+F778</f>
        <v>0</v>
      </c>
      <c r="I778" s="228">
        <f>C778+E778+G778</f>
        <v>0</v>
      </c>
      <c r="J778" s="329"/>
    </row>
    <row r="779" spans="1:10" ht="12.75">
      <c r="A779" s="110" t="s">
        <v>119</v>
      </c>
      <c r="B779" s="217">
        <v>0</v>
      </c>
      <c r="C779" s="218">
        <v>0</v>
      </c>
      <c r="D779" s="218">
        <v>0</v>
      </c>
      <c r="E779" s="218">
        <v>0</v>
      </c>
      <c r="F779" s="218">
        <v>0</v>
      </c>
      <c r="G779" s="219">
        <v>0</v>
      </c>
      <c r="H779" s="220">
        <f aca="true" t="shared" si="215" ref="H779:H786">B779+D779+F779</f>
        <v>0</v>
      </c>
      <c r="I779" s="221">
        <f aca="true" t="shared" si="216" ref="I779:I786">C779+E779+G779</f>
        <v>0</v>
      </c>
      <c r="J779" s="329"/>
    </row>
    <row r="780" spans="1:10" ht="12.75">
      <c r="A780" s="110" t="s">
        <v>120</v>
      </c>
      <c r="B780" s="217">
        <v>0</v>
      </c>
      <c r="C780" s="218">
        <v>0</v>
      </c>
      <c r="D780" s="218">
        <v>0</v>
      </c>
      <c r="E780" s="218">
        <v>0</v>
      </c>
      <c r="F780" s="218">
        <v>0</v>
      </c>
      <c r="G780" s="219">
        <v>0</v>
      </c>
      <c r="H780" s="220">
        <f t="shared" si="215"/>
        <v>0</v>
      </c>
      <c r="I780" s="221">
        <f t="shared" si="216"/>
        <v>0</v>
      </c>
      <c r="J780" s="329"/>
    </row>
    <row r="781" spans="1:10" ht="12.75">
      <c r="A781" s="110" t="s">
        <v>121</v>
      </c>
      <c r="B781" s="217">
        <v>0</v>
      </c>
      <c r="C781" s="218">
        <v>0</v>
      </c>
      <c r="D781" s="218">
        <v>0</v>
      </c>
      <c r="E781" s="218">
        <v>0</v>
      </c>
      <c r="F781" s="218">
        <v>0</v>
      </c>
      <c r="G781" s="219">
        <v>0</v>
      </c>
      <c r="H781" s="220">
        <f t="shared" si="215"/>
        <v>0</v>
      </c>
      <c r="I781" s="221">
        <f t="shared" si="216"/>
        <v>0</v>
      </c>
      <c r="J781" s="329"/>
    </row>
    <row r="782" spans="1:10" ht="12.75">
      <c r="A782" s="110" t="s">
        <v>122</v>
      </c>
      <c r="B782" s="217">
        <v>0</v>
      </c>
      <c r="C782" s="218">
        <v>0</v>
      </c>
      <c r="D782" s="218">
        <v>0</v>
      </c>
      <c r="E782" s="218">
        <v>0</v>
      </c>
      <c r="F782" s="218">
        <v>0</v>
      </c>
      <c r="G782" s="219">
        <v>0</v>
      </c>
      <c r="H782" s="220">
        <f t="shared" si="215"/>
        <v>0</v>
      </c>
      <c r="I782" s="221">
        <f t="shared" si="216"/>
        <v>0</v>
      </c>
      <c r="J782" s="329"/>
    </row>
    <row r="783" spans="1:10" ht="12.75">
      <c r="A783" s="110" t="s">
        <v>123</v>
      </c>
      <c r="B783" s="217">
        <v>0</v>
      </c>
      <c r="C783" s="218">
        <v>0</v>
      </c>
      <c r="D783" s="218">
        <v>0</v>
      </c>
      <c r="E783" s="218">
        <v>0</v>
      </c>
      <c r="F783" s="218">
        <v>0</v>
      </c>
      <c r="G783" s="219">
        <v>0</v>
      </c>
      <c r="H783" s="220">
        <f t="shared" si="215"/>
        <v>0</v>
      </c>
      <c r="I783" s="221">
        <f t="shared" si="216"/>
        <v>0</v>
      </c>
      <c r="J783" s="329"/>
    </row>
    <row r="784" spans="1:10" ht="12.75">
      <c r="A784" s="110" t="s">
        <v>326</v>
      </c>
      <c r="B784" s="217">
        <v>0</v>
      </c>
      <c r="C784" s="218">
        <v>0</v>
      </c>
      <c r="D784" s="218">
        <v>0</v>
      </c>
      <c r="E784" s="218">
        <v>0</v>
      </c>
      <c r="F784" s="218">
        <v>0</v>
      </c>
      <c r="G784" s="219">
        <v>0</v>
      </c>
      <c r="H784" s="220">
        <f t="shared" si="215"/>
        <v>0</v>
      </c>
      <c r="I784" s="221">
        <f t="shared" si="216"/>
        <v>0</v>
      </c>
      <c r="J784" s="329"/>
    </row>
    <row r="785" spans="1:10" ht="12.75">
      <c r="A785" s="110" t="s">
        <v>124</v>
      </c>
      <c r="B785" s="217">
        <v>0</v>
      </c>
      <c r="C785" s="218">
        <v>0</v>
      </c>
      <c r="D785" s="218">
        <v>0</v>
      </c>
      <c r="E785" s="218">
        <v>0</v>
      </c>
      <c r="F785" s="218">
        <v>0</v>
      </c>
      <c r="G785" s="219">
        <v>0</v>
      </c>
      <c r="H785" s="220">
        <f t="shared" si="215"/>
        <v>0</v>
      </c>
      <c r="I785" s="221">
        <f t="shared" si="216"/>
        <v>0</v>
      </c>
      <c r="J785" s="329"/>
    </row>
    <row r="786" spans="1:10" ht="12.75">
      <c r="A786" s="110" t="s">
        <v>125</v>
      </c>
      <c r="B786" s="217">
        <v>0</v>
      </c>
      <c r="C786" s="218">
        <v>0</v>
      </c>
      <c r="D786" s="218">
        <v>0</v>
      </c>
      <c r="E786" s="218">
        <v>0</v>
      </c>
      <c r="F786" s="218">
        <v>0</v>
      </c>
      <c r="G786" s="219">
        <v>0</v>
      </c>
      <c r="H786" s="220">
        <f t="shared" si="215"/>
        <v>0</v>
      </c>
      <c r="I786" s="221">
        <f t="shared" si="216"/>
        <v>0</v>
      </c>
      <c r="J786" s="329"/>
    </row>
    <row r="787" spans="1:10" ht="12.75">
      <c r="A787" s="110" t="s">
        <v>126</v>
      </c>
      <c r="B787" s="217">
        <v>0</v>
      </c>
      <c r="C787" s="218">
        <v>0</v>
      </c>
      <c r="D787" s="218">
        <v>0</v>
      </c>
      <c r="E787" s="218">
        <v>0</v>
      </c>
      <c r="F787" s="218">
        <v>0</v>
      </c>
      <c r="G787" s="219">
        <v>0</v>
      </c>
      <c r="H787" s="220">
        <f>B787+D787+F787</f>
        <v>0</v>
      </c>
      <c r="I787" s="221">
        <f>C787+E787+G787</f>
        <v>0</v>
      </c>
      <c r="J787" s="329"/>
    </row>
    <row r="788" spans="1:10" ht="12.75">
      <c r="A788" s="111" t="s">
        <v>127</v>
      </c>
      <c r="B788" s="222">
        <v>0</v>
      </c>
      <c r="C788" s="223">
        <v>0</v>
      </c>
      <c r="D788" s="223">
        <v>0</v>
      </c>
      <c r="E788" s="223">
        <v>0</v>
      </c>
      <c r="F788" s="223">
        <v>0</v>
      </c>
      <c r="G788" s="224">
        <v>0</v>
      </c>
      <c r="H788" s="225">
        <f>B788+D788+F788</f>
        <v>0</v>
      </c>
      <c r="I788" s="226">
        <f>C788+E788+G788</f>
        <v>0</v>
      </c>
      <c r="J788" s="329"/>
    </row>
    <row r="789" spans="1:10" ht="12.75">
      <c r="A789" s="109" t="s">
        <v>270</v>
      </c>
      <c r="B789" s="213">
        <f aca="true" t="shared" si="217" ref="B789:G789">SUM(B790:B799)</f>
        <v>14</v>
      </c>
      <c r="C789" s="214">
        <f t="shared" si="217"/>
        <v>6457.29</v>
      </c>
      <c r="D789" s="214">
        <f t="shared" si="217"/>
        <v>0</v>
      </c>
      <c r="E789" s="214">
        <f t="shared" si="217"/>
        <v>0</v>
      </c>
      <c r="F789" s="214">
        <f t="shared" si="217"/>
        <v>1</v>
      </c>
      <c r="G789" s="214">
        <f t="shared" si="217"/>
        <v>67.16</v>
      </c>
      <c r="H789" s="227">
        <f aca="true" t="shared" si="218" ref="H789:H796">B789+D789+F789</f>
        <v>15</v>
      </c>
      <c r="I789" s="228">
        <f aca="true" t="shared" si="219" ref="I789:I796">C789+E789+G789</f>
        <v>6524.45</v>
      </c>
      <c r="J789" s="329"/>
    </row>
    <row r="790" spans="1:10" ht="12.75">
      <c r="A790" s="110" t="s">
        <v>119</v>
      </c>
      <c r="B790" s="217">
        <v>0</v>
      </c>
      <c r="C790" s="218">
        <v>0</v>
      </c>
      <c r="D790" s="218">
        <v>0</v>
      </c>
      <c r="E790" s="218">
        <v>0</v>
      </c>
      <c r="F790" s="218">
        <v>0</v>
      </c>
      <c r="G790" s="219">
        <v>0</v>
      </c>
      <c r="H790" s="220">
        <f t="shared" si="218"/>
        <v>0</v>
      </c>
      <c r="I790" s="221">
        <f t="shared" si="219"/>
        <v>0</v>
      </c>
      <c r="J790" s="329"/>
    </row>
    <row r="791" spans="1:10" ht="12.75">
      <c r="A791" s="110" t="s">
        <v>120</v>
      </c>
      <c r="B791" s="217">
        <v>0</v>
      </c>
      <c r="C791" s="218">
        <v>0</v>
      </c>
      <c r="D791" s="218">
        <v>0</v>
      </c>
      <c r="E791" s="218">
        <v>0</v>
      </c>
      <c r="F791" s="218">
        <v>0</v>
      </c>
      <c r="G791" s="219">
        <v>0</v>
      </c>
      <c r="H791" s="220">
        <f t="shared" si="218"/>
        <v>0</v>
      </c>
      <c r="I791" s="221">
        <f t="shared" si="219"/>
        <v>0</v>
      </c>
      <c r="J791" s="329"/>
    </row>
    <row r="792" spans="1:10" ht="12.75">
      <c r="A792" s="110" t="s">
        <v>121</v>
      </c>
      <c r="B792" s="217">
        <v>0</v>
      </c>
      <c r="C792" s="218">
        <v>0</v>
      </c>
      <c r="D792" s="218">
        <v>0</v>
      </c>
      <c r="E792" s="218">
        <v>0</v>
      </c>
      <c r="F792" s="218">
        <v>0</v>
      </c>
      <c r="G792" s="219">
        <v>0</v>
      </c>
      <c r="H792" s="220">
        <f t="shared" si="218"/>
        <v>0</v>
      </c>
      <c r="I792" s="221">
        <f t="shared" si="219"/>
        <v>0</v>
      </c>
      <c r="J792" s="329"/>
    </row>
    <row r="793" spans="1:10" ht="12.75">
      <c r="A793" s="110" t="s">
        <v>122</v>
      </c>
      <c r="B793" s="217">
        <v>0</v>
      </c>
      <c r="C793" s="218">
        <v>0</v>
      </c>
      <c r="D793" s="218">
        <v>0</v>
      </c>
      <c r="E793" s="218">
        <v>0</v>
      </c>
      <c r="F793" s="218">
        <v>0</v>
      </c>
      <c r="G793" s="219">
        <v>0</v>
      </c>
      <c r="H793" s="220">
        <f t="shared" si="218"/>
        <v>0</v>
      </c>
      <c r="I793" s="221">
        <f t="shared" si="219"/>
        <v>0</v>
      </c>
      <c r="J793" s="329"/>
    </row>
    <row r="794" spans="1:10" ht="12.75">
      <c r="A794" s="110" t="s">
        <v>123</v>
      </c>
      <c r="B794" s="217">
        <v>8</v>
      </c>
      <c r="C794" s="218">
        <v>5911.389999999999</v>
      </c>
      <c r="D794" s="218">
        <v>0</v>
      </c>
      <c r="E794" s="218">
        <v>0</v>
      </c>
      <c r="F794" s="218">
        <v>1</v>
      </c>
      <c r="G794" s="219">
        <v>67.16</v>
      </c>
      <c r="H794" s="220">
        <f t="shared" si="218"/>
        <v>9</v>
      </c>
      <c r="I794" s="221">
        <f t="shared" si="219"/>
        <v>5978.549999999999</v>
      </c>
      <c r="J794" s="329"/>
    </row>
    <row r="795" spans="1:10" ht="12.75">
      <c r="A795" s="110" t="s">
        <v>326</v>
      </c>
      <c r="B795" s="217">
        <v>0</v>
      </c>
      <c r="C795" s="218">
        <v>0</v>
      </c>
      <c r="D795" s="218">
        <v>0</v>
      </c>
      <c r="E795" s="218">
        <v>0</v>
      </c>
      <c r="F795" s="218">
        <v>0</v>
      </c>
      <c r="G795" s="219">
        <v>0</v>
      </c>
      <c r="H795" s="220">
        <f t="shared" si="218"/>
        <v>0</v>
      </c>
      <c r="I795" s="221">
        <f t="shared" si="219"/>
        <v>0</v>
      </c>
      <c r="J795" s="329"/>
    </row>
    <row r="796" spans="1:10" ht="12.75">
      <c r="A796" s="110" t="s">
        <v>124</v>
      </c>
      <c r="B796" s="217">
        <v>3</v>
      </c>
      <c r="C796" s="218">
        <v>333.6</v>
      </c>
      <c r="D796" s="218">
        <v>0</v>
      </c>
      <c r="E796" s="218">
        <v>0</v>
      </c>
      <c r="F796" s="218">
        <v>0</v>
      </c>
      <c r="G796" s="219">
        <v>0</v>
      </c>
      <c r="H796" s="220">
        <f t="shared" si="218"/>
        <v>3</v>
      </c>
      <c r="I796" s="221">
        <f t="shared" si="219"/>
        <v>333.6</v>
      </c>
      <c r="J796" s="329"/>
    </row>
    <row r="797" spans="1:10" ht="12.75">
      <c r="A797" s="110" t="s">
        <v>125</v>
      </c>
      <c r="B797" s="217">
        <v>0</v>
      </c>
      <c r="C797" s="218">
        <v>0</v>
      </c>
      <c r="D797" s="218">
        <v>0</v>
      </c>
      <c r="E797" s="218">
        <v>0</v>
      </c>
      <c r="F797" s="218">
        <v>0</v>
      </c>
      <c r="G797" s="219">
        <v>0</v>
      </c>
      <c r="H797" s="220">
        <f>B797+D797+F797</f>
        <v>0</v>
      </c>
      <c r="I797" s="221">
        <f>C797+E797+G797</f>
        <v>0</v>
      </c>
      <c r="J797" s="329"/>
    </row>
    <row r="798" spans="1:10" ht="12.75">
      <c r="A798" s="110" t="s">
        <v>126</v>
      </c>
      <c r="B798" s="217">
        <v>3</v>
      </c>
      <c r="C798" s="218">
        <v>212.3</v>
      </c>
      <c r="D798" s="218">
        <v>0</v>
      </c>
      <c r="E798" s="218">
        <v>0</v>
      </c>
      <c r="F798" s="218">
        <v>0</v>
      </c>
      <c r="G798" s="219">
        <v>0</v>
      </c>
      <c r="H798" s="220">
        <f>B798+D798+F798</f>
        <v>3</v>
      </c>
      <c r="I798" s="221">
        <f>C798+E798+G798</f>
        <v>212.3</v>
      </c>
      <c r="J798" s="329"/>
    </row>
    <row r="799" spans="1:10" ht="12.75">
      <c r="A799" s="111" t="s">
        <v>127</v>
      </c>
      <c r="B799" s="222">
        <v>0</v>
      </c>
      <c r="C799" s="223">
        <v>0</v>
      </c>
      <c r="D799" s="223">
        <v>0</v>
      </c>
      <c r="E799" s="223">
        <v>0</v>
      </c>
      <c r="F799" s="223">
        <v>0</v>
      </c>
      <c r="G799" s="224">
        <v>0</v>
      </c>
      <c r="H799" s="225">
        <f aca="true" t="shared" si="220" ref="H799:H807">B799+D799+F799</f>
        <v>0</v>
      </c>
      <c r="I799" s="226">
        <f aca="true" t="shared" si="221" ref="I799:I807">C799+E799+G799</f>
        <v>0</v>
      </c>
      <c r="J799" s="329"/>
    </row>
    <row r="800" spans="1:10" ht="12.75">
      <c r="A800" s="109" t="s">
        <v>271</v>
      </c>
      <c r="B800" s="213">
        <f aca="true" t="shared" si="222" ref="B800:G800">SUM(B801:B810)</f>
        <v>18</v>
      </c>
      <c r="C800" s="214">
        <f t="shared" si="222"/>
        <v>3549.01</v>
      </c>
      <c r="D800" s="214">
        <f t="shared" si="222"/>
        <v>0</v>
      </c>
      <c r="E800" s="214">
        <f t="shared" si="222"/>
        <v>0</v>
      </c>
      <c r="F800" s="214">
        <f t="shared" si="222"/>
        <v>1</v>
      </c>
      <c r="G800" s="214">
        <f t="shared" si="222"/>
        <v>184.31</v>
      </c>
      <c r="H800" s="227">
        <f t="shared" si="220"/>
        <v>19</v>
      </c>
      <c r="I800" s="228">
        <f t="shared" si="221"/>
        <v>3733.32</v>
      </c>
      <c r="J800" s="329"/>
    </row>
    <row r="801" spans="1:10" ht="12.75">
      <c r="A801" s="110" t="s">
        <v>119</v>
      </c>
      <c r="B801" s="217">
        <v>1</v>
      </c>
      <c r="C801" s="218">
        <v>48.92</v>
      </c>
      <c r="D801" s="218">
        <v>0</v>
      </c>
      <c r="E801" s="218">
        <v>0</v>
      </c>
      <c r="F801" s="218">
        <v>0</v>
      </c>
      <c r="G801" s="219">
        <v>0</v>
      </c>
      <c r="H801" s="220">
        <f t="shared" si="220"/>
        <v>1</v>
      </c>
      <c r="I801" s="221">
        <f t="shared" si="221"/>
        <v>48.92</v>
      </c>
      <c r="J801" s="329"/>
    </row>
    <row r="802" spans="1:10" ht="12.75">
      <c r="A802" s="110" t="s">
        <v>120</v>
      </c>
      <c r="B802" s="217">
        <v>0</v>
      </c>
      <c r="C802" s="218">
        <v>0</v>
      </c>
      <c r="D802" s="218">
        <v>0</v>
      </c>
      <c r="E802" s="218">
        <v>0</v>
      </c>
      <c r="F802" s="218">
        <v>0</v>
      </c>
      <c r="G802" s="219">
        <v>0</v>
      </c>
      <c r="H802" s="220">
        <f t="shared" si="220"/>
        <v>0</v>
      </c>
      <c r="I802" s="221">
        <f t="shared" si="221"/>
        <v>0</v>
      </c>
      <c r="J802" s="329"/>
    </row>
    <row r="803" spans="1:10" ht="12.75">
      <c r="A803" s="110" t="s">
        <v>121</v>
      </c>
      <c r="B803" s="217">
        <v>0</v>
      </c>
      <c r="C803" s="218">
        <v>0</v>
      </c>
      <c r="D803" s="218">
        <v>0</v>
      </c>
      <c r="E803" s="218">
        <v>0</v>
      </c>
      <c r="F803" s="218">
        <v>0</v>
      </c>
      <c r="G803" s="219">
        <v>0</v>
      </c>
      <c r="H803" s="220">
        <f t="shared" si="220"/>
        <v>0</v>
      </c>
      <c r="I803" s="221">
        <f t="shared" si="221"/>
        <v>0</v>
      </c>
      <c r="J803" s="329"/>
    </row>
    <row r="804" spans="1:10" ht="12.75">
      <c r="A804" s="110" t="s">
        <v>122</v>
      </c>
      <c r="B804" s="217">
        <v>0</v>
      </c>
      <c r="C804" s="218">
        <v>0</v>
      </c>
      <c r="D804" s="218">
        <v>0</v>
      </c>
      <c r="E804" s="218">
        <v>0</v>
      </c>
      <c r="F804" s="218">
        <v>0</v>
      </c>
      <c r="G804" s="219">
        <v>0</v>
      </c>
      <c r="H804" s="220">
        <f t="shared" si="220"/>
        <v>0</v>
      </c>
      <c r="I804" s="221">
        <f t="shared" si="221"/>
        <v>0</v>
      </c>
      <c r="J804" s="329"/>
    </row>
    <row r="805" spans="1:10" ht="12.75">
      <c r="A805" s="110" t="s">
        <v>123</v>
      </c>
      <c r="B805" s="217">
        <v>14</v>
      </c>
      <c r="C805" s="218">
        <v>3396</v>
      </c>
      <c r="D805" s="218">
        <v>0</v>
      </c>
      <c r="E805" s="218">
        <v>0</v>
      </c>
      <c r="F805" s="218">
        <v>0</v>
      </c>
      <c r="G805" s="219">
        <v>0</v>
      </c>
      <c r="H805" s="220">
        <f t="shared" si="220"/>
        <v>14</v>
      </c>
      <c r="I805" s="221">
        <f t="shared" si="221"/>
        <v>3396</v>
      </c>
      <c r="J805" s="329"/>
    </row>
    <row r="806" spans="1:10" ht="12.75">
      <c r="A806" s="110" t="s">
        <v>326</v>
      </c>
      <c r="B806" s="217">
        <v>0</v>
      </c>
      <c r="C806" s="218">
        <v>0</v>
      </c>
      <c r="D806" s="218">
        <v>0</v>
      </c>
      <c r="E806" s="218">
        <v>0</v>
      </c>
      <c r="F806" s="218">
        <v>0</v>
      </c>
      <c r="G806" s="219">
        <v>0</v>
      </c>
      <c r="H806" s="220">
        <f t="shared" si="220"/>
        <v>0</v>
      </c>
      <c r="I806" s="221">
        <f t="shared" si="221"/>
        <v>0</v>
      </c>
      <c r="J806" s="329"/>
    </row>
    <row r="807" spans="1:10" ht="12.75">
      <c r="A807" s="110" t="s">
        <v>124</v>
      </c>
      <c r="B807" s="217">
        <v>3</v>
      </c>
      <c r="C807" s="218">
        <v>104.09</v>
      </c>
      <c r="D807" s="218">
        <v>0</v>
      </c>
      <c r="E807" s="218">
        <v>0</v>
      </c>
      <c r="F807" s="218">
        <v>1</v>
      </c>
      <c r="G807" s="219">
        <v>184.31</v>
      </c>
      <c r="H807" s="220">
        <f t="shared" si="220"/>
        <v>4</v>
      </c>
      <c r="I807" s="221">
        <f t="shared" si="221"/>
        <v>288.4</v>
      </c>
      <c r="J807" s="329"/>
    </row>
    <row r="808" spans="1:10" ht="12.75">
      <c r="A808" s="110" t="s">
        <v>125</v>
      </c>
      <c r="B808" s="217">
        <v>0</v>
      </c>
      <c r="C808" s="218">
        <v>0</v>
      </c>
      <c r="D808" s="218">
        <v>0</v>
      </c>
      <c r="E808" s="218">
        <v>0</v>
      </c>
      <c r="F808" s="218">
        <v>0</v>
      </c>
      <c r="G808" s="219">
        <v>0</v>
      </c>
      <c r="H808" s="220">
        <f>B808+D808+F808</f>
        <v>0</v>
      </c>
      <c r="I808" s="221">
        <f>C808+E808+G808</f>
        <v>0</v>
      </c>
      <c r="J808" s="329"/>
    </row>
    <row r="809" spans="1:10" ht="12.75">
      <c r="A809" s="110" t="s">
        <v>126</v>
      </c>
      <c r="B809" s="217">
        <v>0</v>
      </c>
      <c r="C809" s="218">
        <v>0</v>
      </c>
      <c r="D809" s="218">
        <v>0</v>
      </c>
      <c r="E809" s="218">
        <v>0</v>
      </c>
      <c r="F809" s="218">
        <v>0</v>
      </c>
      <c r="G809" s="219">
        <v>0</v>
      </c>
      <c r="H809" s="220">
        <f aca="true" t="shared" si="223" ref="H809:H817">B809+D809+F809</f>
        <v>0</v>
      </c>
      <c r="I809" s="221">
        <f aca="true" t="shared" si="224" ref="I809:I817">C809+E809+G809</f>
        <v>0</v>
      </c>
      <c r="J809" s="329"/>
    </row>
    <row r="810" spans="1:10" ht="12.75">
      <c r="A810" s="111" t="s">
        <v>127</v>
      </c>
      <c r="B810" s="222">
        <v>0</v>
      </c>
      <c r="C810" s="223">
        <v>0</v>
      </c>
      <c r="D810" s="223">
        <v>0</v>
      </c>
      <c r="E810" s="223">
        <v>0</v>
      </c>
      <c r="F810" s="223">
        <v>0</v>
      </c>
      <c r="G810" s="224">
        <v>0</v>
      </c>
      <c r="H810" s="225">
        <f t="shared" si="223"/>
        <v>0</v>
      </c>
      <c r="I810" s="226">
        <f t="shared" si="224"/>
        <v>0</v>
      </c>
      <c r="J810" s="329"/>
    </row>
    <row r="811" spans="1:10" ht="12.75">
      <c r="A811" s="109" t="s">
        <v>272</v>
      </c>
      <c r="B811" s="213">
        <f aca="true" t="shared" si="225" ref="B811:G811">SUM(B812:B821)</f>
        <v>6</v>
      </c>
      <c r="C811" s="214">
        <f t="shared" si="225"/>
        <v>214.61999999999998</v>
      </c>
      <c r="D811" s="214">
        <f t="shared" si="225"/>
        <v>0</v>
      </c>
      <c r="E811" s="214">
        <f t="shared" si="225"/>
        <v>0</v>
      </c>
      <c r="F811" s="214">
        <f t="shared" si="225"/>
        <v>15</v>
      </c>
      <c r="G811" s="214">
        <f t="shared" si="225"/>
        <v>356.01</v>
      </c>
      <c r="H811" s="227">
        <f t="shared" si="223"/>
        <v>21</v>
      </c>
      <c r="I811" s="228">
        <f t="shared" si="224"/>
        <v>570.63</v>
      </c>
      <c r="J811" s="329"/>
    </row>
    <row r="812" spans="1:10" ht="12.75">
      <c r="A812" s="110" t="s">
        <v>119</v>
      </c>
      <c r="B812" s="217">
        <v>0</v>
      </c>
      <c r="C812" s="218">
        <v>0</v>
      </c>
      <c r="D812" s="218">
        <v>0</v>
      </c>
      <c r="E812" s="218">
        <v>0</v>
      </c>
      <c r="F812" s="218">
        <v>0</v>
      </c>
      <c r="G812" s="219">
        <v>0</v>
      </c>
      <c r="H812" s="220">
        <f t="shared" si="223"/>
        <v>0</v>
      </c>
      <c r="I812" s="221">
        <f t="shared" si="224"/>
        <v>0</v>
      </c>
      <c r="J812" s="329"/>
    </row>
    <row r="813" spans="1:10" ht="12.75">
      <c r="A813" s="110" t="s">
        <v>120</v>
      </c>
      <c r="B813" s="217">
        <v>0</v>
      </c>
      <c r="C813" s="218">
        <v>0</v>
      </c>
      <c r="D813" s="218">
        <v>0</v>
      </c>
      <c r="E813" s="218">
        <v>0</v>
      </c>
      <c r="F813" s="218">
        <v>0</v>
      </c>
      <c r="G813" s="219">
        <v>0</v>
      </c>
      <c r="H813" s="220">
        <f t="shared" si="223"/>
        <v>0</v>
      </c>
      <c r="I813" s="221">
        <f t="shared" si="224"/>
        <v>0</v>
      </c>
      <c r="J813" s="329"/>
    </row>
    <row r="814" spans="1:10" ht="12.75">
      <c r="A814" s="110" t="s">
        <v>121</v>
      </c>
      <c r="B814" s="217">
        <v>0</v>
      </c>
      <c r="C814" s="218">
        <v>0</v>
      </c>
      <c r="D814" s="218">
        <v>0</v>
      </c>
      <c r="E814" s="218">
        <v>0</v>
      </c>
      <c r="F814" s="218">
        <v>0</v>
      </c>
      <c r="G814" s="219">
        <v>0</v>
      </c>
      <c r="H814" s="220">
        <f t="shared" si="223"/>
        <v>0</v>
      </c>
      <c r="I814" s="221">
        <f t="shared" si="224"/>
        <v>0</v>
      </c>
      <c r="J814" s="329"/>
    </row>
    <row r="815" spans="1:10" ht="12.75">
      <c r="A815" s="110" t="s">
        <v>122</v>
      </c>
      <c r="B815" s="217">
        <v>0</v>
      </c>
      <c r="C815" s="218">
        <v>0</v>
      </c>
      <c r="D815" s="218">
        <v>0</v>
      </c>
      <c r="E815" s="218">
        <v>0</v>
      </c>
      <c r="F815" s="218">
        <v>0</v>
      </c>
      <c r="G815" s="219">
        <v>0</v>
      </c>
      <c r="H815" s="220">
        <f t="shared" si="223"/>
        <v>0</v>
      </c>
      <c r="I815" s="221">
        <f t="shared" si="224"/>
        <v>0</v>
      </c>
      <c r="J815" s="329"/>
    </row>
    <row r="816" spans="1:10" ht="12.75">
      <c r="A816" s="110" t="s">
        <v>123</v>
      </c>
      <c r="B816" s="217">
        <v>6</v>
      </c>
      <c r="C816" s="218">
        <v>214.61999999999998</v>
      </c>
      <c r="D816" s="218">
        <v>0</v>
      </c>
      <c r="E816" s="218">
        <v>0</v>
      </c>
      <c r="F816" s="218">
        <v>1</v>
      </c>
      <c r="G816" s="219">
        <v>30.63</v>
      </c>
      <c r="H816" s="220">
        <f t="shared" si="223"/>
        <v>7</v>
      </c>
      <c r="I816" s="221">
        <f t="shared" si="224"/>
        <v>245.24999999999997</v>
      </c>
      <c r="J816" s="329"/>
    </row>
    <row r="817" spans="1:10" ht="12.75">
      <c r="A817" s="110" t="s">
        <v>326</v>
      </c>
      <c r="B817" s="217">
        <v>0</v>
      </c>
      <c r="C817" s="218">
        <v>0</v>
      </c>
      <c r="D817" s="218">
        <v>0</v>
      </c>
      <c r="E817" s="218">
        <v>0</v>
      </c>
      <c r="F817" s="218">
        <v>0</v>
      </c>
      <c r="G817" s="219">
        <v>0</v>
      </c>
      <c r="H817" s="220">
        <f t="shared" si="223"/>
        <v>0</v>
      </c>
      <c r="I817" s="221">
        <f t="shared" si="224"/>
        <v>0</v>
      </c>
      <c r="J817" s="329"/>
    </row>
    <row r="818" spans="1:10" ht="12.75">
      <c r="A818" s="110" t="s">
        <v>124</v>
      </c>
      <c r="B818" s="217">
        <v>0</v>
      </c>
      <c r="C818" s="218">
        <v>0</v>
      </c>
      <c r="D818" s="218">
        <v>0</v>
      </c>
      <c r="E818" s="218">
        <v>0</v>
      </c>
      <c r="F818" s="218">
        <v>14</v>
      </c>
      <c r="G818" s="219">
        <v>325.38</v>
      </c>
      <c r="H818" s="220">
        <f>B818+D818+F818</f>
        <v>14</v>
      </c>
      <c r="I818" s="221">
        <f>C818+E818+G818</f>
        <v>325.38</v>
      </c>
      <c r="J818" s="329"/>
    </row>
    <row r="819" spans="1:10" ht="12.75">
      <c r="A819" s="110" t="s">
        <v>125</v>
      </c>
      <c r="B819" s="217">
        <v>0</v>
      </c>
      <c r="C819" s="218">
        <v>0</v>
      </c>
      <c r="D819" s="218">
        <v>0</v>
      </c>
      <c r="E819" s="218">
        <v>0</v>
      </c>
      <c r="F819" s="218">
        <v>0</v>
      </c>
      <c r="G819" s="219">
        <v>0</v>
      </c>
      <c r="H819" s="220">
        <f aca="true" t="shared" si="226" ref="H819:H827">B819+D819+F819</f>
        <v>0</v>
      </c>
      <c r="I819" s="221">
        <f aca="true" t="shared" si="227" ref="I819:I827">C819+E819+G819</f>
        <v>0</v>
      </c>
      <c r="J819" s="329"/>
    </row>
    <row r="820" spans="1:10" ht="12.75">
      <c r="A820" s="110" t="s">
        <v>126</v>
      </c>
      <c r="B820" s="217">
        <v>0</v>
      </c>
      <c r="C820" s="218">
        <v>0</v>
      </c>
      <c r="D820" s="218">
        <v>0</v>
      </c>
      <c r="E820" s="218">
        <v>0</v>
      </c>
      <c r="F820" s="218">
        <v>0</v>
      </c>
      <c r="G820" s="219">
        <v>0</v>
      </c>
      <c r="H820" s="220">
        <f t="shared" si="226"/>
        <v>0</v>
      </c>
      <c r="I820" s="221">
        <f t="shared" si="227"/>
        <v>0</v>
      </c>
      <c r="J820" s="329"/>
    </row>
    <row r="821" spans="1:10" ht="12.75">
      <c r="A821" s="111" t="s">
        <v>127</v>
      </c>
      <c r="B821" s="222">
        <v>0</v>
      </c>
      <c r="C821" s="223">
        <v>0</v>
      </c>
      <c r="D821" s="223">
        <v>0</v>
      </c>
      <c r="E821" s="223">
        <v>0</v>
      </c>
      <c r="F821" s="223">
        <v>0</v>
      </c>
      <c r="G821" s="224">
        <v>0</v>
      </c>
      <c r="H821" s="225">
        <f t="shared" si="226"/>
        <v>0</v>
      </c>
      <c r="I821" s="226">
        <f t="shared" si="227"/>
        <v>0</v>
      </c>
      <c r="J821" s="329"/>
    </row>
    <row r="822" spans="1:10" ht="12.75">
      <c r="A822" s="109" t="s">
        <v>273</v>
      </c>
      <c r="B822" s="213">
        <f aca="true" t="shared" si="228" ref="B822:G822">SUM(B823:B832)</f>
        <v>38</v>
      </c>
      <c r="C822" s="214">
        <f t="shared" si="228"/>
        <v>7962.08</v>
      </c>
      <c r="D822" s="214">
        <f t="shared" si="228"/>
        <v>0</v>
      </c>
      <c r="E822" s="214">
        <f t="shared" si="228"/>
        <v>0</v>
      </c>
      <c r="F822" s="214">
        <f t="shared" si="228"/>
        <v>7</v>
      </c>
      <c r="G822" s="214">
        <f t="shared" si="228"/>
        <v>2686.51</v>
      </c>
      <c r="H822" s="227">
        <f t="shared" si="226"/>
        <v>45</v>
      </c>
      <c r="I822" s="228">
        <f t="shared" si="227"/>
        <v>10648.59</v>
      </c>
      <c r="J822" s="329"/>
    </row>
    <row r="823" spans="1:10" ht="12.75">
      <c r="A823" s="110" t="s">
        <v>119</v>
      </c>
      <c r="B823" s="217">
        <v>3</v>
      </c>
      <c r="C823" s="218">
        <v>1236.34</v>
      </c>
      <c r="D823" s="218">
        <v>0</v>
      </c>
      <c r="E823" s="218">
        <v>0</v>
      </c>
      <c r="F823" s="218">
        <v>0</v>
      </c>
      <c r="G823" s="219">
        <v>0</v>
      </c>
      <c r="H823" s="220">
        <f t="shared" si="226"/>
        <v>3</v>
      </c>
      <c r="I823" s="221">
        <f t="shared" si="227"/>
        <v>1236.34</v>
      </c>
      <c r="J823" s="329"/>
    </row>
    <row r="824" spans="1:10" ht="12.75">
      <c r="A824" s="110" t="s">
        <v>120</v>
      </c>
      <c r="B824" s="217">
        <v>0</v>
      </c>
      <c r="C824" s="218">
        <v>0</v>
      </c>
      <c r="D824" s="218">
        <v>0</v>
      </c>
      <c r="E824" s="218">
        <v>0</v>
      </c>
      <c r="F824" s="218">
        <v>0</v>
      </c>
      <c r="G824" s="219">
        <v>0</v>
      </c>
      <c r="H824" s="220">
        <f t="shared" si="226"/>
        <v>0</v>
      </c>
      <c r="I824" s="221">
        <f t="shared" si="227"/>
        <v>0</v>
      </c>
      <c r="J824" s="329"/>
    </row>
    <row r="825" spans="1:10" ht="12.75">
      <c r="A825" s="110" t="s">
        <v>121</v>
      </c>
      <c r="B825" s="217">
        <v>0</v>
      </c>
      <c r="C825" s="218">
        <v>0</v>
      </c>
      <c r="D825" s="218">
        <v>0</v>
      </c>
      <c r="E825" s="218">
        <v>0</v>
      </c>
      <c r="F825" s="218">
        <v>0</v>
      </c>
      <c r="G825" s="219">
        <v>0</v>
      </c>
      <c r="H825" s="220">
        <f t="shared" si="226"/>
        <v>0</v>
      </c>
      <c r="I825" s="221">
        <f t="shared" si="227"/>
        <v>0</v>
      </c>
      <c r="J825" s="329"/>
    </row>
    <row r="826" spans="1:10" ht="12.75">
      <c r="A826" s="110" t="s">
        <v>122</v>
      </c>
      <c r="B826" s="217">
        <v>0</v>
      </c>
      <c r="C826" s="218">
        <v>0</v>
      </c>
      <c r="D826" s="218">
        <v>0</v>
      </c>
      <c r="E826" s="218">
        <v>0</v>
      </c>
      <c r="F826" s="218">
        <v>0</v>
      </c>
      <c r="G826" s="219">
        <v>0</v>
      </c>
      <c r="H826" s="220">
        <f t="shared" si="226"/>
        <v>0</v>
      </c>
      <c r="I826" s="221">
        <f t="shared" si="227"/>
        <v>0</v>
      </c>
      <c r="J826" s="329"/>
    </row>
    <row r="827" spans="1:10" ht="12.75">
      <c r="A827" s="110" t="s">
        <v>123</v>
      </c>
      <c r="B827" s="217">
        <v>29</v>
      </c>
      <c r="C827" s="218">
        <v>4743.2</v>
      </c>
      <c r="D827" s="218">
        <v>0</v>
      </c>
      <c r="E827" s="218">
        <v>0</v>
      </c>
      <c r="F827" s="218">
        <v>2</v>
      </c>
      <c r="G827" s="219">
        <v>953.1500000000001</v>
      </c>
      <c r="H827" s="220">
        <f t="shared" si="226"/>
        <v>31</v>
      </c>
      <c r="I827" s="221">
        <f t="shared" si="227"/>
        <v>5696.35</v>
      </c>
      <c r="J827" s="329"/>
    </row>
    <row r="828" spans="1:10" ht="12.75">
      <c r="A828" s="110" t="s">
        <v>326</v>
      </c>
      <c r="B828" s="217">
        <v>0</v>
      </c>
      <c r="C828" s="218">
        <v>0</v>
      </c>
      <c r="D828" s="218">
        <v>0</v>
      </c>
      <c r="E828" s="218">
        <v>0</v>
      </c>
      <c r="F828" s="218">
        <v>0</v>
      </c>
      <c r="G828" s="219">
        <v>0</v>
      </c>
      <c r="H828" s="220">
        <f>B828+D828+F828</f>
        <v>0</v>
      </c>
      <c r="I828" s="221">
        <f>C828+E828+G828</f>
        <v>0</v>
      </c>
      <c r="J828" s="329"/>
    </row>
    <row r="829" spans="1:10" ht="12.75">
      <c r="A829" s="110" t="s">
        <v>124</v>
      </c>
      <c r="B829" s="217">
        <v>5</v>
      </c>
      <c r="C829" s="218">
        <v>1950.62</v>
      </c>
      <c r="D829" s="218">
        <v>0</v>
      </c>
      <c r="E829" s="218">
        <v>0</v>
      </c>
      <c r="F829" s="218">
        <v>5</v>
      </c>
      <c r="G829" s="219">
        <v>1733.36</v>
      </c>
      <c r="H829" s="220">
        <f>B829+D829+F829</f>
        <v>10</v>
      </c>
      <c r="I829" s="221">
        <f>C829+E829+G829</f>
        <v>3683.9799999999996</v>
      </c>
      <c r="J829" s="329"/>
    </row>
    <row r="830" spans="1:10" ht="12.75">
      <c r="A830" s="110" t="s">
        <v>125</v>
      </c>
      <c r="B830" s="217">
        <v>0</v>
      </c>
      <c r="C830" s="218">
        <v>0</v>
      </c>
      <c r="D830" s="218">
        <v>0</v>
      </c>
      <c r="E830" s="218">
        <v>0</v>
      </c>
      <c r="F830" s="218">
        <v>0</v>
      </c>
      <c r="G830" s="219">
        <v>0</v>
      </c>
      <c r="H830" s="220">
        <f aca="true" t="shared" si="229" ref="H830:H848">B830+D830+F830</f>
        <v>0</v>
      </c>
      <c r="I830" s="221">
        <f aca="true" t="shared" si="230" ref="I830:I848">C830+E830+G830</f>
        <v>0</v>
      </c>
      <c r="J830" s="329"/>
    </row>
    <row r="831" spans="1:10" ht="12.75">
      <c r="A831" s="110" t="s">
        <v>126</v>
      </c>
      <c r="B831" s="217">
        <v>1</v>
      </c>
      <c r="C831" s="218">
        <v>31.92</v>
      </c>
      <c r="D831" s="218">
        <v>0</v>
      </c>
      <c r="E831" s="218">
        <v>0</v>
      </c>
      <c r="F831" s="218">
        <v>0</v>
      </c>
      <c r="G831" s="219">
        <v>0</v>
      </c>
      <c r="H831" s="220">
        <f t="shared" si="229"/>
        <v>1</v>
      </c>
      <c r="I831" s="221">
        <f t="shared" si="230"/>
        <v>31.92</v>
      </c>
      <c r="J831" s="329"/>
    </row>
    <row r="832" spans="1:10" ht="12.75">
      <c r="A832" s="111" t="s">
        <v>127</v>
      </c>
      <c r="B832" s="222">
        <v>0</v>
      </c>
      <c r="C832" s="223">
        <v>0</v>
      </c>
      <c r="D832" s="223">
        <v>0</v>
      </c>
      <c r="E832" s="223">
        <v>0</v>
      </c>
      <c r="F832" s="223">
        <v>0</v>
      </c>
      <c r="G832" s="224">
        <v>0</v>
      </c>
      <c r="H832" s="225">
        <f t="shared" si="229"/>
        <v>0</v>
      </c>
      <c r="I832" s="226">
        <f t="shared" si="230"/>
        <v>0</v>
      </c>
      <c r="J832" s="329"/>
    </row>
    <row r="833" spans="1:10" ht="12.75">
      <c r="A833" s="109" t="s">
        <v>374</v>
      </c>
      <c r="B833" s="213">
        <f aca="true" t="shared" si="231" ref="B833:G833">SUM(B834:B843)</f>
        <v>0</v>
      </c>
      <c r="C833" s="214">
        <f t="shared" si="231"/>
        <v>0</v>
      </c>
      <c r="D833" s="214">
        <f t="shared" si="231"/>
        <v>0</v>
      </c>
      <c r="E833" s="214">
        <f t="shared" si="231"/>
        <v>0</v>
      </c>
      <c r="F833" s="214">
        <f t="shared" si="231"/>
        <v>0</v>
      </c>
      <c r="G833" s="214">
        <f t="shared" si="231"/>
        <v>0</v>
      </c>
      <c r="H833" s="227">
        <f t="shared" si="229"/>
        <v>0</v>
      </c>
      <c r="I833" s="228">
        <f t="shared" si="230"/>
        <v>0</v>
      </c>
      <c r="J833" s="329"/>
    </row>
    <row r="834" spans="1:10" ht="12.75">
      <c r="A834" s="110" t="s">
        <v>119</v>
      </c>
      <c r="B834" s="217">
        <v>0</v>
      </c>
      <c r="C834" s="218">
        <v>0</v>
      </c>
      <c r="D834" s="218">
        <v>0</v>
      </c>
      <c r="E834" s="218">
        <v>0</v>
      </c>
      <c r="F834" s="218">
        <v>0</v>
      </c>
      <c r="G834" s="219">
        <v>0</v>
      </c>
      <c r="H834" s="220">
        <f t="shared" si="229"/>
        <v>0</v>
      </c>
      <c r="I834" s="221">
        <f t="shared" si="230"/>
        <v>0</v>
      </c>
      <c r="J834" s="329"/>
    </row>
    <row r="835" spans="1:10" ht="12.75">
      <c r="A835" s="110" t="s">
        <v>120</v>
      </c>
      <c r="B835" s="217">
        <v>0</v>
      </c>
      <c r="C835" s="218">
        <v>0</v>
      </c>
      <c r="D835" s="218">
        <v>0</v>
      </c>
      <c r="E835" s="218">
        <v>0</v>
      </c>
      <c r="F835" s="218">
        <v>0</v>
      </c>
      <c r="G835" s="219">
        <v>0</v>
      </c>
      <c r="H835" s="220">
        <f t="shared" si="229"/>
        <v>0</v>
      </c>
      <c r="I835" s="221">
        <f t="shared" si="230"/>
        <v>0</v>
      </c>
      <c r="J835" s="329"/>
    </row>
    <row r="836" spans="1:10" ht="12.75">
      <c r="A836" s="110" t="s">
        <v>121</v>
      </c>
      <c r="B836" s="217">
        <v>0</v>
      </c>
      <c r="C836" s="218">
        <v>0</v>
      </c>
      <c r="D836" s="218">
        <v>0</v>
      </c>
      <c r="E836" s="218">
        <v>0</v>
      </c>
      <c r="F836" s="218">
        <v>0</v>
      </c>
      <c r="G836" s="219">
        <v>0</v>
      </c>
      <c r="H836" s="220">
        <f t="shared" si="229"/>
        <v>0</v>
      </c>
      <c r="I836" s="221">
        <f t="shared" si="230"/>
        <v>0</v>
      </c>
      <c r="J836" s="329"/>
    </row>
    <row r="837" spans="1:10" ht="12.75">
      <c r="A837" s="110" t="s">
        <v>122</v>
      </c>
      <c r="B837" s="217">
        <v>0</v>
      </c>
      <c r="C837" s="218">
        <v>0</v>
      </c>
      <c r="D837" s="218">
        <v>0</v>
      </c>
      <c r="E837" s="218">
        <v>0</v>
      </c>
      <c r="F837" s="218">
        <v>0</v>
      </c>
      <c r="G837" s="219">
        <v>0</v>
      </c>
      <c r="H837" s="220">
        <f t="shared" si="229"/>
        <v>0</v>
      </c>
      <c r="I837" s="221">
        <f t="shared" si="230"/>
        <v>0</v>
      </c>
      <c r="J837" s="329"/>
    </row>
    <row r="838" spans="1:10" ht="12.75">
      <c r="A838" s="110" t="s">
        <v>123</v>
      </c>
      <c r="B838" s="217">
        <v>0</v>
      </c>
      <c r="C838" s="218">
        <v>0</v>
      </c>
      <c r="D838" s="218">
        <v>0</v>
      </c>
      <c r="E838" s="218">
        <v>0</v>
      </c>
      <c r="F838" s="218">
        <v>0</v>
      </c>
      <c r="G838" s="219">
        <v>0</v>
      </c>
      <c r="H838" s="220">
        <f t="shared" si="229"/>
        <v>0</v>
      </c>
      <c r="I838" s="221">
        <f t="shared" si="230"/>
        <v>0</v>
      </c>
      <c r="J838" s="329"/>
    </row>
    <row r="839" spans="1:10" ht="12.75">
      <c r="A839" s="110" t="s">
        <v>326</v>
      </c>
      <c r="B839" s="217">
        <v>0</v>
      </c>
      <c r="C839" s="218">
        <v>0</v>
      </c>
      <c r="D839" s="218">
        <v>0</v>
      </c>
      <c r="E839" s="218">
        <v>0</v>
      </c>
      <c r="F839" s="218">
        <v>0</v>
      </c>
      <c r="G839" s="219">
        <v>0</v>
      </c>
      <c r="H839" s="220">
        <f aca="true" t="shared" si="232" ref="H839:I843">B839+D839+F839</f>
        <v>0</v>
      </c>
      <c r="I839" s="221">
        <f t="shared" si="232"/>
        <v>0</v>
      </c>
      <c r="J839" s="329"/>
    </row>
    <row r="840" spans="1:10" ht="12.75">
      <c r="A840" s="110" t="s">
        <v>124</v>
      </c>
      <c r="B840" s="217">
        <v>0</v>
      </c>
      <c r="C840" s="218">
        <v>0</v>
      </c>
      <c r="D840" s="218">
        <v>0</v>
      </c>
      <c r="E840" s="218">
        <v>0</v>
      </c>
      <c r="F840" s="218">
        <v>0</v>
      </c>
      <c r="G840" s="219">
        <v>0</v>
      </c>
      <c r="H840" s="220">
        <f t="shared" si="232"/>
        <v>0</v>
      </c>
      <c r="I840" s="221">
        <f t="shared" si="232"/>
        <v>0</v>
      </c>
      <c r="J840" s="329"/>
    </row>
    <row r="841" spans="1:10" ht="12.75">
      <c r="A841" s="110" t="s">
        <v>125</v>
      </c>
      <c r="B841" s="217">
        <v>0</v>
      </c>
      <c r="C841" s="218">
        <v>0</v>
      </c>
      <c r="D841" s="218">
        <v>0</v>
      </c>
      <c r="E841" s="218">
        <v>0</v>
      </c>
      <c r="F841" s="218">
        <v>0</v>
      </c>
      <c r="G841" s="219">
        <v>0</v>
      </c>
      <c r="H841" s="220">
        <f t="shared" si="232"/>
        <v>0</v>
      </c>
      <c r="I841" s="221">
        <f t="shared" si="232"/>
        <v>0</v>
      </c>
      <c r="J841" s="329"/>
    </row>
    <row r="842" spans="1:10" ht="12.75">
      <c r="A842" s="110" t="s">
        <v>126</v>
      </c>
      <c r="B842" s="217">
        <v>0</v>
      </c>
      <c r="C842" s="218">
        <v>0</v>
      </c>
      <c r="D842" s="218">
        <v>0</v>
      </c>
      <c r="E842" s="218">
        <v>0</v>
      </c>
      <c r="F842" s="218">
        <v>0</v>
      </c>
      <c r="G842" s="219">
        <v>0</v>
      </c>
      <c r="H842" s="220">
        <f t="shared" si="232"/>
        <v>0</v>
      </c>
      <c r="I842" s="221">
        <f t="shared" si="232"/>
        <v>0</v>
      </c>
      <c r="J842" s="329"/>
    </row>
    <row r="843" spans="1:10" ht="12.75">
      <c r="A843" s="111" t="s">
        <v>127</v>
      </c>
      <c r="B843" s="222">
        <v>0</v>
      </c>
      <c r="C843" s="223">
        <v>0</v>
      </c>
      <c r="D843" s="223">
        <v>0</v>
      </c>
      <c r="E843" s="223">
        <v>0</v>
      </c>
      <c r="F843" s="223">
        <v>0</v>
      </c>
      <c r="G843" s="224">
        <v>0</v>
      </c>
      <c r="H843" s="225">
        <f t="shared" si="232"/>
        <v>0</v>
      </c>
      <c r="I843" s="226">
        <f t="shared" si="232"/>
        <v>0</v>
      </c>
      <c r="J843" s="329"/>
    </row>
    <row r="844" spans="1:10" ht="12.75">
      <c r="A844" s="109" t="s">
        <v>274</v>
      </c>
      <c r="B844" s="213">
        <f aca="true" t="shared" si="233" ref="B844:G844">SUM(B845:B854)</f>
        <v>144</v>
      </c>
      <c r="C844" s="214">
        <f t="shared" si="233"/>
        <v>60387.649999999994</v>
      </c>
      <c r="D844" s="214">
        <f t="shared" si="233"/>
        <v>1</v>
      </c>
      <c r="E844" s="214">
        <f t="shared" si="233"/>
        <v>54.18</v>
      </c>
      <c r="F844" s="214">
        <f t="shared" si="233"/>
        <v>9</v>
      </c>
      <c r="G844" s="214">
        <f t="shared" si="233"/>
        <v>2916.5900000000006</v>
      </c>
      <c r="H844" s="227">
        <f t="shared" si="229"/>
        <v>154</v>
      </c>
      <c r="I844" s="228">
        <f t="shared" si="230"/>
        <v>63358.42</v>
      </c>
      <c r="J844" s="329"/>
    </row>
    <row r="845" spans="1:10" ht="12.75">
      <c r="A845" s="110" t="s">
        <v>119</v>
      </c>
      <c r="B845" s="217">
        <v>3</v>
      </c>
      <c r="C845" s="218">
        <v>505.39</v>
      </c>
      <c r="D845" s="218">
        <v>0</v>
      </c>
      <c r="E845" s="218">
        <v>0</v>
      </c>
      <c r="F845" s="218">
        <v>0</v>
      </c>
      <c r="G845" s="219">
        <v>0</v>
      </c>
      <c r="H845" s="220">
        <f t="shared" si="229"/>
        <v>3</v>
      </c>
      <c r="I845" s="221">
        <f t="shared" si="230"/>
        <v>505.39</v>
      </c>
      <c r="J845" s="329"/>
    </row>
    <row r="846" spans="1:10" ht="12.75">
      <c r="A846" s="110" t="s">
        <v>120</v>
      </c>
      <c r="B846" s="217">
        <v>0</v>
      </c>
      <c r="C846" s="218">
        <v>0</v>
      </c>
      <c r="D846" s="218">
        <v>0</v>
      </c>
      <c r="E846" s="218">
        <v>0</v>
      </c>
      <c r="F846" s="218">
        <v>0</v>
      </c>
      <c r="G846" s="219">
        <v>0</v>
      </c>
      <c r="H846" s="220">
        <f t="shared" si="229"/>
        <v>0</v>
      </c>
      <c r="I846" s="221">
        <f t="shared" si="230"/>
        <v>0</v>
      </c>
      <c r="J846" s="329"/>
    </row>
    <row r="847" spans="1:10" ht="12.75">
      <c r="A847" s="110" t="s">
        <v>121</v>
      </c>
      <c r="B847" s="217">
        <v>0</v>
      </c>
      <c r="C847" s="218">
        <v>0</v>
      </c>
      <c r="D847" s="218">
        <v>0</v>
      </c>
      <c r="E847" s="218">
        <v>0</v>
      </c>
      <c r="F847" s="218">
        <v>0</v>
      </c>
      <c r="G847" s="219">
        <v>0</v>
      </c>
      <c r="H847" s="220">
        <f t="shared" si="229"/>
        <v>0</v>
      </c>
      <c r="I847" s="221">
        <f t="shared" si="230"/>
        <v>0</v>
      </c>
      <c r="J847" s="329"/>
    </row>
    <row r="848" spans="1:10" ht="12.75">
      <c r="A848" s="110" t="s">
        <v>122</v>
      </c>
      <c r="B848" s="217">
        <v>0</v>
      </c>
      <c r="C848" s="218">
        <v>0</v>
      </c>
      <c r="D848" s="218">
        <v>0</v>
      </c>
      <c r="E848" s="218">
        <v>0</v>
      </c>
      <c r="F848" s="218">
        <v>0</v>
      </c>
      <c r="G848" s="219">
        <v>0</v>
      </c>
      <c r="H848" s="220">
        <f t="shared" si="229"/>
        <v>0</v>
      </c>
      <c r="I848" s="221">
        <f t="shared" si="230"/>
        <v>0</v>
      </c>
      <c r="J848" s="329"/>
    </row>
    <row r="849" spans="1:10" ht="12.75">
      <c r="A849" s="110" t="s">
        <v>123</v>
      </c>
      <c r="B849" s="217">
        <v>112</v>
      </c>
      <c r="C849" s="218">
        <v>44953.34</v>
      </c>
      <c r="D849" s="218">
        <v>1</v>
      </c>
      <c r="E849" s="218">
        <v>54.18</v>
      </c>
      <c r="F849" s="218">
        <v>1</v>
      </c>
      <c r="G849" s="219">
        <v>79.3</v>
      </c>
      <c r="H849" s="220">
        <f>B849+D849+F849</f>
        <v>114</v>
      </c>
      <c r="I849" s="221">
        <f>C849+E849+G849</f>
        <v>45086.82</v>
      </c>
      <c r="J849" s="329"/>
    </row>
    <row r="850" spans="1:10" ht="12.75">
      <c r="A850" s="110" t="s">
        <v>326</v>
      </c>
      <c r="B850" s="217">
        <v>0</v>
      </c>
      <c r="C850" s="218">
        <v>0</v>
      </c>
      <c r="D850" s="218">
        <v>0</v>
      </c>
      <c r="E850" s="218">
        <v>0</v>
      </c>
      <c r="F850" s="218">
        <v>0</v>
      </c>
      <c r="G850" s="219">
        <v>0</v>
      </c>
      <c r="H850" s="220">
        <f>B850+D850+F850</f>
        <v>0</v>
      </c>
      <c r="I850" s="221">
        <f>C850+E850+G850</f>
        <v>0</v>
      </c>
      <c r="J850" s="329"/>
    </row>
    <row r="851" spans="1:10" ht="12.75">
      <c r="A851" s="110" t="s">
        <v>124</v>
      </c>
      <c r="B851" s="217">
        <v>11</v>
      </c>
      <c r="C851" s="218">
        <v>6446.839999999999</v>
      </c>
      <c r="D851" s="218">
        <v>0</v>
      </c>
      <c r="E851" s="218">
        <v>0</v>
      </c>
      <c r="F851" s="218">
        <v>8</v>
      </c>
      <c r="G851" s="219">
        <v>2837.2900000000004</v>
      </c>
      <c r="H851" s="220">
        <f aca="true" t="shared" si="234" ref="H851:H858">B851+D851+F851</f>
        <v>19</v>
      </c>
      <c r="I851" s="221">
        <f aca="true" t="shared" si="235" ref="I851:I858">C851+E851+G851</f>
        <v>9284.13</v>
      </c>
      <c r="J851" s="329"/>
    </row>
    <row r="852" spans="1:10" ht="12.75">
      <c r="A852" s="110" t="s">
        <v>125</v>
      </c>
      <c r="B852" s="217">
        <v>2</v>
      </c>
      <c r="C852" s="218">
        <v>292.73</v>
      </c>
      <c r="D852" s="218">
        <v>0</v>
      </c>
      <c r="E852" s="218">
        <v>0</v>
      </c>
      <c r="F852" s="218">
        <v>0</v>
      </c>
      <c r="G852" s="219">
        <v>0</v>
      </c>
      <c r="H852" s="220">
        <f t="shared" si="234"/>
        <v>2</v>
      </c>
      <c r="I852" s="221">
        <f t="shared" si="235"/>
        <v>292.73</v>
      </c>
      <c r="J852" s="329"/>
    </row>
    <row r="853" spans="1:10" ht="12.75">
      <c r="A853" s="110" t="s">
        <v>126</v>
      </c>
      <c r="B853" s="217">
        <v>14</v>
      </c>
      <c r="C853" s="218">
        <v>6593.92</v>
      </c>
      <c r="D853" s="218">
        <v>0</v>
      </c>
      <c r="E853" s="218">
        <v>0</v>
      </c>
      <c r="F853" s="218">
        <v>0</v>
      </c>
      <c r="G853" s="219">
        <v>0</v>
      </c>
      <c r="H853" s="220">
        <f t="shared" si="234"/>
        <v>14</v>
      </c>
      <c r="I853" s="221">
        <f t="shared" si="235"/>
        <v>6593.92</v>
      </c>
      <c r="J853" s="329"/>
    </row>
    <row r="854" spans="1:10" ht="12.75">
      <c r="A854" s="111" t="s">
        <v>127</v>
      </c>
      <c r="B854" s="222">
        <v>2</v>
      </c>
      <c r="C854" s="223">
        <v>1595.4299999999998</v>
      </c>
      <c r="D854" s="223">
        <v>0</v>
      </c>
      <c r="E854" s="223">
        <v>0</v>
      </c>
      <c r="F854" s="223">
        <v>0</v>
      </c>
      <c r="G854" s="224">
        <v>0</v>
      </c>
      <c r="H854" s="225">
        <f t="shared" si="234"/>
        <v>2</v>
      </c>
      <c r="I854" s="226">
        <f t="shared" si="235"/>
        <v>1595.4299999999998</v>
      </c>
      <c r="J854" s="329"/>
    </row>
    <row r="855" spans="1:10" ht="12.75">
      <c r="A855" s="109" t="s">
        <v>275</v>
      </c>
      <c r="B855" s="213">
        <f aca="true" t="shared" si="236" ref="B855:G855">SUM(B856:B865)</f>
        <v>36</v>
      </c>
      <c r="C855" s="214">
        <f t="shared" si="236"/>
        <v>6976.79</v>
      </c>
      <c r="D855" s="214">
        <f t="shared" si="236"/>
        <v>0</v>
      </c>
      <c r="E855" s="214">
        <f t="shared" si="236"/>
        <v>0</v>
      </c>
      <c r="F855" s="214">
        <f t="shared" si="236"/>
        <v>31</v>
      </c>
      <c r="G855" s="214">
        <f t="shared" si="236"/>
        <v>20870.170000000002</v>
      </c>
      <c r="H855" s="227">
        <f t="shared" si="234"/>
        <v>67</v>
      </c>
      <c r="I855" s="228">
        <f t="shared" si="235"/>
        <v>27846.960000000003</v>
      </c>
      <c r="J855" s="329"/>
    </row>
    <row r="856" spans="1:10" ht="12.75">
      <c r="A856" s="110" t="s">
        <v>119</v>
      </c>
      <c r="B856" s="217">
        <v>0</v>
      </c>
      <c r="C856" s="218">
        <v>0</v>
      </c>
      <c r="D856" s="218">
        <v>0</v>
      </c>
      <c r="E856" s="218">
        <v>0</v>
      </c>
      <c r="F856" s="218">
        <v>0</v>
      </c>
      <c r="G856" s="219">
        <v>0</v>
      </c>
      <c r="H856" s="220">
        <f t="shared" si="234"/>
        <v>0</v>
      </c>
      <c r="I856" s="221">
        <f t="shared" si="235"/>
        <v>0</v>
      </c>
      <c r="J856" s="329"/>
    </row>
    <row r="857" spans="1:10" ht="12.75">
      <c r="A857" s="110" t="s">
        <v>120</v>
      </c>
      <c r="B857" s="217">
        <v>0</v>
      </c>
      <c r="C857" s="218">
        <v>0</v>
      </c>
      <c r="D857" s="218">
        <v>0</v>
      </c>
      <c r="E857" s="218">
        <v>0</v>
      </c>
      <c r="F857" s="218">
        <v>0</v>
      </c>
      <c r="G857" s="219">
        <v>0</v>
      </c>
      <c r="H857" s="220">
        <f t="shared" si="234"/>
        <v>0</v>
      </c>
      <c r="I857" s="221">
        <f t="shared" si="235"/>
        <v>0</v>
      </c>
      <c r="J857" s="329"/>
    </row>
    <row r="858" spans="1:10" ht="12.75">
      <c r="A858" s="110" t="s">
        <v>121</v>
      </c>
      <c r="B858" s="217">
        <v>0</v>
      </c>
      <c r="C858" s="218">
        <v>0</v>
      </c>
      <c r="D858" s="218">
        <v>0</v>
      </c>
      <c r="E858" s="218">
        <v>0</v>
      </c>
      <c r="F858" s="218">
        <v>0</v>
      </c>
      <c r="G858" s="219">
        <v>0</v>
      </c>
      <c r="H858" s="220">
        <f t="shared" si="234"/>
        <v>0</v>
      </c>
      <c r="I858" s="221">
        <f t="shared" si="235"/>
        <v>0</v>
      </c>
      <c r="J858" s="329"/>
    </row>
    <row r="859" spans="1:10" ht="12.75">
      <c r="A859" s="110" t="s">
        <v>122</v>
      </c>
      <c r="B859" s="217">
        <v>0</v>
      </c>
      <c r="C859" s="218">
        <v>0</v>
      </c>
      <c r="D859" s="218">
        <v>0</v>
      </c>
      <c r="E859" s="218">
        <v>0</v>
      </c>
      <c r="F859" s="218">
        <v>0</v>
      </c>
      <c r="G859" s="219">
        <v>0</v>
      </c>
      <c r="H859" s="220">
        <f>B859+D859+F859</f>
        <v>0</v>
      </c>
      <c r="I859" s="221">
        <f>C859+E859+G859</f>
        <v>0</v>
      </c>
      <c r="J859" s="329"/>
    </row>
    <row r="860" spans="1:10" ht="12.75">
      <c r="A860" s="110" t="s">
        <v>123</v>
      </c>
      <c r="B860" s="217">
        <v>27</v>
      </c>
      <c r="C860" s="218">
        <v>2944.57</v>
      </c>
      <c r="D860" s="218">
        <v>0</v>
      </c>
      <c r="E860" s="218">
        <v>0</v>
      </c>
      <c r="F860" s="218">
        <v>0</v>
      </c>
      <c r="G860" s="219">
        <v>0</v>
      </c>
      <c r="H860" s="220">
        <f>B860+D860+F860</f>
        <v>27</v>
      </c>
      <c r="I860" s="221">
        <f>C860+E860+G860</f>
        <v>2944.57</v>
      </c>
      <c r="J860" s="329"/>
    </row>
    <row r="861" spans="1:10" ht="12.75">
      <c r="A861" s="110" t="s">
        <v>326</v>
      </c>
      <c r="B861" s="217">
        <v>0</v>
      </c>
      <c r="C861" s="218">
        <v>0</v>
      </c>
      <c r="D861" s="218">
        <v>0</v>
      </c>
      <c r="E861" s="218">
        <v>0</v>
      </c>
      <c r="F861" s="218">
        <v>0</v>
      </c>
      <c r="G861" s="219">
        <v>0</v>
      </c>
      <c r="H861" s="220">
        <f aca="true" t="shared" si="237" ref="H861:H868">B861+D861+F861</f>
        <v>0</v>
      </c>
      <c r="I861" s="221">
        <f aca="true" t="shared" si="238" ref="I861:I868">C861+E861+G861</f>
        <v>0</v>
      </c>
      <c r="J861" s="329"/>
    </row>
    <row r="862" spans="1:10" ht="12.75">
      <c r="A862" s="110" t="s">
        <v>124</v>
      </c>
      <c r="B862" s="217">
        <v>5</v>
      </c>
      <c r="C862" s="218">
        <v>2447.64</v>
      </c>
      <c r="D862" s="218">
        <v>0</v>
      </c>
      <c r="E862" s="218">
        <v>0</v>
      </c>
      <c r="F862" s="218">
        <v>31</v>
      </c>
      <c r="G862" s="219">
        <v>20870.170000000002</v>
      </c>
      <c r="H862" s="220">
        <f t="shared" si="237"/>
        <v>36</v>
      </c>
      <c r="I862" s="221">
        <f t="shared" si="238"/>
        <v>23317.81</v>
      </c>
      <c r="J862" s="329"/>
    </row>
    <row r="863" spans="1:10" ht="12.75">
      <c r="A863" s="110" t="s">
        <v>125</v>
      </c>
      <c r="B863" s="217">
        <v>0</v>
      </c>
      <c r="C863" s="218">
        <v>0</v>
      </c>
      <c r="D863" s="218">
        <v>0</v>
      </c>
      <c r="E863" s="218">
        <v>0</v>
      </c>
      <c r="F863" s="218">
        <v>0</v>
      </c>
      <c r="G863" s="219">
        <v>0</v>
      </c>
      <c r="H863" s="220">
        <f t="shared" si="237"/>
        <v>0</v>
      </c>
      <c r="I863" s="221">
        <f t="shared" si="238"/>
        <v>0</v>
      </c>
      <c r="J863" s="329"/>
    </row>
    <row r="864" spans="1:10" ht="12.75">
      <c r="A864" s="110" t="s">
        <v>126</v>
      </c>
      <c r="B864" s="217">
        <v>4</v>
      </c>
      <c r="C864" s="218">
        <v>1584.58</v>
      </c>
      <c r="D864" s="218">
        <v>0</v>
      </c>
      <c r="E864" s="218">
        <v>0</v>
      </c>
      <c r="F864" s="218">
        <v>0</v>
      </c>
      <c r="G864" s="219">
        <v>0</v>
      </c>
      <c r="H864" s="220">
        <f t="shared" si="237"/>
        <v>4</v>
      </c>
      <c r="I864" s="221">
        <f t="shared" si="238"/>
        <v>1584.58</v>
      </c>
      <c r="J864" s="329"/>
    </row>
    <row r="865" spans="1:10" ht="12.75">
      <c r="A865" s="111" t="s">
        <v>127</v>
      </c>
      <c r="B865" s="222">
        <v>0</v>
      </c>
      <c r="C865" s="223">
        <v>0</v>
      </c>
      <c r="D865" s="223">
        <v>0</v>
      </c>
      <c r="E865" s="223">
        <v>0</v>
      </c>
      <c r="F865" s="223">
        <v>0</v>
      </c>
      <c r="G865" s="224">
        <v>0</v>
      </c>
      <c r="H865" s="225">
        <f t="shared" si="237"/>
        <v>0</v>
      </c>
      <c r="I865" s="226">
        <f t="shared" si="238"/>
        <v>0</v>
      </c>
      <c r="J865" s="329"/>
    </row>
    <row r="866" spans="1:10" ht="12.75">
      <c r="A866" s="109" t="s">
        <v>276</v>
      </c>
      <c r="B866" s="213">
        <f aca="true" t="shared" si="239" ref="B866:G866">SUM(B867:B876)</f>
        <v>9</v>
      </c>
      <c r="C866" s="214">
        <f t="shared" si="239"/>
        <v>2549.27</v>
      </c>
      <c r="D866" s="214">
        <f t="shared" si="239"/>
        <v>1</v>
      </c>
      <c r="E866" s="214">
        <f t="shared" si="239"/>
        <v>885</v>
      </c>
      <c r="F866" s="214">
        <f t="shared" si="239"/>
        <v>19</v>
      </c>
      <c r="G866" s="214">
        <f t="shared" si="239"/>
        <v>2840.63</v>
      </c>
      <c r="H866" s="227">
        <f t="shared" si="237"/>
        <v>29</v>
      </c>
      <c r="I866" s="228">
        <f t="shared" si="238"/>
        <v>6274.9</v>
      </c>
      <c r="J866" s="329"/>
    </row>
    <row r="867" spans="1:10" ht="12.75">
      <c r="A867" s="110" t="s">
        <v>119</v>
      </c>
      <c r="B867" s="217">
        <v>0</v>
      </c>
      <c r="C867" s="218">
        <v>0</v>
      </c>
      <c r="D867" s="218">
        <v>0</v>
      </c>
      <c r="E867" s="218">
        <v>0</v>
      </c>
      <c r="F867" s="218">
        <v>0</v>
      </c>
      <c r="G867" s="219">
        <v>0</v>
      </c>
      <c r="H867" s="220">
        <f t="shared" si="237"/>
        <v>0</v>
      </c>
      <c r="I867" s="221">
        <f t="shared" si="238"/>
        <v>0</v>
      </c>
      <c r="J867" s="329"/>
    </row>
    <row r="868" spans="1:10" ht="12.75">
      <c r="A868" s="110" t="s">
        <v>120</v>
      </c>
      <c r="B868" s="217">
        <v>0</v>
      </c>
      <c r="C868" s="218">
        <v>0</v>
      </c>
      <c r="D868" s="218">
        <v>0</v>
      </c>
      <c r="E868" s="218">
        <v>0</v>
      </c>
      <c r="F868" s="218">
        <v>0</v>
      </c>
      <c r="G868" s="219">
        <v>0</v>
      </c>
      <c r="H868" s="220">
        <f t="shared" si="237"/>
        <v>0</v>
      </c>
      <c r="I868" s="221">
        <f t="shared" si="238"/>
        <v>0</v>
      </c>
      <c r="J868" s="329"/>
    </row>
    <row r="869" spans="1:10" ht="12.75">
      <c r="A869" s="110" t="s">
        <v>121</v>
      </c>
      <c r="B869" s="217">
        <v>0</v>
      </c>
      <c r="C869" s="218">
        <v>0</v>
      </c>
      <c r="D869" s="218">
        <v>0</v>
      </c>
      <c r="E869" s="218">
        <v>0</v>
      </c>
      <c r="F869" s="218">
        <v>0</v>
      </c>
      <c r="G869" s="219">
        <v>0</v>
      </c>
      <c r="H869" s="220">
        <f>B869+D869+F869</f>
        <v>0</v>
      </c>
      <c r="I869" s="221">
        <f>C869+E869+G869</f>
        <v>0</v>
      </c>
      <c r="J869" s="329"/>
    </row>
    <row r="870" spans="1:10" ht="12.75">
      <c r="A870" s="110" t="s">
        <v>122</v>
      </c>
      <c r="B870" s="217">
        <v>0</v>
      </c>
      <c r="C870" s="218">
        <v>0</v>
      </c>
      <c r="D870" s="218">
        <v>0</v>
      </c>
      <c r="E870" s="218">
        <v>0</v>
      </c>
      <c r="F870" s="218">
        <v>0</v>
      </c>
      <c r="G870" s="219">
        <v>0</v>
      </c>
      <c r="H870" s="220">
        <f>B870+D870+F870</f>
        <v>0</v>
      </c>
      <c r="I870" s="221">
        <f>C870+E870+G870</f>
        <v>0</v>
      </c>
      <c r="J870" s="329"/>
    </row>
    <row r="871" spans="1:10" ht="12.75">
      <c r="A871" s="110" t="s">
        <v>123</v>
      </c>
      <c r="B871" s="217">
        <v>8</v>
      </c>
      <c r="C871" s="218">
        <v>2521.34</v>
      </c>
      <c r="D871" s="218">
        <v>1</v>
      </c>
      <c r="E871" s="218">
        <v>885</v>
      </c>
      <c r="F871" s="218">
        <v>6</v>
      </c>
      <c r="G871" s="219">
        <v>302.26</v>
      </c>
      <c r="H871" s="220">
        <f aca="true" t="shared" si="240" ref="H871:H878">B871+D871+F871</f>
        <v>15</v>
      </c>
      <c r="I871" s="221">
        <f aca="true" t="shared" si="241" ref="I871:I878">C871+E871+G871</f>
        <v>3708.6000000000004</v>
      </c>
      <c r="J871" s="329"/>
    </row>
    <row r="872" spans="1:10" ht="12.75">
      <c r="A872" s="110" t="s">
        <v>326</v>
      </c>
      <c r="B872" s="217">
        <v>0</v>
      </c>
      <c r="C872" s="218">
        <v>0</v>
      </c>
      <c r="D872" s="218">
        <v>0</v>
      </c>
      <c r="E872" s="218">
        <v>0</v>
      </c>
      <c r="F872" s="218">
        <v>0</v>
      </c>
      <c r="G872" s="219">
        <v>0</v>
      </c>
      <c r="H872" s="220">
        <f t="shared" si="240"/>
        <v>0</v>
      </c>
      <c r="I872" s="221">
        <f t="shared" si="241"/>
        <v>0</v>
      </c>
      <c r="J872" s="329"/>
    </row>
    <row r="873" spans="1:10" ht="12.75">
      <c r="A873" s="110" t="s">
        <v>124</v>
      </c>
      <c r="B873" s="217">
        <v>1</v>
      </c>
      <c r="C873" s="218">
        <v>27.93</v>
      </c>
      <c r="D873" s="218">
        <v>0</v>
      </c>
      <c r="E873" s="218">
        <v>0</v>
      </c>
      <c r="F873" s="218">
        <v>13</v>
      </c>
      <c r="G873" s="219">
        <v>2538.37</v>
      </c>
      <c r="H873" s="220">
        <f t="shared" si="240"/>
        <v>14</v>
      </c>
      <c r="I873" s="221">
        <f t="shared" si="241"/>
        <v>2566.2999999999997</v>
      </c>
      <c r="J873" s="329"/>
    </row>
    <row r="874" spans="1:10" ht="12.75">
      <c r="A874" s="110" t="s">
        <v>125</v>
      </c>
      <c r="B874" s="217">
        <v>0</v>
      </c>
      <c r="C874" s="218">
        <v>0</v>
      </c>
      <c r="D874" s="218">
        <v>0</v>
      </c>
      <c r="E874" s="218">
        <v>0</v>
      </c>
      <c r="F874" s="218">
        <v>0</v>
      </c>
      <c r="G874" s="219">
        <v>0</v>
      </c>
      <c r="H874" s="220">
        <f t="shared" si="240"/>
        <v>0</v>
      </c>
      <c r="I874" s="221">
        <f t="shared" si="241"/>
        <v>0</v>
      </c>
      <c r="J874" s="329"/>
    </row>
    <row r="875" spans="1:10" ht="12.75">
      <c r="A875" s="110" t="s">
        <v>126</v>
      </c>
      <c r="B875" s="217">
        <v>0</v>
      </c>
      <c r="C875" s="218">
        <v>0</v>
      </c>
      <c r="D875" s="218">
        <v>0</v>
      </c>
      <c r="E875" s="218">
        <v>0</v>
      </c>
      <c r="F875" s="218">
        <v>0</v>
      </c>
      <c r="G875" s="219">
        <v>0</v>
      </c>
      <c r="H875" s="220">
        <f t="shared" si="240"/>
        <v>0</v>
      </c>
      <c r="I875" s="221">
        <f t="shared" si="241"/>
        <v>0</v>
      </c>
      <c r="J875" s="329"/>
    </row>
    <row r="876" spans="1:10" ht="12.75">
      <c r="A876" s="111" t="s">
        <v>127</v>
      </c>
      <c r="B876" s="222">
        <v>0</v>
      </c>
      <c r="C876" s="223">
        <v>0</v>
      </c>
      <c r="D876" s="223">
        <v>0</v>
      </c>
      <c r="E876" s="223">
        <v>0</v>
      </c>
      <c r="F876" s="223">
        <v>0</v>
      </c>
      <c r="G876" s="224">
        <v>0</v>
      </c>
      <c r="H876" s="225">
        <f t="shared" si="240"/>
        <v>0</v>
      </c>
      <c r="I876" s="226">
        <f t="shared" si="241"/>
        <v>0</v>
      </c>
      <c r="J876" s="329"/>
    </row>
    <row r="877" spans="1:10" ht="12.75">
      <c r="A877" s="109" t="s">
        <v>277</v>
      </c>
      <c r="B877" s="213">
        <f aca="true" t="shared" si="242" ref="B877:G877">SUM(B878:B887)</f>
        <v>329</v>
      </c>
      <c r="C877" s="214">
        <f t="shared" si="242"/>
        <v>50360.64</v>
      </c>
      <c r="D877" s="214">
        <f t="shared" si="242"/>
        <v>1</v>
      </c>
      <c r="E877" s="214">
        <f t="shared" si="242"/>
        <v>8.78</v>
      </c>
      <c r="F877" s="214">
        <f t="shared" si="242"/>
        <v>44</v>
      </c>
      <c r="G877" s="214">
        <f t="shared" si="242"/>
        <v>6278.74</v>
      </c>
      <c r="H877" s="227">
        <f t="shared" si="240"/>
        <v>374</v>
      </c>
      <c r="I877" s="228">
        <f t="shared" si="241"/>
        <v>56648.159999999996</v>
      </c>
      <c r="J877" s="329"/>
    </row>
    <row r="878" spans="1:10" ht="12.75">
      <c r="A878" s="110" t="s">
        <v>119</v>
      </c>
      <c r="B878" s="217">
        <v>12</v>
      </c>
      <c r="C878" s="218">
        <v>8245.54</v>
      </c>
      <c r="D878" s="218">
        <v>0</v>
      </c>
      <c r="E878" s="218">
        <v>0</v>
      </c>
      <c r="F878" s="218">
        <v>0</v>
      </c>
      <c r="G878" s="219">
        <v>0</v>
      </c>
      <c r="H878" s="220">
        <f t="shared" si="240"/>
        <v>12</v>
      </c>
      <c r="I878" s="221">
        <f t="shared" si="241"/>
        <v>8245.54</v>
      </c>
      <c r="J878" s="329"/>
    </row>
    <row r="879" spans="1:10" ht="12.75">
      <c r="A879" s="110" t="s">
        <v>120</v>
      </c>
      <c r="B879" s="217">
        <v>0</v>
      </c>
      <c r="C879" s="218">
        <v>0</v>
      </c>
      <c r="D879" s="218">
        <v>0</v>
      </c>
      <c r="E879" s="218">
        <v>0</v>
      </c>
      <c r="F879" s="218">
        <v>0</v>
      </c>
      <c r="G879" s="219">
        <v>0</v>
      </c>
      <c r="H879" s="220">
        <f>B879+D879+F879</f>
        <v>0</v>
      </c>
      <c r="I879" s="221">
        <f>C879+E879+G879</f>
        <v>0</v>
      </c>
      <c r="J879" s="329"/>
    </row>
    <row r="880" spans="1:10" ht="12.75">
      <c r="A880" s="110" t="s">
        <v>121</v>
      </c>
      <c r="B880" s="217">
        <v>0</v>
      </c>
      <c r="C880" s="218">
        <v>0</v>
      </c>
      <c r="D880" s="218">
        <v>0</v>
      </c>
      <c r="E880" s="218">
        <v>0</v>
      </c>
      <c r="F880" s="218">
        <v>0</v>
      </c>
      <c r="G880" s="219">
        <v>0</v>
      </c>
      <c r="H880" s="220">
        <f>B880+D880+F880</f>
        <v>0</v>
      </c>
      <c r="I880" s="221">
        <f>C880+E880+G880</f>
        <v>0</v>
      </c>
      <c r="J880" s="329"/>
    </row>
    <row r="881" spans="1:10" ht="12.75">
      <c r="A881" s="110" t="s">
        <v>122</v>
      </c>
      <c r="B881" s="217">
        <v>0</v>
      </c>
      <c r="C881" s="218">
        <v>0</v>
      </c>
      <c r="D881" s="218">
        <v>0</v>
      </c>
      <c r="E881" s="218">
        <v>0</v>
      </c>
      <c r="F881" s="218">
        <v>0</v>
      </c>
      <c r="G881" s="219">
        <v>0</v>
      </c>
      <c r="H881" s="220">
        <f aca="true" t="shared" si="243" ref="H881:H888">B881+D881+F881</f>
        <v>0</v>
      </c>
      <c r="I881" s="221">
        <f aca="true" t="shared" si="244" ref="I881:I888">C881+E881+G881</f>
        <v>0</v>
      </c>
      <c r="J881" s="329"/>
    </row>
    <row r="882" spans="1:10" ht="12.75">
      <c r="A882" s="110" t="s">
        <v>123</v>
      </c>
      <c r="B882" s="217">
        <v>267</v>
      </c>
      <c r="C882" s="218">
        <v>38999.78</v>
      </c>
      <c r="D882" s="218">
        <v>1</v>
      </c>
      <c r="E882" s="218">
        <v>8.78</v>
      </c>
      <c r="F882" s="218">
        <v>6</v>
      </c>
      <c r="G882" s="219">
        <v>769.13</v>
      </c>
      <c r="H882" s="220">
        <f t="shared" si="243"/>
        <v>274</v>
      </c>
      <c r="I882" s="221">
        <f t="shared" si="244"/>
        <v>39777.689999999995</v>
      </c>
      <c r="J882" s="329"/>
    </row>
    <row r="883" spans="1:10" ht="12.75">
      <c r="A883" s="110" t="s">
        <v>326</v>
      </c>
      <c r="B883" s="217">
        <v>0</v>
      </c>
      <c r="C883" s="218">
        <v>0</v>
      </c>
      <c r="D883" s="218">
        <v>0</v>
      </c>
      <c r="E883" s="218">
        <v>0</v>
      </c>
      <c r="F883" s="218">
        <v>0</v>
      </c>
      <c r="G883" s="219">
        <v>0</v>
      </c>
      <c r="H883" s="220">
        <f t="shared" si="243"/>
        <v>0</v>
      </c>
      <c r="I883" s="221">
        <f t="shared" si="244"/>
        <v>0</v>
      </c>
      <c r="J883" s="329"/>
    </row>
    <row r="884" spans="1:10" ht="12.75">
      <c r="A884" s="110" t="s">
        <v>124</v>
      </c>
      <c r="B884" s="217">
        <v>31</v>
      </c>
      <c r="C884" s="218">
        <v>2189.39</v>
      </c>
      <c r="D884" s="218">
        <v>0</v>
      </c>
      <c r="E884" s="218">
        <v>0</v>
      </c>
      <c r="F884" s="218">
        <v>38</v>
      </c>
      <c r="G884" s="219">
        <v>5509.61</v>
      </c>
      <c r="H884" s="220">
        <f t="shared" si="243"/>
        <v>69</v>
      </c>
      <c r="I884" s="221">
        <f t="shared" si="244"/>
        <v>7699</v>
      </c>
      <c r="J884" s="329"/>
    </row>
    <row r="885" spans="1:10" ht="12.75">
      <c r="A885" s="110" t="s">
        <v>125</v>
      </c>
      <c r="B885" s="217">
        <v>0</v>
      </c>
      <c r="C885" s="218">
        <v>0</v>
      </c>
      <c r="D885" s="218">
        <v>0</v>
      </c>
      <c r="E885" s="218">
        <v>0</v>
      </c>
      <c r="F885" s="218">
        <v>0</v>
      </c>
      <c r="G885" s="219">
        <v>0</v>
      </c>
      <c r="H885" s="220">
        <f t="shared" si="243"/>
        <v>0</v>
      </c>
      <c r="I885" s="221">
        <f t="shared" si="244"/>
        <v>0</v>
      </c>
      <c r="J885" s="329"/>
    </row>
    <row r="886" spans="1:10" ht="12.75">
      <c r="A886" s="110" t="s">
        <v>126</v>
      </c>
      <c r="B886" s="217">
        <v>16</v>
      </c>
      <c r="C886" s="218">
        <v>513.65</v>
      </c>
      <c r="D886" s="218">
        <v>0</v>
      </c>
      <c r="E886" s="218">
        <v>0</v>
      </c>
      <c r="F886" s="218">
        <v>0</v>
      </c>
      <c r="G886" s="219">
        <v>0</v>
      </c>
      <c r="H886" s="220">
        <f t="shared" si="243"/>
        <v>16</v>
      </c>
      <c r="I886" s="221">
        <f t="shared" si="244"/>
        <v>513.65</v>
      </c>
      <c r="J886" s="329"/>
    </row>
    <row r="887" spans="1:10" ht="12.75">
      <c r="A887" s="111" t="s">
        <v>127</v>
      </c>
      <c r="B887" s="222">
        <v>3</v>
      </c>
      <c r="C887" s="223">
        <v>412.28</v>
      </c>
      <c r="D887" s="223">
        <v>0</v>
      </c>
      <c r="E887" s="223">
        <v>0</v>
      </c>
      <c r="F887" s="223">
        <v>0</v>
      </c>
      <c r="G887" s="224">
        <v>0</v>
      </c>
      <c r="H887" s="225">
        <f t="shared" si="243"/>
        <v>3</v>
      </c>
      <c r="I887" s="226">
        <f t="shared" si="244"/>
        <v>412.28</v>
      </c>
      <c r="J887" s="329"/>
    </row>
    <row r="888" spans="1:10" ht="12.75">
      <c r="A888" s="109" t="s">
        <v>278</v>
      </c>
      <c r="B888" s="213">
        <f aca="true" t="shared" si="245" ref="B888:G888">SUM(B889:B898)</f>
        <v>28</v>
      </c>
      <c r="C888" s="214">
        <f t="shared" si="245"/>
        <v>4172.66</v>
      </c>
      <c r="D888" s="214">
        <f t="shared" si="245"/>
        <v>0</v>
      </c>
      <c r="E888" s="214">
        <f t="shared" si="245"/>
        <v>0</v>
      </c>
      <c r="F888" s="214">
        <f t="shared" si="245"/>
        <v>8</v>
      </c>
      <c r="G888" s="214">
        <f t="shared" si="245"/>
        <v>940.8</v>
      </c>
      <c r="H888" s="227">
        <f t="shared" si="243"/>
        <v>36</v>
      </c>
      <c r="I888" s="228">
        <f t="shared" si="244"/>
        <v>5113.46</v>
      </c>
      <c r="J888" s="329"/>
    </row>
    <row r="889" spans="1:10" ht="12.75">
      <c r="A889" s="110" t="s">
        <v>119</v>
      </c>
      <c r="B889" s="217">
        <v>1</v>
      </c>
      <c r="C889" s="218">
        <v>7.16</v>
      </c>
      <c r="D889" s="218">
        <v>0</v>
      </c>
      <c r="E889" s="218">
        <v>0</v>
      </c>
      <c r="F889" s="218">
        <v>0</v>
      </c>
      <c r="G889" s="219">
        <v>0</v>
      </c>
      <c r="H889" s="220">
        <f>B889+D889+F889</f>
        <v>1</v>
      </c>
      <c r="I889" s="221">
        <f>C889+E889+G889</f>
        <v>7.16</v>
      </c>
      <c r="J889" s="329"/>
    </row>
    <row r="890" spans="1:10" ht="12.75">
      <c r="A890" s="110" t="s">
        <v>120</v>
      </c>
      <c r="B890" s="217">
        <v>0</v>
      </c>
      <c r="C890" s="218">
        <v>0</v>
      </c>
      <c r="D890" s="218">
        <v>0</v>
      </c>
      <c r="E890" s="218">
        <v>0</v>
      </c>
      <c r="F890" s="218">
        <v>0</v>
      </c>
      <c r="G890" s="219">
        <v>0</v>
      </c>
      <c r="H890" s="220">
        <f>B890+D890+F890</f>
        <v>0</v>
      </c>
      <c r="I890" s="221">
        <f>C890+E890+G890</f>
        <v>0</v>
      </c>
      <c r="J890" s="329"/>
    </row>
    <row r="891" spans="1:10" ht="12.75">
      <c r="A891" s="110" t="s">
        <v>121</v>
      </c>
      <c r="B891" s="217">
        <v>0</v>
      </c>
      <c r="C891" s="218">
        <v>0</v>
      </c>
      <c r="D891" s="218">
        <v>0</v>
      </c>
      <c r="E891" s="218">
        <v>0</v>
      </c>
      <c r="F891" s="218">
        <v>0</v>
      </c>
      <c r="G891" s="219">
        <v>0</v>
      </c>
      <c r="H891" s="220">
        <f aca="true" t="shared" si="246" ref="H891:H898">B891+D891+F891</f>
        <v>0</v>
      </c>
      <c r="I891" s="221">
        <f aca="true" t="shared" si="247" ref="I891:I898">C891+E891+G891</f>
        <v>0</v>
      </c>
      <c r="J891" s="329"/>
    </row>
    <row r="892" spans="1:10" ht="12.75">
      <c r="A892" s="110" t="s">
        <v>122</v>
      </c>
      <c r="B892" s="217">
        <v>0</v>
      </c>
      <c r="C892" s="218">
        <v>0</v>
      </c>
      <c r="D892" s="218">
        <v>0</v>
      </c>
      <c r="E892" s="218">
        <v>0</v>
      </c>
      <c r="F892" s="218">
        <v>0</v>
      </c>
      <c r="G892" s="219">
        <v>0</v>
      </c>
      <c r="H892" s="220">
        <f t="shared" si="246"/>
        <v>0</v>
      </c>
      <c r="I892" s="221">
        <f t="shared" si="247"/>
        <v>0</v>
      </c>
      <c r="J892" s="329"/>
    </row>
    <row r="893" spans="1:10" ht="12.75">
      <c r="A893" s="110" t="s">
        <v>123</v>
      </c>
      <c r="B893" s="217">
        <v>21</v>
      </c>
      <c r="C893" s="218">
        <v>3945.54</v>
      </c>
      <c r="D893" s="218">
        <v>0</v>
      </c>
      <c r="E893" s="218">
        <v>0</v>
      </c>
      <c r="F893" s="218">
        <v>2</v>
      </c>
      <c r="G893" s="219">
        <v>478.53</v>
      </c>
      <c r="H893" s="220">
        <f t="shared" si="246"/>
        <v>23</v>
      </c>
      <c r="I893" s="221">
        <f t="shared" si="247"/>
        <v>4424.07</v>
      </c>
      <c r="J893" s="329"/>
    </row>
    <row r="894" spans="1:10" ht="12.75">
      <c r="A894" s="110" t="s">
        <v>326</v>
      </c>
      <c r="B894" s="217">
        <v>0</v>
      </c>
      <c r="C894" s="218">
        <v>0</v>
      </c>
      <c r="D894" s="218">
        <v>0</v>
      </c>
      <c r="E894" s="218">
        <v>0</v>
      </c>
      <c r="F894" s="218">
        <v>0</v>
      </c>
      <c r="G894" s="219">
        <v>0</v>
      </c>
      <c r="H894" s="220">
        <f t="shared" si="246"/>
        <v>0</v>
      </c>
      <c r="I894" s="221">
        <f t="shared" si="247"/>
        <v>0</v>
      </c>
      <c r="J894" s="329"/>
    </row>
    <row r="895" spans="1:10" ht="12.75">
      <c r="A895" s="110" t="s">
        <v>124</v>
      </c>
      <c r="B895" s="217">
        <v>5</v>
      </c>
      <c r="C895" s="218">
        <v>186.93</v>
      </c>
      <c r="D895" s="218">
        <v>0</v>
      </c>
      <c r="E895" s="218">
        <v>0</v>
      </c>
      <c r="F895" s="218">
        <v>6</v>
      </c>
      <c r="G895" s="219">
        <v>462.27</v>
      </c>
      <c r="H895" s="220">
        <f t="shared" si="246"/>
        <v>11</v>
      </c>
      <c r="I895" s="221">
        <f t="shared" si="247"/>
        <v>649.2</v>
      </c>
      <c r="J895" s="329"/>
    </row>
    <row r="896" spans="1:10" ht="12.75">
      <c r="A896" s="110" t="s">
        <v>125</v>
      </c>
      <c r="B896" s="217">
        <v>0</v>
      </c>
      <c r="C896" s="218">
        <v>0</v>
      </c>
      <c r="D896" s="218">
        <v>0</v>
      </c>
      <c r="E896" s="218">
        <v>0</v>
      </c>
      <c r="F896" s="218">
        <v>0</v>
      </c>
      <c r="G896" s="219">
        <v>0</v>
      </c>
      <c r="H896" s="220">
        <f t="shared" si="246"/>
        <v>0</v>
      </c>
      <c r="I896" s="221">
        <f t="shared" si="247"/>
        <v>0</v>
      </c>
      <c r="J896" s="329"/>
    </row>
    <row r="897" spans="1:10" ht="12.75">
      <c r="A897" s="110" t="s">
        <v>126</v>
      </c>
      <c r="B897" s="217">
        <v>1</v>
      </c>
      <c r="C897" s="218">
        <v>33.03</v>
      </c>
      <c r="D897" s="218">
        <v>0</v>
      </c>
      <c r="E897" s="218">
        <v>0</v>
      </c>
      <c r="F897" s="218">
        <v>0</v>
      </c>
      <c r="G897" s="219">
        <v>0</v>
      </c>
      <c r="H897" s="220">
        <f t="shared" si="246"/>
        <v>1</v>
      </c>
      <c r="I897" s="221">
        <f t="shared" si="247"/>
        <v>33.03</v>
      </c>
      <c r="J897" s="329"/>
    </row>
    <row r="898" spans="1:10" ht="12.75">
      <c r="A898" s="111" t="s">
        <v>127</v>
      </c>
      <c r="B898" s="222">
        <v>0</v>
      </c>
      <c r="C898" s="223">
        <v>0</v>
      </c>
      <c r="D898" s="223">
        <v>0</v>
      </c>
      <c r="E898" s="223">
        <v>0</v>
      </c>
      <c r="F898" s="223">
        <v>0</v>
      </c>
      <c r="G898" s="224">
        <v>0</v>
      </c>
      <c r="H898" s="225">
        <f t="shared" si="246"/>
        <v>0</v>
      </c>
      <c r="I898" s="226">
        <f t="shared" si="247"/>
        <v>0</v>
      </c>
      <c r="J898" s="329"/>
    </row>
    <row r="899" spans="1:10" ht="12.75">
      <c r="A899" s="109" t="s">
        <v>279</v>
      </c>
      <c r="B899" s="213">
        <f aca="true" t="shared" si="248" ref="B899:G899">SUM(B900:B909)</f>
        <v>7</v>
      </c>
      <c r="C899" s="214">
        <f t="shared" si="248"/>
        <v>121.48</v>
      </c>
      <c r="D899" s="214">
        <f t="shared" si="248"/>
        <v>0</v>
      </c>
      <c r="E899" s="214">
        <f t="shared" si="248"/>
        <v>0</v>
      </c>
      <c r="F899" s="214">
        <f t="shared" si="248"/>
        <v>12</v>
      </c>
      <c r="G899" s="214">
        <f t="shared" si="248"/>
        <v>709.1899999999999</v>
      </c>
      <c r="H899" s="227">
        <f>B899+D899+F899</f>
        <v>19</v>
      </c>
      <c r="I899" s="228">
        <f>C899+E899+G899</f>
        <v>830.67</v>
      </c>
      <c r="J899" s="329"/>
    </row>
    <row r="900" spans="1:10" ht="12.75">
      <c r="A900" s="110" t="s">
        <v>119</v>
      </c>
      <c r="B900" s="217">
        <v>0</v>
      </c>
      <c r="C900" s="218">
        <v>0</v>
      </c>
      <c r="D900" s="218">
        <v>0</v>
      </c>
      <c r="E900" s="218">
        <v>0</v>
      </c>
      <c r="F900" s="218">
        <v>0</v>
      </c>
      <c r="G900" s="219">
        <v>0</v>
      </c>
      <c r="H900" s="220">
        <f>B900+D900+F900</f>
        <v>0</v>
      </c>
      <c r="I900" s="221">
        <f>C900+E900+G900</f>
        <v>0</v>
      </c>
      <c r="J900" s="329"/>
    </row>
    <row r="901" spans="1:10" ht="12.75">
      <c r="A901" s="110" t="s">
        <v>120</v>
      </c>
      <c r="B901" s="217">
        <v>0</v>
      </c>
      <c r="C901" s="218">
        <v>0</v>
      </c>
      <c r="D901" s="218">
        <v>0</v>
      </c>
      <c r="E901" s="218">
        <v>0</v>
      </c>
      <c r="F901" s="218">
        <v>0</v>
      </c>
      <c r="G901" s="219">
        <v>0</v>
      </c>
      <c r="H901" s="220">
        <f aca="true" t="shared" si="249" ref="H901:H908">B901+D901+F901</f>
        <v>0</v>
      </c>
      <c r="I901" s="221">
        <f aca="true" t="shared" si="250" ref="I901:I908">C901+E901+G901</f>
        <v>0</v>
      </c>
      <c r="J901" s="329"/>
    </row>
    <row r="902" spans="1:10" ht="12.75">
      <c r="A902" s="110" t="s">
        <v>121</v>
      </c>
      <c r="B902" s="217">
        <v>0</v>
      </c>
      <c r="C902" s="218">
        <v>0</v>
      </c>
      <c r="D902" s="218">
        <v>0</v>
      </c>
      <c r="E902" s="218">
        <v>0</v>
      </c>
      <c r="F902" s="218">
        <v>0</v>
      </c>
      <c r="G902" s="219">
        <v>0</v>
      </c>
      <c r="H902" s="220">
        <f t="shared" si="249"/>
        <v>0</v>
      </c>
      <c r="I902" s="221">
        <f t="shared" si="250"/>
        <v>0</v>
      </c>
      <c r="J902" s="329"/>
    </row>
    <row r="903" spans="1:10" ht="12.75">
      <c r="A903" s="110" t="s">
        <v>122</v>
      </c>
      <c r="B903" s="217">
        <v>0</v>
      </c>
      <c r="C903" s="218">
        <v>0</v>
      </c>
      <c r="D903" s="218">
        <v>0</v>
      </c>
      <c r="E903" s="218">
        <v>0</v>
      </c>
      <c r="F903" s="218">
        <v>0</v>
      </c>
      <c r="G903" s="219">
        <v>0</v>
      </c>
      <c r="H903" s="220">
        <f t="shared" si="249"/>
        <v>0</v>
      </c>
      <c r="I903" s="221">
        <f t="shared" si="250"/>
        <v>0</v>
      </c>
      <c r="J903" s="329"/>
    </row>
    <row r="904" spans="1:10" ht="12.75">
      <c r="A904" s="110" t="s">
        <v>123</v>
      </c>
      <c r="B904" s="217">
        <v>7</v>
      </c>
      <c r="C904" s="218">
        <v>121.48</v>
      </c>
      <c r="D904" s="218">
        <v>0</v>
      </c>
      <c r="E904" s="218">
        <v>0</v>
      </c>
      <c r="F904" s="218">
        <v>1</v>
      </c>
      <c r="G904" s="219">
        <v>78.87</v>
      </c>
      <c r="H904" s="220">
        <f t="shared" si="249"/>
        <v>8</v>
      </c>
      <c r="I904" s="221">
        <f t="shared" si="250"/>
        <v>200.35000000000002</v>
      </c>
      <c r="J904" s="329"/>
    </row>
    <row r="905" spans="1:10" ht="12.75">
      <c r="A905" s="110" t="s">
        <v>326</v>
      </c>
      <c r="B905" s="217">
        <v>0</v>
      </c>
      <c r="C905" s="218">
        <v>0</v>
      </c>
      <c r="D905" s="218">
        <v>0</v>
      </c>
      <c r="E905" s="218">
        <v>0</v>
      </c>
      <c r="F905" s="218">
        <v>0</v>
      </c>
      <c r="G905" s="219">
        <v>0</v>
      </c>
      <c r="H905" s="220">
        <f t="shared" si="249"/>
        <v>0</v>
      </c>
      <c r="I905" s="221">
        <f t="shared" si="250"/>
        <v>0</v>
      </c>
      <c r="J905" s="329"/>
    </row>
    <row r="906" spans="1:10" ht="12.75">
      <c r="A906" s="110" t="s">
        <v>124</v>
      </c>
      <c r="B906" s="217">
        <v>0</v>
      </c>
      <c r="C906" s="218">
        <v>0</v>
      </c>
      <c r="D906" s="218">
        <v>0</v>
      </c>
      <c r="E906" s="218">
        <v>0</v>
      </c>
      <c r="F906" s="218">
        <v>11</v>
      </c>
      <c r="G906" s="219">
        <v>630.3199999999999</v>
      </c>
      <c r="H906" s="220">
        <f t="shared" si="249"/>
        <v>11</v>
      </c>
      <c r="I906" s="221">
        <f t="shared" si="250"/>
        <v>630.3199999999999</v>
      </c>
      <c r="J906" s="329"/>
    </row>
    <row r="907" spans="1:10" ht="12.75">
      <c r="A907" s="110" t="s">
        <v>125</v>
      </c>
      <c r="B907" s="217">
        <v>0</v>
      </c>
      <c r="C907" s="218">
        <v>0</v>
      </c>
      <c r="D907" s="218">
        <v>0</v>
      </c>
      <c r="E907" s="218">
        <v>0</v>
      </c>
      <c r="F907" s="218">
        <v>0</v>
      </c>
      <c r="G907" s="219">
        <v>0</v>
      </c>
      <c r="H907" s="220">
        <f t="shared" si="249"/>
        <v>0</v>
      </c>
      <c r="I907" s="221">
        <f t="shared" si="250"/>
        <v>0</v>
      </c>
      <c r="J907" s="329"/>
    </row>
    <row r="908" spans="1:10" ht="12.75">
      <c r="A908" s="110" t="s">
        <v>126</v>
      </c>
      <c r="B908" s="217">
        <v>0</v>
      </c>
      <c r="C908" s="218">
        <v>0</v>
      </c>
      <c r="D908" s="218">
        <v>0</v>
      </c>
      <c r="E908" s="218">
        <v>0</v>
      </c>
      <c r="F908" s="218">
        <v>0</v>
      </c>
      <c r="G908" s="219">
        <v>0</v>
      </c>
      <c r="H908" s="220">
        <f t="shared" si="249"/>
        <v>0</v>
      </c>
      <c r="I908" s="221">
        <f t="shared" si="250"/>
        <v>0</v>
      </c>
      <c r="J908" s="329"/>
    </row>
    <row r="909" spans="1:10" ht="12.75">
      <c r="A909" s="111" t="s">
        <v>127</v>
      </c>
      <c r="B909" s="222">
        <v>0</v>
      </c>
      <c r="C909" s="223">
        <v>0</v>
      </c>
      <c r="D909" s="223">
        <v>0</v>
      </c>
      <c r="E909" s="223">
        <v>0</v>
      </c>
      <c r="F909" s="223">
        <v>0</v>
      </c>
      <c r="G909" s="224">
        <v>0</v>
      </c>
      <c r="H909" s="225">
        <f>B909+D909+F909</f>
        <v>0</v>
      </c>
      <c r="I909" s="226">
        <f>C909+E909+G909</f>
        <v>0</v>
      </c>
      <c r="J909" s="329"/>
    </row>
    <row r="910" spans="1:10" ht="12.75">
      <c r="A910" s="109" t="s">
        <v>280</v>
      </c>
      <c r="B910" s="213">
        <f aca="true" t="shared" si="251" ref="B910:G910">SUM(B911:B920)</f>
        <v>14</v>
      </c>
      <c r="C910" s="214">
        <f t="shared" si="251"/>
        <v>1980.72</v>
      </c>
      <c r="D910" s="214">
        <f t="shared" si="251"/>
        <v>1</v>
      </c>
      <c r="E910" s="214">
        <f t="shared" si="251"/>
        <v>44.24</v>
      </c>
      <c r="F910" s="214">
        <f t="shared" si="251"/>
        <v>4</v>
      </c>
      <c r="G910" s="214">
        <f t="shared" si="251"/>
        <v>1011.3</v>
      </c>
      <c r="H910" s="227">
        <f>B910+D910+F910</f>
        <v>19</v>
      </c>
      <c r="I910" s="228">
        <f>C910+E910+G910</f>
        <v>3036.26</v>
      </c>
      <c r="J910" s="329"/>
    </row>
    <row r="911" spans="1:10" ht="12.75">
      <c r="A911" s="110" t="s">
        <v>119</v>
      </c>
      <c r="B911" s="217">
        <v>0</v>
      </c>
      <c r="C911" s="218">
        <v>0</v>
      </c>
      <c r="D911" s="218">
        <v>0</v>
      </c>
      <c r="E911" s="218">
        <v>0</v>
      </c>
      <c r="F911" s="218">
        <v>0</v>
      </c>
      <c r="G911" s="219">
        <v>0</v>
      </c>
      <c r="H911" s="220">
        <f aca="true" t="shared" si="252" ref="H911:H918">B911+D911+F911</f>
        <v>0</v>
      </c>
      <c r="I911" s="221">
        <f aca="true" t="shared" si="253" ref="I911:I918">C911+E911+G911</f>
        <v>0</v>
      </c>
      <c r="J911" s="329"/>
    </row>
    <row r="912" spans="1:10" ht="12.75">
      <c r="A912" s="110" t="s">
        <v>120</v>
      </c>
      <c r="B912" s="217">
        <v>0</v>
      </c>
      <c r="C912" s="218">
        <v>0</v>
      </c>
      <c r="D912" s="218">
        <v>0</v>
      </c>
      <c r="E912" s="218">
        <v>0</v>
      </c>
      <c r="F912" s="218">
        <v>0</v>
      </c>
      <c r="G912" s="219">
        <v>0</v>
      </c>
      <c r="H912" s="220">
        <f t="shared" si="252"/>
        <v>0</v>
      </c>
      <c r="I912" s="221">
        <f t="shared" si="253"/>
        <v>0</v>
      </c>
      <c r="J912" s="329"/>
    </row>
    <row r="913" spans="1:10" ht="12.75">
      <c r="A913" s="110" t="s">
        <v>121</v>
      </c>
      <c r="B913" s="217">
        <v>0</v>
      </c>
      <c r="C913" s="218">
        <v>0</v>
      </c>
      <c r="D913" s="218">
        <v>0</v>
      </c>
      <c r="E913" s="218">
        <v>0</v>
      </c>
      <c r="F913" s="218">
        <v>0</v>
      </c>
      <c r="G913" s="219">
        <v>0</v>
      </c>
      <c r="H913" s="220">
        <f t="shared" si="252"/>
        <v>0</v>
      </c>
      <c r="I913" s="221">
        <f t="shared" si="253"/>
        <v>0</v>
      </c>
      <c r="J913" s="329"/>
    </row>
    <row r="914" spans="1:10" ht="12.75">
      <c r="A914" s="110" t="s">
        <v>122</v>
      </c>
      <c r="B914" s="217">
        <v>0</v>
      </c>
      <c r="C914" s="218">
        <v>0</v>
      </c>
      <c r="D914" s="218">
        <v>0</v>
      </c>
      <c r="E914" s="218">
        <v>0</v>
      </c>
      <c r="F914" s="218">
        <v>0</v>
      </c>
      <c r="G914" s="219">
        <v>0</v>
      </c>
      <c r="H914" s="220">
        <f t="shared" si="252"/>
        <v>0</v>
      </c>
      <c r="I914" s="221">
        <f t="shared" si="253"/>
        <v>0</v>
      </c>
      <c r="J914" s="329"/>
    </row>
    <row r="915" spans="1:10" ht="12.75">
      <c r="A915" s="110" t="s">
        <v>123</v>
      </c>
      <c r="B915" s="217">
        <v>9</v>
      </c>
      <c r="C915" s="218">
        <v>537.84</v>
      </c>
      <c r="D915" s="218">
        <v>1</v>
      </c>
      <c r="E915" s="218">
        <v>44.24</v>
      </c>
      <c r="F915" s="218">
        <v>3</v>
      </c>
      <c r="G915" s="219">
        <v>813.02</v>
      </c>
      <c r="H915" s="220">
        <f t="shared" si="252"/>
        <v>13</v>
      </c>
      <c r="I915" s="221">
        <f t="shared" si="253"/>
        <v>1395.1</v>
      </c>
      <c r="J915" s="329"/>
    </row>
    <row r="916" spans="1:10" ht="12.75">
      <c r="A916" s="110" t="s">
        <v>326</v>
      </c>
      <c r="B916" s="217">
        <v>0</v>
      </c>
      <c r="C916" s="218">
        <v>0</v>
      </c>
      <c r="D916" s="218">
        <v>0</v>
      </c>
      <c r="E916" s="218">
        <v>0</v>
      </c>
      <c r="F916" s="218">
        <v>0</v>
      </c>
      <c r="G916" s="219">
        <v>0</v>
      </c>
      <c r="H916" s="220">
        <f t="shared" si="252"/>
        <v>0</v>
      </c>
      <c r="I916" s="221">
        <f t="shared" si="253"/>
        <v>0</v>
      </c>
      <c r="J916" s="329"/>
    </row>
    <row r="917" spans="1:10" ht="12.75">
      <c r="A917" s="110" t="s">
        <v>124</v>
      </c>
      <c r="B917" s="217">
        <v>2</v>
      </c>
      <c r="C917" s="218">
        <v>1360.47</v>
      </c>
      <c r="D917" s="218">
        <v>0</v>
      </c>
      <c r="E917" s="218">
        <v>0</v>
      </c>
      <c r="F917" s="218">
        <v>1</v>
      </c>
      <c r="G917" s="219">
        <v>198.27999999999997</v>
      </c>
      <c r="H917" s="220">
        <f t="shared" si="252"/>
        <v>3</v>
      </c>
      <c r="I917" s="221">
        <f t="shared" si="253"/>
        <v>1558.75</v>
      </c>
      <c r="J917" s="329"/>
    </row>
    <row r="918" spans="1:10" ht="12.75">
      <c r="A918" s="110" t="s">
        <v>125</v>
      </c>
      <c r="B918" s="217">
        <v>0</v>
      </c>
      <c r="C918" s="218">
        <v>0</v>
      </c>
      <c r="D918" s="218">
        <v>0</v>
      </c>
      <c r="E918" s="218">
        <v>0</v>
      </c>
      <c r="F918" s="218">
        <v>0</v>
      </c>
      <c r="G918" s="219">
        <v>0</v>
      </c>
      <c r="H918" s="220">
        <f t="shared" si="252"/>
        <v>0</v>
      </c>
      <c r="I918" s="221">
        <f t="shared" si="253"/>
        <v>0</v>
      </c>
      <c r="J918" s="329"/>
    </row>
    <row r="919" spans="1:10" ht="12.75">
      <c r="A919" s="110" t="s">
        <v>126</v>
      </c>
      <c r="B919" s="217">
        <v>3</v>
      </c>
      <c r="C919" s="218">
        <v>82.41</v>
      </c>
      <c r="D919" s="218">
        <v>0</v>
      </c>
      <c r="E919" s="218">
        <v>0</v>
      </c>
      <c r="F919" s="218">
        <v>0</v>
      </c>
      <c r="G919" s="219">
        <v>0</v>
      </c>
      <c r="H919" s="220">
        <f>B919+D919+F919</f>
        <v>3</v>
      </c>
      <c r="I919" s="221">
        <f>C919+E919+G919</f>
        <v>82.41</v>
      </c>
      <c r="J919" s="329"/>
    </row>
    <row r="920" spans="1:10" ht="12.75">
      <c r="A920" s="111" t="s">
        <v>127</v>
      </c>
      <c r="B920" s="222">
        <v>0</v>
      </c>
      <c r="C920" s="223">
        <v>0</v>
      </c>
      <c r="D920" s="223">
        <v>0</v>
      </c>
      <c r="E920" s="223">
        <v>0</v>
      </c>
      <c r="F920" s="223">
        <v>0</v>
      </c>
      <c r="G920" s="224">
        <v>0</v>
      </c>
      <c r="H920" s="225">
        <f>B920+D920+F920</f>
        <v>0</v>
      </c>
      <c r="I920" s="226">
        <f>C920+E920+G920</f>
        <v>0</v>
      </c>
      <c r="J920" s="329"/>
    </row>
    <row r="921" spans="1:10" ht="12.75">
      <c r="A921" s="109" t="s">
        <v>281</v>
      </c>
      <c r="B921" s="213">
        <f aca="true" t="shared" si="254" ref="B921:G921">SUM(B922:B931)</f>
        <v>23</v>
      </c>
      <c r="C921" s="214">
        <f t="shared" si="254"/>
        <v>14009.28</v>
      </c>
      <c r="D921" s="214">
        <f t="shared" si="254"/>
        <v>3</v>
      </c>
      <c r="E921" s="214">
        <f t="shared" si="254"/>
        <v>691.59</v>
      </c>
      <c r="F921" s="214">
        <f t="shared" si="254"/>
        <v>1</v>
      </c>
      <c r="G921" s="214">
        <f t="shared" si="254"/>
        <v>138.96</v>
      </c>
      <c r="H921" s="227">
        <f aca="true" t="shared" si="255" ref="H921:H928">B921+D921+F921</f>
        <v>27</v>
      </c>
      <c r="I921" s="228">
        <f aca="true" t="shared" si="256" ref="I921:I928">C921+E921+G921</f>
        <v>14839.83</v>
      </c>
      <c r="J921" s="329"/>
    </row>
    <row r="922" spans="1:10" ht="12.75">
      <c r="A922" s="110" t="s">
        <v>119</v>
      </c>
      <c r="B922" s="217">
        <v>1</v>
      </c>
      <c r="C922" s="218">
        <v>1.81</v>
      </c>
      <c r="D922" s="218">
        <v>0</v>
      </c>
      <c r="E922" s="218">
        <v>0</v>
      </c>
      <c r="F922" s="218">
        <v>0</v>
      </c>
      <c r="G922" s="219">
        <v>0</v>
      </c>
      <c r="H922" s="220">
        <f t="shared" si="255"/>
        <v>1</v>
      </c>
      <c r="I922" s="221">
        <f t="shared" si="256"/>
        <v>1.81</v>
      </c>
      <c r="J922" s="329"/>
    </row>
    <row r="923" spans="1:10" ht="12.75">
      <c r="A923" s="110" t="s">
        <v>120</v>
      </c>
      <c r="B923" s="217">
        <v>0</v>
      </c>
      <c r="C923" s="218">
        <v>0</v>
      </c>
      <c r="D923" s="218">
        <v>0</v>
      </c>
      <c r="E923" s="218">
        <v>0</v>
      </c>
      <c r="F923" s="218">
        <v>0</v>
      </c>
      <c r="G923" s="219">
        <v>0</v>
      </c>
      <c r="H923" s="220">
        <f t="shared" si="255"/>
        <v>0</v>
      </c>
      <c r="I923" s="221">
        <f t="shared" si="256"/>
        <v>0</v>
      </c>
      <c r="J923" s="329"/>
    </row>
    <row r="924" spans="1:10" ht="12.75">
      <c r="A924" s="110" t="s">
        <v>121</v>
      </c>
      <c r="B924" s="217">
        <v>0</v>
      </c>
      <c r="C924" s="218">
        <v>0</v>
      </c>
      <c r="D924" s="218">
        <v>0</v>
      </c>
      <c r="E924" s="218">
        <v>0</v>
      </c>
      <c r="F924" s="218">
        <v>0</v>
      </c>
      <c r="G924" s="219">
        <v>0</v>
      </c>
      <c r="H924" s="220">
        <f t="shared" si="255"/>
        <v>0</v>
      </c>
      <c r="I924" s="221">
        <f t="shared" si="256"/>
        <v>0</v>
      </c>
      <c r="J924" s="329"/>
    </row>
    <row r="925" spans="1:10" ht="12.75">
      <c r="A925" s="110" t="s">
        <v>122</v>
      </c>
      <c r="B925" s="217">
        <v>0</v>
      </c>
      <c r="C925" s="218">
        <v>0</v>
      </c>
      <c r="D925" s="218">
        <v>0</v>
      </c>
      <c r="E925" s="218">
        <v>0</v>
      </c>
      <c r="F925" s="218">
        <v>0</v>
      </c>
      <c r="G925" s="219">
        <v>0</v>
      </c>
      <c r="H925" s="220">
        <f t="shared" si="255"/>
        <v>0</v>
      </c>
      <c r="I925" s="221">
        <f t="shared" si="256"/>
        <v>0</v>
      </c>
      <c r="J925" s="329"/>
    </row>
    <row r="926" spans="1:10" ht="12.75">
      <c r="A926" s="110" t="s">
        <v>123</v>
      </c>
      <c r="B926" s="217">
        <v>17</v>
      </c>
      <c r="C926" s="218">
        <v>10373.59</v>
      </c>
      <c r="D926" s="218">
        <v>1</v>
      </c>
      <c r="E926" s="218">
        <v>654.36</v>
      </c>
      <c r="F926" s="218">
        <v>1</v>
      </c>
      <c r="G926" s="219">
        <v>138.96</v>
      </c>
      <c r="H926" s="220">
        <f t="shared" si="255"/>
        <v>19</v>
      </c>
      <c r="I926" s="221">
        <f t="shared" si="256"/>
        <v>11166.91</v>
      </c>
      <c r="J926" s="329"/>
    </row>
    <row r="927" spans="1:10" ht="12.75">
      <c r="A927" s="110" t="s">
        <v>326</v>
      </c>
      <c r="B927" s="217">
        <v>0</v>
      </c>
      <c r="C927" s="218">
        <v>0</v>
      </c>
      <c r="D927" s="218">
        <v>0</v>
      </c>
      <c r="E927" s="218">
        <v>0</v>
      </c>
      <c r="F927" s="218">
        <v>0</v>
      </c>
      <c r="G927" s="219">
        <v>0</v>
      </c>
      <c r="H927" s="220">
        <f t="shared" si="255"/>
        <v>0</v>
      </c>
      <c r="I927" s="221">
        <f t="shared" si="256"/>
        <v>0</v>
      </c>
      <c r="J927" s="329"/>
    </row>
    <row r="928" spans="1:10" ht="12.75">
      <c r="A928" s="110" t="s">
        <v>124</v>
      </c>
      <c r="B928" s="217">
        <v>2</v>
      </c>
      <c r="C928" s="218">
        <v>2263.52</v>
      </c>
      <c r="D928" s="218">
        <v>0</v>
      </c>
      <c r="E928" s="218">
        <v>0</v>
      </c>
      <c r="F928" s="218">
        <v>0</v>
      </c>
      <c r="G928" s="219">
        <v>0</v>
      </c>
      <c r="H928" s="220">
        <f t="shared" si="255"/>
        <v>2</v>
      </c>
      <c r="I928" s="221">
        <f t="shared" si="256"/>
        <v>2263.52</v>
      </c>
      <c r="J928" s="329"/>
    </row>
    <row r="929" spans="1:10" ht="12.75">
      <c r="A929" s="110" t="s">
        <v>125</v>
      </c>
      <c r="B929" s="217">
        <v>0</v>
      </c>
      <c r="C929" s="218">
        <v>0</v>
      </c>
      <c r="D929" s="218">
        <v>2</v>
      </c>
      <c r="E929" s="218">
        <v>37.230000000000004</v>
      </c>
      <c r="F929" s="218">
        <v>0</v>
      </c>
      <c r="G929" s="219">
        <v>0</v>
      </c>
      <c r="H929" s="220">
        <f>B929+D929+F929</f>
        <v>2</v>
      </c>
      <c r="I929" s="221">
        <f>C929+E929+G929</f>
        <v>37.230000000000004</v>
      </c>
      <c r="J929" s="329"/>
    </row>
    <row r="930" spans="1:10" ht="12.75">
      <c r="A930" s="110" t="s">
        <v>126</v>
      </c>
      <c r="B930" s="217">
        <v>3</v>
      </c>
      <c r="C930" s="218">
        <v>1370.36</v>
      </c>
      <c r="D930" s="218">
        <v>0</v>
      </c>
      <c r="E930" s="218">
        <v>0</v>
      </c>
      <c r="F930" s="218">
        <v>0</v>
      </c>
      <c r="G930" s="219">
        <v>0</v>
      </c>
      <c r="H930" s="220">
        <f>B930+D930+F930</f>
        <v>3</v>
      </c>
      <c r="I930" s="221">
        <f>C930+E930+G930</f>
        <v>1370.36</v>
      </c>
      <c r="J930" s="329"/>
    </row>
    <row r="931" spans="1:10" ht="12.75">
      <c r="A931" s="111" t="s">
        <v>127</v>
      </c>
      <c r="B931" s="222">
        <v>0</v>
      </c>
      <c r="C931" s="223">
        <v>0</v>
      </c>
      <c r="D931" s="223">
        <v>0</v>
      </c>
      <c r="E931" s="223">
        <v>0</v>
      </c>
      <c r="F931" s="223">
        <v>0</v>
      </c>
      <c r="G931" s="224">
        <v>0</v>
      </c>
      <c r="H931" s="225">
        <f aca="true" t="shared" si="257" ref="H931:H950">B931+D931+F931</f>
        <v>0</v>
      </c>
      <c r="I931" s="226">
        <f aca="true" t="shared" si="258" ref="I931:I950">C931+E931+G931</f>
        <v>0</v>
      </c>
      <c r="J931" s="329"/>
    </row>
    <row r="932" spans="1:10" ht="12.75">
      <c r="A932" s="109" t="s">
        <v>359</v>
      </c>
      <c r="B932" s="213">
        <f aca="true" t="shared" si="259" ref="B932:G932">SUM(B933:B942)</f>
        <v>0</v>
      </c>
      <c r="C932" s="214">
        <f t="shared" si="259"/>
        <v>0</v>
      </c>
      <c r="D932" s="214">
        <f t="shared" si="259"/>
        <v>0</v>
      </c>
      <c r="E932" s="214">
        <f t="shared" si="259"/>
        <v>0</v>
      </c>
      <c r="F932" s="214">
        <f t="shared" si="259"/>
        <v>0</v>
      </c>
      <c r="G932" s="214">
        <f t="shared" si="259"/>
        <v>0</v>
      </c>
      <c r="H932" s="227">
        <f t="shared" si="257"/>
        <v>0</v>
      </c>
      <c r="I932" s="228">
        <f t="shared" si="258"/>
        <v>0</v>
      </c>
      <c r="J932" s="329"/>
    </row>
    <row r="933" spans="1:10" ht="12.75">
      <c r="A933" s="110" t="s">
        <v>119</v>
      </c>
      <c r="B933" s="217">
        <v>0</v>
      </c>
      <c r="C933" s="218">
        <v>0</v>
      </c>
      <c r="D933" s="218">
        <v>0</v>
      </c>
      <c r="E933" s="218">
        <v>0</v>
      </c>
      <c r="F933" s="218">
        <v>0</v>
      </c>
      <c r="G933" s="219">
        <v>0</v>
      </c>
      <c r="H933" s="220">
        <f t="shared" si="257"/>
        <v>0</v>
      </c>
      <c r="I933" s="221">
        <f t="shared" si="258"/>
        <v>0</v>
      </c>
      <c r="J933" s="329"/>
    </row>
    <row r="934" spans="1:10" ht="12.75">
      <c r="A934" s="110" t="s">
        <v>120</v>
      </c>
      <c r="B934" s="217">
        <v>0</v>
      </c>
      <c r="C934" s="218">
        <v>0</v>
      </c>
      <c r="D934" s="218">
        <v>0</v>
      </c>
      <c r="E934" s="218">
        <v>0</v>
      </c>
      <c r="F934" s="218">
        <v>0</v>
      </c>
      <c r="G934" s="219">
        <v>0</v>
      </c>
      <c r="H934" s="220">
        <f t="shared" si="257"/>
        <v>0</v>
      </c>
      <c r="I934" s="221">
        <f t="shared" si="258"/>
        <v>0</v>
      </c>
      <c r="J934" s="329"/>
    </row>
    <row r="935" spans="1:10" ht="12.75">
      <c r="A935" s="110" t="s">
        <v>121</v>
      </c>
      <c r="B935" s="217">
        <v>0</v>
      </c>
      <c r="C935" s="218">
        <v>0</v>
      </c>
      <c r="D935" s="218">
        <v>0</v>
      </c>
      <c r="E935" s="218">
        <v>0</v>
      </c>
      <c r="F935" s="218">
        <v>0</v>
      </c>
      <c r="G935" s="219">
        <v>0</v>
      </c>
      <c r="H935" s="220">
        <f t="shared" si="257"/>
        <v>0</v>
      </c>
      <c r="I935" s="221">
        <f t="shared" si="258"/>
        <v>0</v>
      </c>
      <c r="J935" s="329"/>
    </row>
    <row r="936" spans="1:10" ht="12.75">
      <c r="A936" s="110" t="s">
        <v>122</v>
      </c>
      <c r="B936" s="217">
        <v>0</v>
      </c>
      <c r="C936" s="218">
        <v>0</v>
      </c>
      <c r="D936" s="218">
        <v>0</v>
      </c>
      <c r="E936" s="218">
        <v>0</v>
      </c>
      <c r="F936" s="218">
        <v>0</v>
      </c>
      <c r="G936" s="219">
        <v>0</v>
      </c>
      <c r="H936" s="220">
        <f t="shared" si="257"/>
        <v>0</v>
      </c>
      <c r="I936" s="221">
        <f t="shared" si="258"/>
        <v>0</v>
      </c>
      <c r="J936" s="329"/>
    </row>
    <row r="937" spans="1:10" ht="12.75">
      <c r="A937" s="110" t="s">
        <v>123</v>
      </c>
      <c r="B937" s="217">
        <v>0</v>
      </c>
      <c r="C937" s="218">
        <v>0</v>
      </c>
      <c r="D937" s="218">
        <v>0</v>
      </c>
      <c r="E937" s="218">
        <v>0</v>
      </c>
      <c r="F937" s="218">
        <v>0</v>
      </c>
      <c r="G937" s="219">
        <v>0</v>
      </c>
      <c r="H937" s="220">
        <f t="shared" si="257"/>
        <v>0</v>
      </c>
      <c r="I937" s="221">
        <f t="shared" si="258"/>
        <v>0</v>
      </c>
      <c r="J937" s="329"/>
    </row>
    <row r="938" spans="1:10" ht="12.75">
      <c r="A938" s="110" t="s">
        <v>326</v>
      </c>
      <c r="B938" s="217">
        <v>0</v>
      </c>
      <c r="C938" s="218">
        <v>0</v>
      </c>
      <c r="D938" s="218">
        <v>0</v>
      </c>
      <c r="E938" s="218">
        <v>0</v>
      </c>
      <c r="F938" s="218">
        <v>0</v>
      </c>
      <c r="G938" s="219">
        <v>0</v>
      </c>
      <c r="H938" s="220">
        <f t="shared" si="257"/>
        <v>0</v>
      </c>
      <c r="I938" s="221">
        <f t="shared" si="258"/>
        <v>0</v>
      </c>
      <c r="J938" s="329"/>
    </row>
    <row r="939" spans="1:10" ht="12.75">
      <c r="A939" s="110" t="s">
        <v>124</v>
      </c>
      <c r="B939" s="217">
        <v>0</v>
      </c>
      <c r="C939" s="218">
        <v>0</v>
      </c>
      <c r="D939" s="218">
        <v>0</v>
      </c>
      <c r="E939" s="218">
        <v>0</v>
      </c>
      <c r="F939" s="218">
        <v>0</v>
      </c>
      <c r="G939" s="219">
        <v>0</v>
      </c>
      <c r="H939" s="220">
        <f t="shared" si="257"/>
        <v>0</v>
      </c>
      <c r="I939" s="221">
        <f t="shared" si="258"/>
        <v>0</v>
      </c>
      <c r="J939" s="329"/>
    </row>
    <row r="940" spans="1:10" ht="12.75">
      <c r="A940" s="110" t="s">
        <v>125</v>
      </c>
      <c r="B940" s="217">
        <v>0</v>
      </c>
      <c r="C940" s="218">
        <v>0</v>
      </c>
      <c r="D940" s="218">
        <v>0</v>
      </c>
      <c r="E940" s="218">
        <v>0</v>
      </c>
      <c r="F940" s="218">
        <v>0</v>
      </c>
      <c r="G940" s="219">
        <v>0</v>
      </c>
      <c r="H940" s="220">
        <f aca="true" t="shared" si="260" ref="H940:I942">B940+D940+F940</f>
        <v>0</v>
      </c>
      <c r="I940" s="221">
        <f t="shared" si="260"/>
        <v>0</v>
      </c>
      <c r="J940" s="329"/>
    </row>
    <row r="941" spans="1:10" ht="12.75">
      <c r="A941" s="110" t="s">
        <v>126</v>
      </c>
      <c r="B941" s="217">
        <v>0</v>
      </c>
      <c r="C941" s="218">
        <v>0</v>
      </c>
      <c r="D941" s="218">
        <v>0</v>
      </c>
      <c r="E941" s="218">
        <v>0</v>
      </c>
      <c r="F941" s="218">
        <v>0</v>
      </c>
      <c r="G941" s="219">
        <v>0</v>
      </c>
      <c r="H941" s="220">
        <f t="shared" si="260"/>
        <v>0</v>
      </c>
      <c r="I941" s="221">
        <f t="shared" si="260"/>
        <v>0</v>
      </c>
      <c r="J941" s="329"/>
    </row>
    <row r="942" spans="1:10" ht="12.75">
      <c r="A942" s="111" t="s">
        <v>127</v>
      </c>
      <c r="B942" s="222">
        <v>0</v>
      </c>
      <c r="C942" s="223">
        <v>0</v>
      </c>
      <c r="D942" s="223">
        <v>0</v>
      </c>
      <c r="E942" s="223">
        <v>0</v>
      </c>
      <c r="F942" s="223">
        <v>0</v>
      </c>
      <c r="G942" s="224">
        <v>0</v>
      </c>
      <c r="H942" s="225">
        <f t="shared" si="260"/>
        <v>0</v>
      </c>
      <c r="I942" s="226">
        <f t="shared" si="260"/>
        <v>0</v>
      </c>
      <c r="J942" s="329"/>
    </row>
    <row r="943" spans="1:10" ht="12.75">
      <c r="A943" s="109" t="s">
        <v>282</v>
      </c>
      <c r="B943" s="213">
        <f aca="true" t="shared" si="261" ref="B943:G943">SUM(B944:B953)</f>
        <v>4</v>
      </c>
      <c r="C943" s="214">
        <f t="shared" si="261"/>
        <v>7920.360000000001</v>
      </c>
      <c r="D943" s="214">
        <f t="shared" si="261"/>
        <v>0</v>
      </c>
      <c r="E943" s="214">
        <f t="shared" si="261"/>
        <v>0</v>
      </c>
      <c r="F943" s="214">
        <f t="shared" si="261"/>
        <v>1</v>
      </c>
      <c r="G943" s="214">
        <f t="shared" si="261"/>
        <v>87.28</v>
      </c>
      <c r="H943" s="227">
        <f t="shared" si="257"/>
        <v>5</v>
      </c>
      <c r="I943" s="228">
        <f t="shared" si="258"/>
        <v>8007.64</v>
      </c>
      <c r="J943" s="329"/>
    </row>
    <row r="944" spans="1:10" ht="12.75">
      <c r="A944" s="110" t="s">
        <v>119</v>
      </c>
      <c r="B944" s="217">
        <v>0</v>
      </c>
      <c r="C944" s="218">
        <v>0</v>
      </c>
      <c r="D944" s="218">
        <v>0</v>
      </c>
      <c r="E944" s="218">
        <v>0</v>
      </c>
      <c r="F944" s="218">
        <v>0</v>
      </c>
      <c r="G944" s="219">
        <v>0</v>
      </c>
      <c r="H944" s="220">
        <f t="shared" si="257"/>
        <v>0</v>
      </c>
      <c r="I944" s="221">
        <f t="shared" si="258"/>
        <v>0</v>
      </c>
      <c r="J944" s="329"/>
    </row>
    <row r="945" spans="1:10" ht="12.75">
      <c r="A945" s="110" t="s">
        <v>120</v>
      </c>
      <c r="B945" s="217">
        <v>0</v>
      </c>
      <c r="C945" s="218">
        <v>0</v>
      </c>
      <c r="D945" s="218">
        <v>0</v>
      </c>
      <c r="E945" s="218">
        <v>0</v>
      </c>
      <c r="F945" s="218">
        <v>0</v>
      </c>
      <c r="G945" s="219">
        <v>0</v>
      </c>
      <c r="H945" s="220">
        <f t="shared" si="257"/>
        <v>0</v>
      </c>
      <c r="I945" s="221">
        <f t="shared" si="258"/>
        <v>0</v>
      </c>
      <c r="J945" s="329"/>
    </row>
    <row r="946" spans="1:10" ht="12.75">
      <c r="A946" s="110" t="s">
        <v>121</v>
      </c>
      <c r="B946" s="217">
        <v>0</v>
      </c>
      <c r="C946" s="218">
        <v>0</v>
      </c>
      <c r="D946" s="218">
        <v>0</v>
      </c>
      <c r="E946" s="218">
        <v>0</v>
      </c>
      <c r="F946" s="218">
        <v>0</v>
      </c>
      <c r="G946" s="219">
        <v>0</v>
      </c>
      <c r="H946" s="220">
        <f t="shared" si="257"/>
        <v>0</v>
      </c>
      <c r="I946" s="221">
        <f t="shared" si="258"/>
        <v>0</v>
      </c>
      <c r="J946" s="329"/>
    </row>
    <row r="947" spans="1:10" ht="12.75">
      <c r="A947" s="110" t="s">
        <v>122</v>
      </c>
      <c r="B947" s="217">
        <v>0</v>
      </c>
      <c r="C947" s="218">
        <v>0</v>
      </c>
      <c r="D947" s="218">
        <v>0</v>
      </c>
      <c r="E947" s="218">
        <v>0</v>
      </c>
      <c r="F947" s="218">
        <v>0</v>
      </c>
      <c r="G947" s="219">
        <v>0</v>
      </c>
      <c r="H947" s="220">
        <f t="shared" si="257"/>
        <v>0</v>
      </c>
      <c r="I947" s="221">
        <f t="shared" si="258"/>
        <v>0</v>
      </c>
      <c r="J947" s="329"/>
    </row>
    <row r="948" spans="1:10" ht="12.75">
      <c r="A948" s="110" t="s">
        <v>123</v>
      </c>
      <c r="B948" s="217">
        <v>3</v>
      </c>
      <c r="C948" s="218">
        <v>54.14</v>
      </c>
      <c r="D948" s="218">
        <v>0</v>
      </c>
      <c r="E948" s="218">
        <v>0</v>
      </c>
      <c r="F948" s="218">
        <v>1</v>
      </c>
      <c r="G948" s="219">
        <v>87.28</v>
      </c>
      <c r="H948" s="220">
        <f t="shared" si="257"/>
        <v>4</v>
      </c>
      <c r="I948" s="221">
        <f t="shared" si="258"/>
        <v>141.42000000000002</v>
      </c>
      <c r="J948" s="329"/>
    </row>
    <row r="949" spans="1:10" ht="12.75">
      <c r="A949" s="110" t="s">
        <v>326</v>
      </c>
      <c r="B949" s="217">
        <v>0</v>
      </c>
      <c r="C949" s="218">
        <v>0</v>
      </c>
      <c r="D949" s="218">
        <v>0</v>
      </c>
      <c r="E949" s="218">
        <v>0</v>
      </c>
      <c r="F949" s="218">
        <v>0</v>
      </c>
      <c r="G949" s="219">
        <v>0</v>
      </c>
      <c r="H949" s="220">
        <f t="shared" si="257"/>
        <v>0</v>
      </c>
      <c r="I949" s="221">
        <f t="shared" si="258"/>
        <v>0</v>
      </c>
      <c r="J949" s="329"/>
    </row>
    <row r="950" spans="1:10" ht="12.75">
      <c r="A950" s="110" t="s">
        <v>124</v>
      </c>
      <c r="B950" s="217">
        <v>0</v>
      </c>
      <c r="C950" s="218">
        <v>0</v>
      </c>
      <c r="D950" s="218">
        <v>0</v>
      </c>
      <c r="E950" s="218">
        <v>0</v>
      </c>
      <c r="F950" s="218">
        <v>0</v>
      </c>
      <c r="G950" s="219">
        <v>0</v>
      </c>
      <c r="H950" s="220">
        <f t="shared" si="257"/>
        <v>0</v>
      </c>
      <c r="I950" s="221">
        <f t="shared" si="258"/>
        <v>0</v>
      </c>
      <c r="J950" s="329"/>
    </row>
    <row r="951" spans="1:10" ht="12.75">
      <c r="A951" s="110" t="s">
        <v>125</v>
      </c>
      <c r="B951" s="217">
        <v>0</v>
      </c>
      <c r="C951" s="218">
        <v>0</v>
      </c>
      <c r="D951" s="218">
        <v>0</v>
      </c>
      <c r="E951" s="218">
        <v>0</v>
      </c>
      <c r="F951" s="218">
        <v>0</v>
      </c>
      <c r="G951" s="219">
        <v>0</v>
      </c>
      <c r="H951" s="220">
        <f>B951+D951+F951</f>
        <v>0</v>
      </c>
      <c r="I951" s="221">
        <f>C951+E951+G951</f>
        <v>0</v>
      </c>
      <c r="J951" s="329"/>
    </row>
    <row r="952" spans="1:10" ht="12.75">
      <c r="A952" s="110" t="s">
        <v>126</v>
      </c>
      <c r="B952" s="217">
        <v>1</v>
      </c>
      <c r="C952" s="218">
        <v>7866.22</v>
      </c>
      <c r="D952" s="218">
        <v>0</v>
      </c>
      <c r="E952" s="218">
        <v>0</v>
      </c>
      <c r="F952" s="218">
        <v>0</v>
      </c>
      <c r="G952" s="219">
        <v>0</v>
      </c>
      <c r="H952" s="220">
        <f aca="true" t="shared" si="262" ref="H952:H960">B952+D952+F952</f>
        <v>1</v>
      </c>
      <c r="I952" s="221">
        <f aca="true" t="shared" si="263" ref="I952:I960">C952+E952+G952</f>
        <v>7866.22</v>
      </c>
      <c r="J952" s="329"/>
    </row>
    <row r="953" spans="1:10" ht="12.75">
      <c r="A953" s="111" t="s">
        <v>127</v>
      </c>
      <c r="B953" s="222">
        <v>0</v>
      </c>
      <c r="C953" s="223">
        <v>0</v>
      </c>
      <c r="D953" s="223">
        <v>0</v>
      </c>
      <c r="E953" s="223">
        <v>0</v>
      </c>
      <c r="F953" s="223">
        <v>0</v>
      </c>
      <c r="G953" s="224">
        <v>0</v>
      </c>
      <c r="H953" s="225">
        <f t="shared" si="262"/>
        <v>0</v>
      </c>
      <c r="I953" s="226">
        <f t="shared" si="263"/>
        <v>0</v>
      </c>
      <c r="J953" s="329"/>
    </row>
    <row r="954" spans="1:10" ht="12.75">
      <c r="A954" s="109" t="s">
        <v>283</v>
      </c>
      <c r="B954" s="213">
        <f aca="true" t="shared" si="264" ref="B954:G954">SUM(B955:B964)</f>
        <v>112</v>
      </c>
      <c r="C954" s="214">
        <f t="shared" si="264"/>
        <v>20013.69</v>
      </c>
      <c r="D954" s="214">
        <f t="shared" si="264"/>
        <v>0</v>
      </c>
      <c r="E954" s="214">
        <f t="shared" si="264"/>
        <v>0</v>
      </c>
      <c r="F954" s="214">
        <f t="shared" si="264"/>
        <v>48</v>
      </c>
      <c r="G954" s="214">
        <f t="shared" si="264"/>
        <v>19456.96</v>
      </c>
      <c r="H954" s="227">
        <f t="shared" si="262"/>
        <v>160</v>
      </c>
      <c r="I954" s="228">
        <f t="shared" si="263"/>
        <v>39470.649999999994</v>
      </c>
      <c r="J954" s="329"/>
    </row>
    <row r="955" spans="1:10" ht="12.75">
      <c r="A955" s="110" t="s">
        <v>119</v>
      </c>
      <c r="B955" s="217">
        <v>3</v>
      </c>
      <c r="C955" s="218">
        <v>61.75</v>
      </c>
      <c r="D955" s="218">
        <v>0</v>
      </c>
      <c r="E955" s="218">
        <v>0</v>
      </c>
      <c r="F955" s="218">
        <v>0</v>
      </c>
      <c r="G955" s="219">
        <v>0</v>
      </c>
      <c r="H955" s="220">
        <f t="shared" si="262"/>
        <v>3</v>
      </c>
      <c r="I955" s="221">
        <f t="shared" si="263"/>
        <v>61.75</v>
      </c>
      <c r="J955" s="329"/>
    </row>
    <row r="956" spans="1:10" ht="12.75">
      <c r="A956" s="110" t="s">
        <v>120</v>
      </c>
      <c r="B956" s="217">
        <v>0</v>
      </c>
      <c r="C956" s="218">
        <v>0</v>
      </c>
      <c r="D956" s="218">
        <v>0</v>
      </c>
      <c r="E956" s="218">
        <v>0</v>
      </c>
      <c r="F956" s="218">
        <v>0</v>
      </c>
      <c r="G956" s="219">
        <v>0</v>
      </c>
      <c r="H956" s="220">
        <f t="shared" si="262"/>
        <v>0</v>
      </c>
      <c r="I956" s="221">
        <f t="shared" si="263"/>
        <v>0</v>
      </c>
      <c r="J956" s="329"/>
    </row>
    <row r="957" spans="1:10" ht="12.75">
      <c r="A957" s="110" t="s">
        <v>121</v>
      </c>
      <c r="B957" s="217">
        <v>0</v>
      </c>
      <c r="C957" s="218">
        <v>0</v>
      </c>
      <c r="D957" s="218">
        <v>0</v>
      </c>
      <c r="E957" s="218">
        <v>0</v>
      </c>
      <c r="F957" s="218">
        <v>0</v>
      </c>
      <c r="G957" s="219">
        <v>0</v>
      </c>
      <c r="H957" s="220">
        <f t="shared" si="262"/>
        <v>0</v>
      </c>
      <c r="I957" s="221">
        <f t="shared" si="263"/>
        <v>0</v>
      </c>
      <c r="J957" s="329"/>
    </row>
    <row r="958" spans="1:10" ht="12.75">
      <c r="A958" s="110" t="s">
        <v>122</v>
      </c>
      <c r="B958" s="217">
        <v>0</v>
      </c>
      <c r="C958" s="218">
        <v>0</v>
      </c>
      <c r="D958" s="218">
        <v>0</v>
      </c>
      <c r="E958" s="218">
        <v>0</v>
      </c>
      <c r="F958" s="218">
        <v>0</v>
      </c>
      <c r="G958" s="219">
        <v>0</v>
      </c>
      <c r="H958" s="220">
        <f t="shared" si="262"/>
        <v>0</v>
      </c>
      <c r="I958" s="221">
        <f t="shared" si="263"/>
        <v>0</v>
      </c>
      <c r="J958" s="329"/>
    </row>
    <row r="959" spans="1:10" ht="12.75">
      <c r="A959" s="110" t="s">
        <v>123</v>
      </c>
      <c r="B959" s="217">
        <v>76</v>
      </c>
      <c r="C959" s="218">
        <v>18048.14</v>
      </c>
      <c r="D959" s="218">
        <v>0</v>
      </c>
      <c r="E959" s="218">
        <v>0</v>
      </c>
      <c r="F959" s="218">
        <v>22</v>
      </c>
      <c r="G959" s="219">
        <v>1058.75</v>
      </c>
      <c r="H959" s="220">
        <f t="shared" si="262"/>
        <v>98</v>
      </c>
      <c r="I959" s="221">
        <f t="shared" si="263"/>
        <v>19106.89</v>
      </c>
      <c r="J959" s="329"/>
    </row>
    <row r="960" spans="1:10" ht="12.75">
      <c r="A960" s="110" t="s">
        <v>326</v>
      </c>
      <c r="B960" s="217">
        <v>1</v>
      </c>
      <c r="C960" s="218">
        <v>91.82</v>
      </c>
      <c r="D960" s="218">
        <v>0</v>
      </c>
      <c r="E960" s="218">
        <v>0</v>
      </c>
      <c r="F960" s="218">
        <v>0</v>
      </c>
      <c r="G960" s="219">
        <v>0</v>
      </c>
      <c r="H960" s="220">
        <f t="shared" si="262"/>
        <v>1</v>
      </c>
      <c r="I960" s="221">
        <f t="shared" si="263"/>
        <v>91.82</v>
      </c>
      <c r="J960" s="329"/>
    </row>
    <row r="961" spans="1:10" ht="12.75">
      <c r="A961" s="110" t="s">
        <v>124</v>
      </c>
      <c r="B961" s="217">
        <v>16</v>
      </c>
      <c r="C961" s="218">
        <v>1285.47</v>
      </c>
      <c r="D961" s="218">
        <v>0</v>
      </c>
      <c r="E961" s="218">
        <v>0</v>
      </c>
      <c r="F961" s="218">
        <v>26</v>
      </c>
      <c r="G961" s="219">
        <v>18398.21</v>
      </c>
      <c r="H961" s="220">
        <f>B961+D961+F961</f>
        <v>42</v>
      </c>
      <c r="I961" s="221">
        <f>C961+E961+G961</f>
        <v>19683.68</v>
      </c>
      <c r="J961" s="329"/>
    </row>
    <row r="962" spans="1:10" ht="12.75">
      <c r="A962" s="110" t="s">
        <v>125</v>
      </c>
      <c r="B962" s="217">
        <v>0</v>
      </c>
      <c r="C962" s="218">
        <v>0</v>
      </c>
      <c r="D962" s="218">
        <v>0</v>
      </c>
      <c r="E962" s="218">
        <v>0</v>
      </c>
      <c r="F962" s="218">
        <v>0</v>
      </c>
      <c r="G962" s="219">
        <v>0</v>
      </c>
      <c r="H962" s="220">
        <f aca="true" t="shared" si="265" ref="H962:H981">B962+D962+F962</f>
        <v>0</v>
      </c>
      <c r="I962" s="221">
        <f aca="true" t="shared" si="266" ref="I962:I981">C962+E962+G962</f>
        <v>0</v>
      </c>
      <c r="J962" s="329"/>
    </row>
    <row r="963" spans="1:10" ht="12.75">
      <c r="A963" s="110" t="s">
        <v>126</v>
      </c>
      <c r="B963" s="217">
        <v>16</v>
      </c>
      <c r="C963" s="218">
        <v>526.51</v>
      </c>
      <c r="D963" s="218">
        <v>0</v>
      </c>
      <c r="E963" s="218">
        <v>0</v>
      </c>
      <c r="F963" s="218">
        <v>0</v>
      </c>
      <c r="G963" s="219">
        <v>0</v>
      </c>
      <c r="H963" s="220">
        <f t="shared" si="265"/>
        <v>16</v>
      </c>
      <c r="I963" s="221">
        <f t="shared" si="266"/>
        <v>526.51</v>
      </c>
      <c r="J963" s="329"/>
    </row>
    <row r="964" spans="1:10" ht="12.75">
      <c r="A964" s="111" t="s">
        <v>127</v>
      </c>
      <c r="B964" s="222">
        <v>0</v>
      </c>
      <c r="C964" s="223">
        <v>0</v>
      </c>
      <c r="D964" s="223">
        <v>0</v>
      </c>
      <c r="E964" s="223">
        <v>0</v>
      </c>
      <c r="F964" s="223">
        <v>0</v>
      </c>
      <c r="G964" s="224">
        <v>0</v>
      </c>
      <c r="H964" s="225">
        <f t="shared" si="265"/>
        <v>0</v>
      </c>
      <c r="I964" s="226">
        <f t="shared" si="266"/>
        <v>0</v>
      </c>
      <c r="J964" s="329"/>
    </row>
    <row r="965" spans="1:10" ht="12.75">
      <c r="A965" s="109" t="s">
        <v>375</v>
      </c>
      <c r="B965" s="213">
        <f aca="true" t="shared" si="267" ref="B965:G965">SUM(B966:B975)</f>
        <v>3</v>
      </c>
      <c r="C965" s="214">
        <f t="shared" si="267"/>
        <v>58.379999999999995</v>
      </c>
      <c r="D965" s="214">
        <f t="shared" si="267"/>
        <v>0</v>
      </c>
      <c r="E965" s="214">
        <f t="shared" si="267"/>
        <v>0</v>
      </c>
      <c r="F965" s="214">
        <f t="shared" si="267"/>
        <v>1</v>
      </c>
      <c r="G965" s="214">
        <f t="shared" si="267"/>
        <v>49.84</v>
      </c>
      <c r="H965" s="227">
        <f t="shared" si="265"/>
        <v>4</v>
      </c>
      <c r="I965" s="228">
        <f t="shared" si="266"/>
        <v>108.22</v>
      </c>
      <c r="J965" s="329"/>
    </row>
    <row r="966" spans="1:10" ht="12.75">
      <c r="A966" s="110" t="s">
        <v>119</v>
      </c>
      <c r="B966" s="217">
        <v>1</v>
      </c>
      <c r="C966" s="218">
        <v>2.37</v>
      </c>
      <c r="D966" s="218">
        <v>0</v>
      </c>
      <c r="E966" s="218">
        <v>0</v>
      </c>
      <c r="F966" s="218">
        <v>0</v>
      </c>
      <c r="G966" s="219">
        <v>0</v>
      </c>
      <c r="H966" s="220">
        <f t="shared" si="265"/>
        <v>1</v>
      </c>
      <c r="I966" s="221">
        <f t="shared" si="266"/>
        <v>2.37</v>
      </c>
      <c r="J966" s="329"/>
    </row>
    <row r="967" spans="1:10" ht="12.75">
      <c r="A967" s="110" t="s">
        <v>120</v>
      </c>
      <c r="B967" s="217">
        <v>0</v>
      </c>
      <c r="C967" s="218">
        <v>0</v>
      </c>
      <c r="D967" s="218">
        <v>0</v>
      </c>
      <c r="E967" s="218">
        <v>0</v>
      </c>
      <c r="F967" s="218">
        <v>0</v>
      </c>
      <c r="G967" s="219">
        <v>0</v>
      </c>
      <c r="H967" s="220">
        <f t="shared" si="265"/>
        <v>0</v>
      </c>
      <c r="I967" s="221">
        <f t="shared" si="266"/>
        <v>0</v>
      </c>
      <c r="J967" s="329"/>
    </row>
    <row r="968" spans="1:10" ht="12.75">
      <c r="A968" s="110" t="s">
        <v>121</v>
      </c>
      <c r="B968" s="217">
        <v>0</v>
      </c>
      <c r="C968" s="218">
        <v>0</v>
      </c>
      <c r="D968" s="218">
        <v>0</v>
      </c>
      <c r="E968" s="218">
        <v>0</v>
      </c>
      <c r="F968" s="218">
        <v>0</v>
      </c>
      <c r="G968" s="219">
        <v>0</v>
      </c>
      <c r="H968" s="220">
        <f t="shared" si="265"/>
        <v>0</v>
      </c>
      <c r="I968" s="221">
        <f t="shared" si="266"/>
        <v>0</v>
      </c>
      <c r="J968" s="329"/>
    </row>
    <row r="969" spans="1:10" ht="12.75">
      <c r="A969" s="110" t="s">
        <v>122</v>
      </c>
      <c r="B969" s="217">
        <v>0</v>
      </c>
      <c r="C969" s="218">
        <v>0</v>
      </c>
      <c r="D969" s="218">
        <v>0</v>
      </c>
      <c r="E969" s="218">
        <v>0</v>
      </c>
      <c r="F969" s="218">
        <v>0</v>
      </c>
      <c r="G969" s="219">
        <v>0</v>
      </c>
      <c r="H969" s="220">
        <f t="shared" si="265"/>
        <v>0</v>
      </c>
      <c r="I969" s="221">
        <f t="shared" si="266"/>
        <v>0</v>
      </c>
      <c r="J969" s="329"/>
    </row>
    <row r="970" spans="1:10" ht="12.75">
      <c r="A970" s="110" t="s">
        <v>123</v>
      </c>
      <c r="B970" s="217">
        <v>1</v>
      </c>
      <c r="C970" s="218">
        <v>31</v>
      </c>
      <c r="D970" s="218">
        <v>0</v>
      </c>
      <c r="E970" s="218">
        <v>0</v>
      </c>
      <c r="F970" s="218">
        <v>1</v>
      </c>
      <c r="G970" s="219">
        <v>49.84</v>
      </c>
      <c r="H970" s="220">
        <f t="shared" si="265"/>
        <v>2</v>
      </c>
      <c r="I970" s="221">
        <f t="shared" si="266"/>
        <v>80.84</v>
      </c>
      <c r="J970" s="329"/>
    </row>
    <row r="971" spans="1:10" ht="12.75">
      <c r="A971" s="110" t="s">
        <v>326</v>
      </c>
      <c r="B971" s="217">
        <v>0</v>
      </c>
      <c r="C971" s="218">
        <v>0</v>
      </c>
      <c r="D971" s="218">
        <v>0</v>
      </c>
      <c r="E971" s="218">
        <v>0</v>
      </c>
      <c r="F971" s="218">
        <v>0</v>
      </c>
      <c r="G971" s="219">
        <v>0</v>
      </c>
      <c r="H971" s="220">
        <f t="shared" si="265"/>
        <v>0</v>
      </c>
      <c r="I971" s="221">
        <f t="shared" si="266"/>
        <v>0</v>
      </c>
      <c r="J971" s="329"/>
    </row>
    <row r="972" spans="1:10" ht="12.75">
      <c r="A972" s="110" t="s">
        <v>124</v>
      </c>
      <c r="B972" s="217">
        <v>0</v>
      </c>
      <c r="C972" s="218">
        <v>0</v>
      </c>
      <c r="D972" s="218">
        <v>0</v>
      </c>
      <c r="E972" s="218">
        <v>0</v>
      </c>
      <c r="F972" s="218">
        <v>0</v>
      </c>
      <c r="G972" s="219">
        <v>0</v>
      </c>
      <c r="H972" s="220">
        <f aca="true" t="shared" si="268" ref="H972:I975">B972+D972+F972</f>
        <v>0</v>
      </c>
      <c r="I972" s="221">
        <f t="shared" si="268"/>
        <v>0</v>
      </c>
      <c r="J972" s="329"/>
    </row>
    <row r="973" spans="1:10" ht="12.75">
      <c r="A973" s="110" t="s">
        <v>125</v>
      </c>
      <c r="B973" s="217">
        <v>0</v>
      </c>
      <c r="C973" s="218">
        <v>0</v>
      </c>
      <c r="D973" s="218">
        <v>0</v>
      </c>
      <c r="E973" s="218">
        <v>0</v>
      </c>
      <c r="F973" s="218">
        <v>0</v>
      </c>
      <c r="G973" s="219">
        <v>0</v>
      </c>
      <c r="H973" s="220">
        <f t="shared" si="268"/>
        <v>0</v>
      </c>
      <c r="I973" s="221">
        <f t="shared" si="268"/>
        <v>0</v>
      </c>
      <c r="J973" s="329"/>
    </row>
    <row r="974" spans="1:10" ht="12.75">
      <c r="A974" s="110" t="s">
        <v>126</v>
      </c>
      <c r="B974" s="217">
        <v>1</v>
      </c>
      <c r="C974" s="218">
        <v>25.01</v>
      </c>
      <c r="D974" s="218">
        <v>0</v>
      </c>
      <c r="E974" s="218">
        <v>0</v>
      </c>
      <c r="F974" s="218">
        <v>0</v>
      </c>
      <c r="G974" s="219">
        <v>0</v>
      </c>
      <c r="H974" s="220">
        <f t="shared" si="268"/>
        <v>1</v>
      </c>
      <c r="I974" s="221">
        <f t="shared" si="268"/>
        <v>25.01</v>
      </c>
      <c r="J974" s="329"/>
    </row>
    <row r="975" spans="1:10" ht="12.75">
      <c r="A975" s="111" t="s">
        <v>127</v>
      </c>
      <c r="B975" s="222">
        <v>0</v>
      </c>
      <c r="C975" s="223">
        <v>0</v>
      </c>
      <c r="D975" s="223">
        <v>0</v>
      </c>
      <c r="E975" s="223">
        <v>0</v>
      </c>
      <c r="F975" s="223">
        <v>0</v>
      </c>
      <c r="G975" s="224">
        <v>0</v>
      </c>
      <c r="H975" s="225">
        <f t="shared" si="268"/>
        <v>0</v>
      </c>
      <c r="I975" s="226">
        <f t="shared" si="268"/>
        <v>0</v>
      </c>
      <c r="J975" s="329"/>
    </row>
    <row r="976" spans="1:10" ht="12.75">
      <c r="A976" s="109" t="s">
        <v>284</v>
      </c>
      <c r="B976" s="213">
        <f aca="true" t="shared" si="269" ref="B976:G976">SUM(B977:B986)</f>
        <v>22</v>
      </c>
      <c r="C976" s="214">
        <f t="shared" si="269"/>
        <v>2738.42</v>
      </c>
      <c r="D976" s="214">
        <f t="shared" si="269"/>
        <v>0</v>
      </c>
      <c r="E976" s="214">
        <f t="shared" si="269"/>
        <v>0</v>
      </c>
      <c r="F976" s="214">
        <f t="shared" si="269"/>
        <v>43</v>
      </c>
      <c r="G976" s="214">
        <f t="shared" si="269"/>
        <v>9344.26</v>
      </c>
      <c r="H976" s="227">
        <f t="shared" si="265"/>
        <v>65</v>
      </c>
      <c r="I976" s="228">
        <f t="shared" si="266"/>
        <v>12082.68</v>
      </c>
      <c r="J976" s="329"/>
    </row>
    <row r="977" spans="1:10" ht="12.75">
      <c r="A977" s="110" t="s">
        <v>119</v>
      </c>
      <c r="B977" s="217">
        <v>0</v>
      </c>
      <c r="C977" s="218">
        <v>0</v>
      </c>
      <c r="D977" s="218">
        <v>0</v>
      </c>
      <c r="E977" s="218">
        <v>0</v>
      </c>
      <c r="F977" s="218">
        <v>0</v>
      </c>
      <c r="G977" s="219">
        <v>0</v>
      </c>
      <c r="H977" s="220">
        <f t="shared" si="265"/>
        <v>0</v>
      </c>
      <c r="I977" s="221">
        <f t="shared" si="266"/>
        <v>0</v>
      </c>
      <c r="J977" s="329"/>
    </row>
    <row r="978" spans="1:10" ht="12.75">
      <c r="A978" s="110" t="s">
        <v>120</v>
      </c>
      <c r="B978" s="217">
        <v>0</v>
      </c>
      <c r="C978" s="218">
        <v>0</v>
      </c>
      <c r="D978" s="218">
        <v>0</v>
      </c>
      <c r="E978" s="218">
        <v>0</v>
      </c>
      <c r="F978" s="218">
        <v>0</v>
      </c>
      <c r="G978" s="219">
        <v>0</v>
      </c>
      <c r="H978" s="220">
        <f t="shared" si="265"/>
        <v>0</v>
      </c>
      <c r="I978" s="221">
        <f t="shared" si="266"/>
        <v>0</v>
      </c>
      <c r="J978" s="329"/>
    </row>
    <row r="979" spans="1:10" ht="12.75">
      <c r="A979" s="110" t="s">
        <v>121</v>
      </c>
      <c r="B979" s="217">
        <v>0</v>
      </c>
      <c r="C979" s="218">
        <v>0</v>
      </c>
      <c r="D979" s="218">
        <v>0</v>
      </c>
      <c r="E979" s="218">
        <v>0</v>
      </c>
      <c r="F979" s="218">
        <v>0</v>
      </c>
      <c r="G979" s="219">
        <v>0</v>
      </c>
      <c r="H979" s="220">
        <f t="shared" si="265"/>
        <v>0</v>
      </c>
      <c r="I979" s="221">
        <f t="shared" si="266"/>
        <v>0</v>
      </c>
      <c r="J979" s="329"/>
    </row>
    <row r="980" spans="1:10" ht="12.75">
      <c r="A980" s="110" t="s">
        <v>122</v>
      </c>
      <c r="B980" s="217">
        <v>0</v>
      </c>
      <c r="C980" s="218">
        <v>0</v>
      </c>
      <c r="D980" s="218">
        <v>0</v>
      </c>
      <c r="E980" s="218">
        <v>0</v>
      </c>
      <c r="F980" s="218">
        <v>0</v>
      </c>
      <c r="G980" s="219">
        <v>0</v>
      </c>
      <c r="H980" s="220">
        <f t="shared" si="265"/>
        <v>0</v>
      </c>
      <c r="I980" s="221">
        <f t="shared" si="266"/>
        <v>0</v>
      </c>
      <c r="J980" s="329"/>
    </row>
    <row r="981" spans="1:10" ht="12.75">
      <c r="A981" s="110" t="s">
        <v>123</v>
      </c>
      <c r="B981" s="217">
        <v>10</v>
      </c>
      <c r="C981" s="218">
        <v>544.39</v>
      </c>
      <c r="D981" s="218">
        <v>0</v>
      </c>
      <c r="E981" s="218">
        <v>0</v>
      </c>
      <c r="F981" s="218">
        <v>2</v>
      </c>
      <c r="G981" s="219">
        <v>66.67</v>
      </c>
      <c r="H981" s="220">
        <f t="shared" si="265"/>
        <v>12</v>
      </c>
      <c r="I981" s="221">
        <f t="shared" si="266"/>
        <v>611.06</v>
      </c>
      <c r="J981" s="329"/>
    </row>
    <row r="982" spans="1:10" ht="12.75">
      <c r="A982" s="110" t="s">
        <v>326</v>
      </c>
      <c r="B982" s="217">
        <v>0</v>
      </c>
      <c r="C982" s="218">
        <v>0</v>
      </c>
      <c r="D982" s="218">
        <v>0</v>
      </c>
      <c r="E982" s="218">
        <v>0</v>
      </c>
      <c r="F982" s="218">
        <v>0</v>
      </c>
      <c r="G982" s="219">
        <v>0</v>
      </c>
      <c r="H982" s="220">
        <f>B982+D982+F982</f>
        <v>0</v>
      </c>
      <c r="I982" s="221">
        <f>C982+E982+G982</f>
        <v>0</v>
      </c>
      <c r="J982" s="329"/>
    </row>
    <row r="983" spans="1:10" ht="12.75">
      <c r="A983" s="110" t="s">
        <v>124</v>
      </c>
      <c r="B983" s="217">
        <v>4</v>
      </c>
      <c r="C983" s="218">
        <v>342.21</v>
      </c>
      <c r="D983" s="218">
        <v>0</v>
      </c>
      <c r="E983" s="218">
        <v>0</v>
      </c>
      <c r="F983" s="218">
        <v>41</v>
      </c>
      <c r="G983" s="219">
        <v>9277.59</v>
      </c>
      <c r="H983" s="220">
        <f>B983+D983+F983</f>
        <v>45</v>
      </c>
      <c r="I983" s="221">
        <f>C983+E983+G983</f>
        <v>9619.8</v>
      </c>
      <c r="J983" s="329"/>
    </row>
    <row r="984" spans="1:10" ht="12.75">
      <c r="A984" s="110" t="s">
        <v>125</v>
      </c>
      <c r="B984" s="217">
        <v>0</v>
      </c>
      <c r="C984" s="218">
        <v>0</v>
      </c>
      <c r="D984" s="218">
        <v>0</v>
      </c>
      <c r="E984" s="218">
        <v>0</v>
      </c>
      <c r="F984" s="218">
        <v>0</v>
      </c>
      <c r="G984" s="219">
        <v>0</v>
      </c>
      <c r="H984" s="220">
        <f aca="true" t="shared" si="270" ref="H984:H991">B984+D984+F984</f>
        <v>0</v>
      </c>
      <c r="I984" s="221">
        <f aca="true" t="shared" si="271" ref="I984:I991">C984+E984+G984</f>
        <v>0</v>
      </c>
      <c r="J984" s="329"/>
    </row>
    <row r="985" spans="1:10" ht="12.75">
      <c r="A985" s="110" t="s">
        <v>126</v>
      </c>
      <c r="B985" s="217">
        <v>8</v>
      </c>
      <c r="C985" s="218">
        <v>1851.82</v>
      </c>
      <c r="D985" s="218">
        <v>0</v>
      </c>
      <c r="E985" s="218">
        <v>0</v>
      </c>
      <c r="F985" s="218">
        <v>0</v>
      </c>
      <c r="G985" s="219">
        <v>0</v>
      </c>
      <c r="H985" s="220">
        <f t="shared" si="270"/>
        <v>8</v>
      </c>
      <c r="I985" s="221">
        <f t="shared" si="271"/>
        <v>1851.82</v>
      </c>
      <c r="J985" s="329"/>
    </row>
    <row r="986" spans="1:10" ht="12.75">
      <c r="A986" s="111" t="s">
        <v>127</v>
      </c>
      <c r="B986" s="222">
        <v>0</v>
      </c>
      <c r="C986" s="223">
        <v>0</v>
      </c>
      <c r="D986" s="223">
        <v>0</v>
      </c>
      <c r="E986" s="223">
        <v>0</v>
      </c>
      <c r="F986" s="223">
        <v>0</v>
      </c>
      <c r="G986" s="224">
        <v>0</v>
      </c>
      <c r="H986" s="225">
        <f t="shared" si="270"/>
        <v>0</v>
      </c>
      <c r="I986" s="226">
        <f t="shared" si="271"/>
        <v>0</v>
      </c>
      <c r="J986" s="329"/>
    </row>
    <row r="987" spans="1:10" ht="12.75">
      <c r="A987" s="109" t="s">
        <v>285</v>
      </c>
      <c r="B987" s="213">
        <f aca="true" t="shared" si="272" ref="B987:G987">SUM(B988:B997)</f>
        <v>823</v>
      </c>
      <c r="C987" s="214">
        <f t="shared" si="272"/>
        <v>189594.40999999997</v>
      </c>
      <c r="D987" s="214">
        <f t="shared" si="272"/>
        <v>4</v>
      </c>
      <c r="E987" s="214">
        <f t="shared" si="272"/>
        <v>112.49000000000001</v>
      </c>
      <c r="F987" s="214">
        <f t="shared" si="272"/>
        <v>100</v>
      </c>
      <c r="G987" s="214">
        <f t="shared" si="272"/>
        <v>47289.3</v>
      </c>
      <c r="H987" s="227">
        <f t="shared" si="270"/>
        <v>927</v>
      </c>
      <c r="I987" s="228">
        <f t="shared" si="271"/>
        <v>236996.19999999995</v>
      </c>
      <c r="J987" s="329"/>
    </row>
    <row r="988" spans="1:10" ht="12.75">
      <c r="A988" s="110" t="s">
        <v>119</v>
      </c>
      <c r="B988" s="217">
        <v>10</v>
      </c>
      <c r="C988" s="218">
        <v>2249.62</v>
      </c>
      <c r="D988" s="218">
        <v>1</v>
      </c>
      <c r="E988" s="218">
        <v>30.31</v>
      </c>
      <c r="F988" s="218">
        <v>0</v>
      </c>
      <c r="G988" s="219">
        <v>0</v>
      </c>
      <c r="H988" s="220">
        <f t="shared" si="270"/>
        <v>11</v>
      </c>
      <c r="I988" s="221">
        <f t="shared" si="271"/>
        <v>2279.93</v>
      </c>
      <c r="J988" s="329"/>
    </row>
    <row r="989" spans="1:10" ht="12.75">
      <c r="A989" s="110" t="s">
        <v>120</v>
      </c>
      <c r="B989" s="217">
        <v>1</v>
      </c>
      <c r="C989" s="218">
        <v>1197.24</v>
      </c>
      <c r="D989" s="218">
        <v>0</v>
      </c>
      <c r="E989" s="218">
        <v>0</v>
      </c>
      <c r="F989" s="218">
        <v>1</v>
      </c>
      <c r="G989" s="219">
        <v>18.37</v>
      </c>
      <c r="H989" s="220">
        <f t="shared" si="270"/>
        <v>2</v>
      </c>
      <c r="I989" s="221">
        <f t="shared" si="271"/>
        <v>1215.61</v>
      </c>
      <c r="J989" s="329"/>
    </row>
    <row r="990" spans="1:10" ht="12.75">
      <c r="A990" s="110" t="s">
        <v>121</v>
      </c>
      <c r="B990" s="217">
        <v>0</v>
      </c>
      <c r="C990" s="218">
        <v>0</v>
      </c>
      <c r="D990" s="218">
        <v>0</v>
      </c>
      <c r="E990" s="218">
        <v>0</v>
      </c>
      <c r="F990" s="218">
        <v>0</v>
      </c>
      <c r="G990" s="219">
        <v>0</v>
      </c>
      <c r="H990" s="220">
        <f t="shared" si="270"/>
        <v>0</v>
      </c>
      <c r="I990" s="221">
        <f t="shared" si="271"/>
        <v>0</v>
      </c>
      <c r="J990" s="329"/>
    </row>
    <row r="991" spans="1:10" ht="12.75">
      <c r="A991" s="110" t="s">
        <v>122</v>
      </c>
      <c r="B991" s="217">
        <v>0</v>
      </c>
      <c r="C991" s="218">
        <v>0</v>
      </c>
      <c r="D991" s="218">
        <v>0</v>
      </c>
      <c r="E991" s="218">
        <v>0</v>
      </c>
      <c r="F991" s="218">
        <v>0</v>
      </c>
      <c r="G991" s="219">
        <v>0</v>
      </c>
      <c r="H991" s="220">
        <f t="shared" si="270"/>
        <v>0</v>
      </c>
      <c r="I991" s="221">
        <f t="shared" si="271"/>
        <v>0</v>
      </c>
      <c r="J991" s="329"/>
    </row>
    <row r="992" spans="1:10" ht="12.75">
      <c r="A992" s="110" t="s">
        <v>123</v>
      </c>
      <c r="B992" s="217">
        <v>679</v>
      </c>
      <c r="C992" s="218">
        <v>142529.75</v>
      </c>
      <c r="D992" s="218">
        <v>3</v>
      </c>
      <c r="E992" s="218">
        <v>82.18</v>
      </c>
      <c r="F992" s="218">
        <v>20</v>
      </c>
      <c r="G992" s="219">
        <v>860.6800000000001</v>
      </c>
      <c r="H992" s="220">
        <f aca="true" t="shared" si="273" ref="H992:H1001">B992+D992+F992</f>
        <v>702</v>
      </c>
      <c r="I992" s="221">
        <f aca="true" t="shared" si="274" ref="I992:I1001">C992+E992+G992</f>
        <v>143472.61</v>
      </c>
      <c r="J992" s="329"/>
    </row>
    <row r="993" spans="1:10" ht="12.75">
      <c r="A993" s="110" t="s">
        <v>326</v>
      </c>
      <c r="B993" s="217">
        <v>0</v>
      </c>
      <c r="C993" s="218">
        <v>0</v>
      </c>
      <c r="D993" s="218">
        <v>0</v>
      </c>
      <c r="E993" s="218">
        <v>0</v>
      </c>
      <c r="F993" s="218">
        <v>0</v>
      </c>
      <c r="G993" s="219">
        <v>0</v>
      </c>
      <c r="H993" s="220">
        <f t="shared" si="273"/>
        <v>0</v>
      </c>
      <c r="I993" s="221">
        <f t="shared" si="274"/>
        <v>0</v>
      </c>
      <c r="J993" s="329"/>
    </row>
    <row r="994" spans="1:10" ht="12.75">
      <c r="A994" s="110" t="s">
        <v>124</v>
      </c>
      <c r="B994" s="217">
        <v>76</v>
      </c>
      <c r="C994" s="218">
        <v>23967.149999999998</v>
      </c>
      <c r="D994" s="218">
        <v>0</v>
      </c>
      <c r="E994" s="218">
        <v>0</v>
      </c>
      <c r="F994" s="218">
        <v>79</v>
      </c>
      <c r="G994" s="219">
        <v>46410.25</v>
      </c>
      <c r="H994" s="220">
        <f t="shared" si="273"/>
        <v>155</v>
      </c>
      <c r="I994" s="221">
        <f t="shared" si="274"/>
        <v>70377.4</v>
      </c>
      <c r="J994" s="329"/>
    </row>
    <row r="995" spans="1:10" ht="12.75">
      <c r="A995" s="110" t="s">
        <v>125</v>
      </c>
      <c r="B995" s="217">
        <v>4</v>
      </c>
      <c r="C995" s="218">
        <v>3551.08</v>
      </c>
      <c r="D995" s="218">
        <v>0</v>
      </c>
      <c r="E995" s="218">
        <v>0</v>
      </c>
      <c r="F995" s="218">
        <v>0</v>
      </c>
      <c r="G995" s="219">
        <v>0</v>
      </c>
      <c r="H995" s="220">
        <f t="shared" si="273"/>
        <v>4</v>
      </c>
      <c r="I995" s="221">
        <f t="shared" si="274"/>
        <v>3551.08</v>
      </c>
      <c r="J995" s="329"/>
    </row>
    <row r="996" spans="1:10" ht="12.75">
      <c r="A996" s="110" t="s">
        <v>126</v>
      </c>
      <c r="B996" s="217">
        <v>51</v>
      </c>
      <c r="C996" s="218">
        <v>14022.47</v>
      </c>
      <c r="D996" s="218">
        <v>0</v>
      </c>
      <c r="E996" s="218">
        <v>0</v>
      </c>
      <c r="F996" s="218">
        <v>0</v>
      </c>
      <c r="G996" s="219">
        <v>0</v>
      </c>
      <c r="H996" s="220">
        <f t="shared" si="273"/>
        <v>51</v>
      </c>
      <c r="I996" s="221">
        <f t="shared" si="274"/>
        <v>14022.47</v>
      </c>
      <c r="J996" s="329"/>
    </row>
    <row r="997" spans="1:10" ht="12.75">
      <c r="A997" s="111" t="s">
        <v>127</v>
      </c>
      <c r="B997" s="222">
        <v>2</v>
      </c>
      <c r="C997" s="223">
        <v>2077.1</v>
      </c>
      <c r="D997" s="223">
        <v>0</v>
      </c>
      <c r="E997" s="223">
        <v>0</v>
      </c>
      <c r="F997" s="223">
        <v>0</v>
      </c>
      <c r="G997" s="224">
        <v>0</v>
      </c>
      <c r="H997" s="225">
        <f t="shared" si="273"/>
        <v>2</v>
      </c>
      <c r="I997" s="226">
        <f t="shared" si="274"/>
        <v>2077.1</v>
      </c>
      <c r="J997" s="329"/>
    </row>
    <row r="998" spans="1:10" ht="12.75">
      <c r="A998" s="109" t="s">
        <v>360</v>
      </c>
      <c r="B998" s="213">
        <f aca="true" t="shared" si="275" ref="B998:G998">SUM(B999:B1008)</f>
        <v>0</v>
      </c>
      <c r="C998" s="214">
        <f t="shared" si="275"/>
        <v>0</v>
      </c>
      <c r="D998" s="214">
        <f t="shared" si="275"/>
        <v>0</v>
      </c>
      <c r="E998" s="214">
        <f t="shared" si="275"/>
        <v>0</v>
      </c>
      <c r="F998" s="214">
        <f t="shared" si="275"/>
        <v>0</v>
      </c>
      <c r="G998" s="214">
        <f t="shared" si="275"/>
        <v>0</v>
      </c>
      <c r="H998" s="227">
        <f t="shared" si="273"/>
        <v>0</v>
      </c>
      <c r="I998" s="228">
        <f t="shared" si="274"/>
        <v>0</v>
      </c>
      <c r="J998" s="329"/>
    </row>
    <row r="999" spans="1:10" ht="12.75">
      <c r="A999" s="110" t="s">
        <v>119</v>
      </c>
      <c r="B999" s="217">
        <v>0</v>
      </c>
      <c r="C999" s="218">
        <v>0</v>
      </c>
      <c r="D999" s="218">
        <v>0</v>
      </c>
      <c r="E999" s="218">
        <v>0</v>
      </c>
      <c r="F999" s="218">
        <v>0</v>
      </c>
      <c r="G999" s="219">
        <v>0</v>
      </c>
      <c r="H999" s="220">
        <f t="shared" si="273"/>
        <v>0</v>
      </c>
      <c r="I999" s="221">
        <f t="shared" si="274"/>
        <v>0</v>
      </c>
      <c r="J999" s="329"/>
    </row>
    <row r="1000" spans="1:10" ht="12.75">
      <c r="A1000" s="110" t="s">
        <v>120</v>
      </c>
      <c r="B1000" s="217">
        <v>0</v>
      </c>
      <c r="C1000" s="218">
        <v>0</v>
      </c>
      <c r="D1000" s="218">
        <v>0</v>
      </c>
      <c r="E1000" s="218">
        <v>0</v>
      </c>
      <c r="F1000" s="218">
        <v>0</v>
      </c>
      <c r="G1000" s="219">
        <v>0</v>
      </c>
      <c r="H1000" s="220">
        <f t="shared" si="273"/>
        <v>0</v>
      </c>
      <c r="I1000" s="221">
        <f t="shared" si="274"/>
        <v>0</v>
      </c>
      <c r="J1000" s="329"/>
    </row>
    <row r="1001" spans="1:10" ht="12.75">
      <c r="A1001" s="110" t="s">
        <v>121</v>
      </c>
      <c r="B1001" s="217">
        <v>0</v>
      </c>
      <c r="C1001" s="218">
        <v>0</v>
      </c>
      <c r="D1001" s="218">
        <v>0</v>
      </c>
      <c r="E1001" s="218">
        <v>0</v>
      </c>
      <c r="F1001" s="218">
        <v>0</v>
      </c>
      <c r="G1001" s="219">
        <v>0</v>
      </c>
      <c r="H1001" s="220">
        <f t="shared" si="273"/>
        <v>0</v>
      </c>
      <c r="I1001" s="221">
        <f t="shared" si="274"/>
        <v>0</v>
      </c>
      <c r="J1001" s="329"/>
    </row>
    <row r="1002" spans="1:10" ht="12.75">
      <c r="A1002" s="110" t="s">
        <v>122</v>
      </c>
      <c r="B1002" s="217">
        <v>0</v>
      </c>
      <c r="C1002" s="218">
        <v>0</v>
      </c>
      <c r="D1002" s="218">
        <v>0</v>
      </c>
      <c r="E1002" s="218">
        <v>0</v>
      </c>
      <c r="F1002" s="218">
        <v>0</v>
      </c>
      <c r="G1002" s="219">
        <v>0</v>
      </c>
      <c r="H1002" s="220">
        <f aca="true" t="shared" si="276" ref="H1002:I1008">B1002+D1002+F1002</f>
        <v>0</v>
      </c>
      <c r="I1002" s="221">
        <f t="shared" si="276"/>
        <v>0</v>
      </c>
      <c r="J1002" s="329"/>
    </row>
    <row r="1003" spans="1:10" ht="12.75">
      <c r="A1003" s="110" t="s">
        <v>123</v>
      </c>
      <c r="B1003" s="217">
        <v>0</v>
      </c>
      <c r="C1003" s="218">
        <v>0</v>
      </c>
      <c r="D1003" s="218">
        <v>0</v>
      </c>
      <c r="E1003" s="218">
        <v>0</v>
      </c>
      <c r="F1003" s="218">
        <v>0</v>
      </c>
      <c r="G1003" s="219">
        <v>0</v>
      </c>
      <c r="H1003" s="220">
        <f t="shared" si="276"/>
        <v>0</v>
      </c>
      <c r="I1003" s="221">
        <f t="shared" si="276"/>
        <v>0</v>
      </c>
      <c r="J1003" s="329"/>
    </row>
    <row r="1004" spans="1:10" ht="12.75">
      <c r="A1004" s="110" t="s">
        <v>326</v>
      </c>
      <c r="B1004" s="217">
        <v>0</v>
      </c>
      <c r="C1004" s="218">
        <v>0</v>
      </c>
      <c r="D1004" s="218">
        <v>0</v>
      </c>
      <c r="E1004" s="218">
        <v>0</v>
      </c>
      <c r="F1004" s="218">
        <v>0</v>
      </c>
      <c r="G1004" s="219">
        <v>0</v>
      </c>
      <c r="H1004" s="220">
        <f t="shared" si="276"/>
        <v>0</v>
      </c>
      <c r="I1004" s="221">
        <f t="shared" si="276"/>
        <v>0</v>
      </c>
      <c r="J1004" s="329"/>
    </row>
    <row r="1005" spans="1:10" ht="12.75">
      <c r="A1005" s="110" t="s">
        <v>124</v>
      </c>
      <c r="B1005" s="217">
        <v>0</v>
      </c>
      <c r="C1005" s="218">
        <v>0</v>
      </c>
      <c r="D1005" s="218">
        <v>0</v>
      </c>
      <c r="E1005" s="218">
        <v>0</v>
      </c>
      <c r="F1005" s="218">
        <v>0</v>
      </c>
      <c r="G1005" s="219">
        <v>0</v>
      </c>
      <c r="H1005" s="220">
        <f t="shared" si="276"/>
        <v>0</v>
      </c>
      <c r="I1005" s="221">
        <f t="shared" si="276"/>
        <v>0</v>
      </c>
      <c r="J1005" s="329"/>
    </row>
    <row r="1006" spans="1:10" ht="12.75">
      <c r="A1006" s="110" t="s">
        <v>125</v>
      </c>
      <c r="B1006" s="217">
        <v>0</v>
      </c>
      <c r="C1006" s="218">
        <v>0</v>
      </c>
      <c r="D1006" s="218">
        <v>0</v>
      </c>
      <c r="E1006" s="218">
        <v>0</v>
      </c>
      <c r="F1006" s="218">
        <v>0</v>
      </c>
      <c r="G1006" s="219">
        <v>0</v>
      </c>
      <c r="H1006" s="220">
        <f t="shared" si="276"/>
        <v>0</v>
      </c>
      <c r="I1006" s="221">
        <f t="shared" si="276"/>
        <v>0</v>
      </c>
      <c r="J1006" s="329"/>
    </row>
    <row r="1007" spans="1:10" ht="12.75">
      <c r="A1007" s="110" t="s">
        <v>126</v>
      </c>
      <c r="B1007" s="217">
        <v>0</v>
      </c>
      <c r="C1007" s="218">
        <v>0</v>
      </c>
      <c r="D1007" s="218">
        <v>0</v>
      </c>
      <c r="E1007" s="218">
        <v>0</v>
      </c>
      <c r="F1007" s="218">
        <v>0</v>
      </c>
      <c r="G1007" s="219">
        <v>0</v>
      </c>
      <c r="H1007" s="220">
        <f t="shared" si="276"/>
        <v>0</v>
      </c>
      <c r="I1007" s="221">
        <f t="shared" si="276"/>
        <v>0</v>
      </c>
      <c r="J1007" s="329"/>
    </row>
    <row r="1008" spans="1:10" ht="12.75">
      <c r="A1008" s="111" t="s">
        <v>127</v>
      </c>
      <c r="B1008" s="222">
        <v>0</v>
      </c>
      <c r="C1008" s="223">
        <v>0</v>
      </c>
      <c r="D1008" s="223">
        <v>0</v>
      </c>
      <c r="E1008" s="223">
        <v>0</v>
      </c>
      <c r="F1008" s="223">
        <v>0</v>
      </c>
      <c r="G1008" s="224">
        <v>0</v>
      </c>
      <c r="H1008" s="225">
        <f t="shared" si="276"/>
        <v>0</v>
      </c>
      <c r="I1008" s="226">
        <f t="shared" si="276"/>
        <v>0</v>
      </c>
      <c r="J1008" s="329"/>
    </row>
    <row r="1009" spans="1:10" ht="12.75">
      <c r="A1009" s="109" t="s">
        <v>286</v>
      </c>
      <c r="B1009" s="213">
        <f aca="true" t="shared" si="277" ref="B1009:G1009">SUM(B1010:B1019)</f>
        <v>52</v>
      </c>
      <c r="C1009" s="214">
        <f t="shared" si="277"/>
        <v>6230.64</v>
      </c>
      <c r="D1009" s="214">
        <f t="shared" si="277"/>
        <v>0</v>
      </c>
      <c r="E1009" s="214">
        <f t="shared" si="277"/>
        <v>0</v>
      </c>
      <c r="F1009" s="214">
        <f t="shared" si="277"/>
        <v>119</v>
      </c>
      <c r="G1009" s="214">
        <f t="shared" si="277"/>
        <v>17521.96</v>
      </c>
      <c r="H1009" s="227">
        <f aca="true" t="shared" si="278" ref="H1009:I1012">B1009+D1009+F1009</f>
        <v>171</v>
      </c>
      <c r="I1009" s="228">
        <f t="shared" si="278"/>
        <v>23752.6</v>
      </c>
      <c r="J1009" s="329"/>
    </row>
    <row r="1010" spans="1:10" ht="12.75">
      <c r="A1010" s="110" t="s">
        <v>119</v>
      </c>
      <c r="B1010" s="217">
        <v>2</v>
      </c>
      <c r="C1010" s="218">
        <v>288.05</v>
      </c>
      <c r="D1010" s="218">
        <v>0</v>
      </c>
      <c r="E1010" s="218">
        <v>0</v>
      </c>
      <c r="F1010" s="218">
        <v>0</v>
      </c>
      <c r="G1010" s="219">
        <v>0</v>
      </c>
      <c r="H1010" s="220">
        <f t="shared" si="278"/>
        <v>2</v>
      </c>
      <c r="I1010" s="221">
        <f t="shared" si="278"/>
        <v>288.05</v>
      </c>
      <c r="J1010" s="329"/>
    </row>
    <row r="1011" spans="1:10" ht="12.75">
      <c r="A1011" s="110" t="s">
        <v>120</v>
      </c>
      <c r="B1011" s="217">
        <v>0</v>
      </c>
      <c r="C1011" s="218">
        <v>0</v>
      </c>
      <c r="D1011" s="218">
        <v>0</v>
      </c>
      <c r="E1011" s="218">
        <v>0</v>
      </c>
      <c r="F1011" s="218">
        <v>0</v>
      </c>
      <c r="G1011" s="219">
        <v>0</v>
      </c>
      <c r="H1011" s="220">
        <f t="shared" si="278"/>
        <v>0</v>
      </c>
      <c r="I1011" s="221">
        <f t="shared" si="278"/>
        <v>0</v>
      </c>
      <c r="J1011" s="329"/>
    </row>
    <row r="1012" spans="1:10" ht="12.75">
      <c r="A1012" s="110" t="s">
        <v>121</v>
      </c>
      <c r="B1012" s="217">
        <v>0</v>
      </c>
      <c r="C1012" s="218">
        <v>0</v>
      </c>
      <c r="D1012" s="218">
        <v>0</v>
      </c>
      <c r="E1012" s="218">
        <v>0</v>
      </c>
      <c r="F1012" s="218">
        <v>0</v>
      </c>
      <c r="G1012" s="219">
        <v>0</v>
      </c>
      <c r="H1012" s="220">
        <f t="shared" si="278"/>
        <v>0</v>
      </c>
      <c r="I1012" s="221">
        <f t="shared" si="278"/>
        <v>0</v>
      </c>
      <c r="J1012" s="329"/>
    </row>
    <row r="1013" spans="1:10" ht="12.75">
      <c r="A1013" s="110" t="s">
        <v>122</v>
      </c>
      <c r="B1013" s="217">
        <v>0</v>
      </c>
      <c r="C1013" s="218">
        <v>0</v>
      </c>
      <c r="D1013" s="218">
        <v>0</v>
      </c>
      <c r="E1013" s="218">
        <v>0</v>
      </c>
      <c r="F1013" s="218">
        <v>0</v>
      </c>
      <c r="G1013" s="219">
        <v>0</v>
      </c>
      <c r="H1013" s="220">
        <f aca="true" t="shared" si="279" ref="H1013:H1020">B1013+D1013+F1013</f>
        <v>0</v>
      </c>
      <c r="I1013" s="221">
        <f aca="true" t="shared" si="280" ref="I1013:I1020">C1013+E1013+G1013</f>
        <v>0</v>
      </c>
      <c r="J1013" s="329"/>
    </row>
    <row r="1014" spans="1:10" ht="12.75">
      <c r="A1014" s="110" t="s">
        <v>123</v>
      </c>
      <c r="B1014" s="217">
        <v>27</v>
      </c>
      <c r="C1014" s="218">
        <v>2207.52</v>
      </c>
      <c r="D1014" s="218">
        <v>0</v>
      </c>
      <c r="E1014" s="218">
        <v>0</v>
      </c>
      <c r="F1014" s="218">
        <v>35</v>
      </c>
      <c r="G1014" s="219">
        <v>3283.5</v>
      </c>
      <c r="H1014" s="220">
        <f t="shared" si="279"/>
        <v>62</v>
      </c>
      <c r="I1014" s="221">
        <f t="shared" si="280"/>
        <v>5491.02</v>
      </c>
      <c r="J1014" s="329"/>
    </row>
    <row r="1015" spans="1:10" ht="12.75">
      <c r="A1015" s="110" t="s">
        <v>326</v>
      </c>
      <c r="B1015" s="217">
        <v>0</v>
      </c>
      <c r="C1015" s="218">
        <v>0</v>
      </c>
      <c r="D1015" s="218">
        <v>0</v>
      </c>
      <c r="E1015" s="218">
        <v>0</v>
      </c>
      <c r="F1015" s="218">
        <v>0</v>
      </c>
      <c r="G1015" s="219">
        <v>0</v>
      </c>
      <c r="H1015" s="220">
        <f t="shared" si="279"/>
        <v>0</v>
      </c>
      <c r="I1015" s="221">
        <f t="shared" si="280"/>
        <v>0</v>
      </c>
      <c r="J1015" s="329"/>
    </row>
    <row r="1016" spans="1:10" ht="12.75">
      <c r="A1016" s="110" t="s">
        <v>124</v>
      </c>
      <c r="B1016" s="217">
        <v>3</v>
      </c>
      <c r="C1016" s="218">
        <v>82.57</v>
      </c>
      <c r="D1016" s="218">
        <v>0</v>
      </c>
      <c r="E1016" s="218">
        <v>0</v>
      </c>
      <c r="F1016" s="218">
        <v>82</v>
      </c>
      <c r="G1016" s="219">
        <v>12165.79</v>
      </c>
      <c r="H1016" s="220">
        <f t="shared" si="279"/>
        <v>85</v>
      </c>
      <c r="I1016" s="221">
        <f t="shared" si="280"/>
        <v>12248.36</v>
      </c>
      <c r="J1016" s="329"/>
    </row>
    <row r="1017" spans="1:10" ht="12.75">
      <c r="A1017" s="110" t="s">
        <v>125</v>
      </c>
      <c r="B1017" s="217">
        <v>17</v>
      </c>
      <c r="C1017" s="218">
        <v>968.95</v>
      </c>
      <c r="D1017" s="218">
        <v>0</v>
      </c>
      <c r="E1017" s="218">
        <v>0</v>
      </c>
      <c r="F1017" s="218">
        <v>0</v>
      </c>
      <c r="G1017" s="219">
        <v>0</v>
      </c>
      <c r="H1017" s="220">
        <f t="shared" si="279"/>
        <v>17</v>
      </c>
      <c r="I1017" s="221">
        <f t="shared" si="280"/>
        <v>968.95</v>
      </c>
      <c r="J1017" s="329"/>
    </row>
    <row r="1018" spans="1:10" ht="12.75">
      <c r="A1018" s="110" t="s">
        <v>126</v>
      </c>
      <c r="B1018" s="217">
        <v>0</v>
      </c>
      <c r="C1018" s="218">
        <v>0</v>
      </c>
      <c r="D1018" s="218">
        <v>0</v>
      </c>
      <c r="E1018" s="218">
        <v>0</v>
      </c>
      <c r="F1018" s="218">
        <v>0</v>
      </c>
      <c r="G1018" s="219">
        <v>0</v>
      </c>
      <c r="H1018" s="220">
        <f t="shared" si="279"/>
        <v>0</v>
      </c>
      <c r="I1018" s="221">
        <f t="shared" si="280"/>
        <v>0</v>
      </c>
      <c r="J1018" s="329"/>
    </row>
    <row r="1019" spans="1:10" ht="12.75">
      <c r="A1019" s="111" t="s">
        <v>127</v>
      </c>
      <c r="B1019" s="222">
        <v>3</v>
      </c>
      <c r="C1019" s="223">
        <v>2683.55</v>
      </c>
      <c r="D1019" s="223">
        <v>0</v>
      </c>
      <c r="E1019" s="223">
        <v>0</v>
      </c>
      <c r="F1019" s="223">
        <v>2</v>
      </c>
      <c r="G1019" s="224">
        <v>2072.67</v>
      </c>
      <c r="H1019" s="225">
        <f t="shared" si="279"/>
        <v>5</v>
      </c>
      <c r="I1019" s="226">
        <f t="shared" si="280"/>
        <v>4756.22</v>
      </c>
      <c r="J1019" s="329"/>
    </row>
    <row r="1020" spans="1:10" ht="12.75">
      <c r="A1020" s="109" t="s">
        <v>328</v>
      </c>
      <c r="B1020" s="213">
        <f aca="true" t="shared" si="281" ref="B1020:G1020">SUM(B1021:B1030)</f>
        <v>16</v>
      </c>
      <c r="C1020" s="214">
        <f t="shared" si="281"/>
        <v>355.05999999999995</v>
      </c>
      <c r="D1020" s="214">
        <f t="shared" si="281"/>
        <v>0</v>
      </c>
      <c r="E1020" s="214">
        <f t="shared" si="281"/>
        <v>0</v>
      </c>
      <c r="F1020" s="214">
        <f t="shared" si="281"/>
        <v>9</v>
      </c>
      <c r="G1020" s="214">
        <f t="shared" si="281"/>
        <v>376.38000000000005</v>
      </c>
      <c r="H1020" s="227">
        <f t="shared" si="279"/>
        <v>25</v>
      </c>
      <c r="I1020" s="228">
        <f t="shared" si="280"/>
        <v>731.44</v>
      </c>
      <c r="J1020" s="329"/>
    </row>
    <row r="1021" spans="1:10" ht="12.75">
      <c r="A1021" s="110" t="s">
        <v>119</v>
      </c>
      <c r="B1021" s="217">
        <v>0</v>
      </c>
      <c r="C1021" s="218">
        <v>0</v>
      </c>
      <c r="D1021" s="218">
        <v>0</v>
      </c>
      <c r="E1021" s="218">
        <v>0</v>
      </c>
      <c r="F1021" s="218">
        <v>0</v>
      </c>
      <c r="G1021" s="219">
        <v>0</v>
      </c>
      <c r="H1021" s="220">
        <f aca="true" t="shared" si="282" ref="H1021:H1033">B1021+D1021+F1021</f>
        <v>0</v>
      </c>
      <c r="I1021" s="221">
        <f aca="true" t="shared" si="283" ref="I1021:I1033">C1021+E1021+G1021</f>
        <v>0</v>
      </c>
      <c r="J1021" s="329"/>
    </row>
    <row r="1022" spans="1:10" ht="12.75">
      <c r="A1022" s="110" t="s">
        <v>120</v>
      </c>
      <c r="B1022" s="217">
        <v>1</v>
      </c>
      <c r="C1022" s="218">
        <v>8.01</v>
      </c>
      <c r="D1022" s="218">
        <v>0</v>
      </c>
      <c r="E1022" s="218">
        <v>0</v>
      </c>
      <c r="F1022" s="218">
        <v>0</v>
      </c>
      <c r="G1022" s="219">
        <v>0</v>
      </c>
      <c r="H1022" s="220">
        <f t="shared" si="282"/>
        <v>1</v>
      </c>
      <c r="I1022" s="221">
        <f t="shared" si="283"/>
        <v>8.01</v>
      </c>
      <c r="J1022" s="329"/>
    </row>
    <row r="1023" spans="1:10" ht="12.75">
      <c r="A1023" s="110" t="s">
        <v>121</v>
      </c>
      <c r="B1023" s="217">
        <v>0</v>
      </c>
      <c r="C1023" s="218">
        <v>0</v>
      </c>
      <c r="D1023" s="218">
        <v>0</v>
      </c>
      <c r="E1023" s="218">
        <v>0</v>
      </c>
      <c r="F1023" s="218">
        <v>0</v>
      </c>
      <c r="G1023" s="219">
        <v>0</v>
      </c>
      <c r="H1023" s="220">
        <f t="shared" si="282"/>
        <v>0</v>
      </c>
      <c r="I1023" s="221">
        <f t="shared" si="283"/>
        <v>0</v>
      </c>
      <c r="J1023" s="329"/>
    </row>
    <row r="1024" spans="1:10" ht="12.75">
      <c r="A1024" s="110" t="s">
        <v>122</v>
      </c>
      <c r="B1024" s="217">
        <v>0</v>
      </c>
      <c r="C1024" s="218">
        <v>0</v>
      </c>
      <c r="D1024" s="218">
        <v>0</v>
      </c>
      <c r="E1024" s="218">
        <v>0</v>
      </c>
      <c r="F1024" s="218">
        <v>0</v>
      </c>
      <c r="G1024" s="219">
        <v>0</v>
      </c>
      <c r="H1024" s="220">
        <f t="shared" si="282"/>
        <v>0</v>
      </c>
      <c r="I1024" s="221">
        <f t="shared" si="283"/>
        <v>0</v>
      </c>
      <c r="J1024" s="329"/>
    </row>
    <row r="1025" spans="1:10" ht="12.75">
      <c r="A1025" s="110" t="s">
        <v>123</v>
      </c>
      <c r="B1025" s="217">
        <v>10</v>
      </c>
      <c r="C1025" s="218">
        <v>170.44</v>
      </c>
      <c r="D1025" s="218">
        <v>0</v>
      </c>
      <c r="E1025" s="218">
        <v>0</v>
      </c>
      <c r="F1025" s="218">
        <v>7</v>
      </c>
      <c r="G1025" s="219">
        <v>258.21000000000004</v>
      </c>
      <c r="H1025" s="220">
        <f t="shared" si="282"/>
        <v>17</v>
      </c>
      <c r="I1025" s="221">
        <f t="shared" si="283"/>
        <v>428.65000000000003</v>
      </c>
      <c r="J1025" s="329"/>
    </row>
    <row r="1026" spans="1:10" ht="12.75">
      <c r="A1026" s="110" t="s">
        <v>326</v>
      </c>
      <c r="B1026" s="217">
        <v>0</v>
      </c>
      <c r="C1026" s="218">
        <v>0</v>
      </c>
      <c r="D1026" s="218">
        <v>0</v>
      </c>
      <c r="E1026" s="218">
        <v>0</v>
      </c>
      <c r="F1026" s="218">
        <v>0</v>
      </c>
      <c r="G1026" s="219">
        <v>0</v>
      </c>
      <c r="H1026" s="220">
        <f t="shared" si="282"/>
        <v>0</v>
      </c>
      <c r="I1026" s="221">
        <f t="shared" si="283"/>
        <v>0</v>
      </c>
      <c r="J1026" s="329"/>
    </row>
    <row r="1027" spans="1:10" ht="12.75">
      <c r="A1027" s="110" t="s">
        <v>124</v>
      </c>
      <c r="B1027" s="217">
        <v>1</v>
      </c>
      <c r="C1027" s="218">
        <v>42.1</v>
      </c>
      <c r="D1027" s="218">
        <v>0</v>
      </c>
      <c r="E1027" s="218">
        <v>0</v>
      </c>
      <c r="F1027" s="218">
        <v>2</v>
      </c>
      <c r="G1027" s="219">
        <v>118.17</v>
      </c>
      <c r="H1027" s="220">
        <f t="shared" si="282"/>
        <v>3</v>
      </c>
      <c r="I1027" s="221">
        <f t="shared" si="283"/>
        <v>160.27</v>
      </c>
      <c r="J1027" s="329"/>
    </row>
    <row r="1028" spans="1:10" ht="12.75">
      <c r="A1028" s="110" t="s">
        <v>125</v>
      </c>
      <c r="B1028" s="217">
        <v>0</v>
      </c>
      <c r="C1028" s="218">
        <v>0</v>
      </c>
      <c r="D1028" s="218">
        <v>0</v>
      </c>
      <c r="E1028" s="218">
        <v>0</v>
      </c>
      <c r="F1028" s="218">
        <v>0</v>
      </c>
      <c r="G1028" s="219">
        <v>0</v>
      </c>
      <c r="H1028" s="220">
        <f t="shared" si="282"/>
        <v>0</v>
      </c>
      <c r="I1028" s="221">
        <f t="shared" si="283"/>
        <v>0</v>
      </c>
      <c r="J1028" s="329"/>
    </row>
    <row r="1029" spans="1:10" ht="12.75">
      <c r="A1029" s="110" t="s">
        <v>126</v>
      </c>
      <c r="B1029" s="217">
        <v>4</v>
      </c>
      <c r="C1029" s="218">
        <v>134.51</v>
      </c>
      <c r="D1029" s="218">
        <v>0</v>
      </c>
      <c r="E1029" s="218">
        <v>0</v>
      </c>
      <c r="F1029" s="218">
        <v>0</v>
      </c>
      <c r="G1029" s="219">
        <v>0</v>
      </c>
      <c r="H1029" s="220">
        <f t="shared" si="282"/>
        <v>4</v>
      </c>
      <c r="I1029" s="221">
        <f t="shared" si="283"/>
        <v>134.51</v>
      </c>
      <c r="J1029" s="329"/>
    </row>
    <row r="1030" spans="1:10" ht="12.75">
      <c r="A1030" s="111" t="s">
        <v>127</v>
      </c>
      <c r="B1030" s="222">
        <v>0</v>
      </c>
      <c r="C1030" s="223">
        <v>0</v>
      </c>
      <c r="D1030" s="223">
        <v>0</v>
      </c>
      <c r="E1030" s="223">
        <v>0</v>
      </c>
      <c r="F1030" s="223">
        <v>0</v>
      </c>
      <c r="G1030" s="224">
        <v>0</v>
      </c>
      <c r="H1030" s="225">
        <f t="shared" si="282"/>
        <v>0</v>
      </c>
      <c r="I1030" s="226">
        <f t="shared" si="283"/>
        <v>0</v>
      </c>
      <c r="J1030" s="329"/>
    </row>
    <row r="1031" spans="1:10" ht="12.75">
      <c r="A1031" s="109" t="s">
        <v>287</v>
      </c>
      <c r="B1031" s="213">
        <f aca="true" t="shared" si="284" ref="B1031:G1031">SUM(B1032:B1041)</f>
        <v>17</v>
      </c>
      <c r="C1031" s="214">
        <f t="shared" si="284"/>
        <v>4253.370000000001</v>
      </c>
      <c r="D1031" s="214">
        <f t="shared" si="284"/>
        <v>0</v>
      </c>
      <c r="E1031" s="214">
        <f t="shared" si="284"/>
        <v>0</v>
      </c>
      <c r="F1031" s="214">
        <f t="shared" si="284"/>
        <v>39</v>
      </c>
      <c r="G1031" s="214">
        <f t="shared" si="284"/>
        <v>8183.6900000000005</v>
      </c>
      <c r="H1031" s="227">
        <f t="shared" si="282"/>
        <v>56</v>
      </c>
      <c r="I1031" s="228">
        <f t="shared" si="283"/>
        <v>12437.060000000001</v>
      </c>
      <c r="J1031" s="329"/>
    </row>
    <row r="1032" spans="1:10" ht="12.75">
      <c r="A1032" s="110" t="s">
        <v>119</v>
      </c>
      <c r="B1032" s="217">
        <v>1</v>
      </c>
      <c r="C1032" s="218">
        <v>77.63</v>
      </c>
      <c r="D1032" s="218">
        <v>0</v>
      </c>
      <c r="E1032" s="218">
        <v>0</v>
      </c>
      <c r="F1032" s="218">
        <v>0</v>
      </c>
      <c r="G1032" s="219">
        <v>0</v>
      </c>
      <c r="H1032" s="220">
        <f t="shared" si="282"/>
        <v>1</v>
      </c>
      <c r="I1032" s="221">
        <f t="shared" si="283"/>
        <v>77.63</v>
      </c>
      <c r="J1032" s="329"/>
    </row>
    <row r="1033" spans="1:10" ht="12.75">
      <c r="A1033" s="110" t="s">
        <v>120</v>
      </c>
      <c r="B1033" s="217">
        <v>2</v>
      </c>
      <c r="C1033" s="218">
        <v>379.94</v>
      </c>
      <c r="D1033" s="218">
        <v>0</v>
      </c>
      <c r="E1033" s="218">
        <v>0</v>
      </c>
      <c r="F1033" s="218">
        <v>0</v>
      </c>
      <c r="G1033" s="219">
        <v>0</v>
      </c>
      <c r="H1033" s="220">
        <f t="shared" si="282"/>
        <v>2</v>
      </c>
      <c r="I1033" s="221">
        <f t="shared" si="283"/>
        <v>379.94</v>
      </c>
      <c r="J1033" s="329"/>
    </row>
    <row r="1034" spans="1:10" ht="12.75">
      <c r="A1034" s="110" t="s">
        <v>121</v>
      </c>
      <c r="B1034" s="217">
        <v>0</v>
      </c>
      <c r="C1034" s="218">
        <v>0</v>
      </c>
      <c r="D1034" s="218">
        <v>0</v>
      </c>
      <c r="E1034" s="218">
        <v>0</v>
      </c>
      <c r="F1034" s="218">
        <v>0</v>
      </c>
      <c r="G1034" s="219">
        <v>0</v>
      </c>
      <c r="H1034" s="220">
        <f aca="true" t="shared" si="285" ref="H1034:H1041">B1034+D1034+F1034</f>
        <v>0</v>
      </c>
      <c r="I1034" s="221">
        <f aca="true" t="shared" si="286" ref="I1034:I1041">C1034+E1034+G1034</f>
        <v>0</v>
      </c>
      <c r="J1034" s="329"/>
    </row>
    <row r="1035" spans="1:10" ht="12.75">
      <c r="A1035" s="110" t="s">
        <v>122</v>
      </c>
      <c r="B1035" s="217">
        <v>0</v>
      </c>
      <c r="C1035" s="218">
        <v>0</v>
      </c>
      <c r="D1035" s="218">
        <v>0</v>
      </c>
      <c r="E1035" s="218">
        <v>0</v>
      </c>
      <c r="F1035" s="218">
        <v>0</v>
      </c>
      <c r="G1035" s="219">
        <v>0</v>
      </c>
      <c r="H1035" s="220">
        <f t="shared" si="285"/>
        <v>0</v>
      </c>
      <c r="I1035" s="221">
        <f t="shared" si="286"/>
        <v>0</v>
      </c>
      <c r="J1035" s="329"/>
    </row>
    <row r="1036" spans="1:10" ht="12.75">
      <c r="A1036" s="110" t="s">
        <v>123</v>
      </c>
      <c r="B1036" s="217">
        <v>11</v>
      </c>
      <c r="C1036" s="218">
        <v>3692.3300000000004</v>
      </c>
      <c r="D1036" s="218">
        <v>0</v>
      </c>
      <c r="E1036" s="218">
        <v>0</v>
      </c>
      <c r="F1036" s="218">
        <v>1</v>
      </c>
      <c r="G1036" s="219">
        <v>84.93</v>
      </c>
      <c r="H1036" s="220">
        <f t="shared" si="285"/>
        <v>12</v>
      </c>
      <c r="I1036" s="221">
        <f t="shared" si="286"/>
        <v>3777.26</v>
      </c>
      <c r="J1036" s="329"/>
    </row>
    <row r="1037" spans="1:10" ht="12.75">
      <c r="A1037" s="110" t="s">
        <v>326</v>
      </c>
      <c r="B1037" s="217">
        <v>0</v>
      </c>
      <c r="C1037" s="218">
        <v>0</v>
      </c>
      <c r="D1037" s="218">
        <v>0</v>
      </c>
      <c r="E1037" s="218">
        <v>0</v>
      </c>
      <c r="F1037" s="218">
        <v>0</v>
      </c>
      <c r="G1037" s="219">
        <v>0</v>
      </c>
      <c r="H1037" s="220">
        <f t="shared" si="285"/>
        <v>0</v>
      </c>
      <c r="I1037" s="221">
        <f t="shared" si="286"/>
        <v>0</v>
      </c>
      <c r="J1037" s="329"/>
    </row>
    <row r="1038" spans="1:10" ht="12.75">
      <c r="A1038" s="110" t="s">
        <v>124</v>
      </c>
      <c r="B1038" s="217">
        <v>3</v>
      </c>
      <c r="C1038" s="218">
        <v>103.47</v>
      </c>
      <c r="D1038" s="218">
        <v>0</v>
      </c>
      <c r="E1038" s="218">
        <v>0</v>
      </c>
      <c r="F1038" s="218">
        <v>38</v>
      </c>
      <c r="G1038" s="219">
        <v>8098.76</v>
      </c>
      <c r="H1038" s="220">
        <f t="shared" si="285"/>
        <v>41</v>
      </c>
      <c r="I1038" s="221">
        <f t="shared" si="286"/>
        <v>8202.23</v>
      </c>
      <c r="J1038" s="329"/>
    </row>
    <row r="1039" spans="1:10" ht="12.75">
      <c r="A1039" s="110" t="s">
        <v>125</v>
      </c>
      <c r="B1039" s="217">
        <v>0</v>
      </c>
      <c r="C1039" s="218">
        <v>0</v>
      </c>
      <c r="D1039" s="218">
        <v>0</v>
      </c>
      <c r="E1039" s="218">
        <v>0</v>
      </c>
      <c r="F1039" s="218">
        <v>0</v>
      </c>
      <c r="G1039" s="219">
        <v>0</v>
      </c>
      <c r="H1039" s="220">
        <f t="shared" si="285"/>
        <v>0</v>
      </c>
      <c r="I1039" s="221">
        <f t="shared" si="286"/>
        <v>0</v>
      </c>
      <c r="J1039" s="329"/>
    </row>
    <row r="1040" spans="1:10" ht="12.75">
      <c r="A1040" s="110" t="s">
        <v>126</v>
      </c>
      <c r="B1040" s="217">
        <v>0</v>
      </c>
      <c r="C1040" s="218">
        <v>0</v>
      </c>
      <c r="D1040" s="218">
        <v>0</v>
      </c>
      <c r="E1040" s="218">
        <v>0</v>
      </c>
      <c r="F1040" s="218">
        <v>0</v>
      </c>
      <c r="G1040" s="219">
        <v>0</v>
      </c>
      <c r="H1040" s="220">
        <f t="shared" si="285"/>
        <v>0</v>
      </c>
      <c r="I1040" s="221">
        <f t="shared" si="286"/>
        <v>0</v>
      </c>
      <c r="J1040" s="329"/>
    </row>
    <row r="1041" spans="1:10" ht="12.75">
      <c r="A1041" s="111" t="s">
        <v>127</v>
      </c>
      <c r="B1041" s="222">
        <v>0</v>
      </c>
      <c r="C1041" s="223">
        <v>0</v>
      </c>
      <c r="D1041" s="223">
        <v>0</v>
      </c>
      <c r="E1041" s="223">
        <v>0</v>
      </c>
      <c r="F1041" s="223">
        <v>0</v>
      </c>
      <c r="G1041" s="224">
        <v>0</v>
      </c>
      <c r="H1041" s="225">
        <f t="shared" si="285"/>
        <v>0</v>
      </c>
      <c r="I1041" s="226">
        <f t="shared" si="286"/>
        <v>0</v>
      </c>
      <c r="J1041" s="329"/>
    </row>
    <row r="1042" spans="1:10" ht="12.75">
      <c r="A1042" s="109" t="s">
        <v>288</v>
      </c>
      <c r="B1042" s="213">
        <f aca="true" t="shared" si="287" ref="B1042:G1042">SUM(B1043:B1052)</f>
        <v>1805</v>
      </c>
      <c r="C1042" s="214">
        <f t="shared" si="287"/>
        <v>697643.4900000001</v>
      </c>
      <c r="D1042" s="214">
        <f t="shared" si="287"/>
        <v>4</v>
      </c>
      <c r="E1042" s="214">
        <f t="shared" si="287"/>
        <v>396.18</v>
      </c>
      <c r="F1042" s="214">
        <f t="shared" si="287"/>
        <v>95</v>
      </c>
      <c r="G1042" s="214">
        <f t="shared" si="287"/>
        <v>54834.299999999996</v>
      </c>
      <c r="H1042" s="227">
        <f>B1042+D1042+F1042</f>
        <v>1904</v>
      </c>
      <c r="I1042" s="228">
        <f>C1042+E1042+G1042</f>
        <v>752873.9700000002</v>
      </c>
      <c r="J1042" s="329"/>
    </row>
    <row r="1043" spans="1:10" ht="12.75">
      <c r="A1043" s="110" t="s">
        <v>119</v>
      </c>
      <c r="B1043" s="217">
        <v>34</v>
      </c>
      <c r="C1043" s="218">
        <v>10199.529999999999</v>
      </c>
      <c r="D1043" s="218">
        <v>0</v>
      </c>
      <c r="E1043" s="218">
        <v>0</v>
      </c>
      <c r="F1043" s="218">
        <v>0</v>
      </c>
      <c r="G1043" s="219">
        <v>0</v>
      </c>
      <c r="H1043" s="220">
        <f>B1043+D1043+F1043</f>
        <v>34</v>
      </c>
      <c r="I1043" s="221">
        <f>C1043+E1043+G1043</f>
        <v>10199.529999999999</v>
      </c>
      <c r="J1043" s="329"/>
    </row>
    <row r="1044" spans="1:10" ht="12.75">
      <c r="A1044" s="110" t="s">
        <v>120</v>
      </c>
      <c r="B1044" s="217">
        <v>0</v>
      </c>
      <c r="C1044" s="218">
        <v>0</v>
      </c>
      <c r="D1044" s="218">
        <v>0</v>
      </c>
      <c r="E1044" s="218">
        <v>0</v>
      </c>
      <c r="F1044" s="218">
        <v>0</v>
      </c>
      <c r="G1044" s="219">
        <v>0</v>
      </c>
      <c r="H1044" s="220">
        <f aca="true" t="shared" si="288" ref="H1044:H1051">B1044+D1044+F1044</f>
        <v>0</v>
      </c>
      <c r="I1044" s="221">
        <f aca="true" t="shared" si="289" ref="I1044:I1051">C1044+E1044+G1044</f>
        <v>0</v>
      </c>
      <c r="J1044" s="329"/>
    </row>
    <row r="1045" spans="1:10" ht="12.75">
      <c r="A1045" s="110" t="s">
        <v>121</v>
      </c>
      <c r="B1045" s="217">
        <v>0</v>
      </c>
      <c r="C1045" s="218">
        <v>0</v>
      </c>
      <c r="D1045" s="218">
        <v>0</v>
      </c>
      <c r="E1045" s="218">
        <v>0</v>
      </c>
      <c r="F1045" s="218">
        <v>0</v>
      </c>
      <c r="G1045" s="219">
        <v>0</v>
      </c>
      <c r="H1045" s="220">
        <f t="shared" si="288"/>
        <v>0</v>
      </c>
      <c r="I1045" s="221">
        <f t="shared" si="289"/>
        <v>0</v>
      </c>
      <c r="J1045" s="329"/>
    </row>
    <row r="1046" spans="1:10" ht="12.75">
      <c r="A1046" s="110" t="s">
        <v>122</v>
      </c>
      <c r="B1046" s="217">
        <v>0</v>
      </c>
      <c r="C1046" s="218">
        <v>0</v>
      </c>
      <c r="D1046" s="218">
        <v>0</v>
      </c>
      <c r="E1046" s="218">
        <v>0</v>
      </c>
      <c r="F1046" s="218">
        <v>0</v>
      </c>
      <c r="G1046" s="219">
        <v>0</v>
      </c>
      <c r="H1046" s="220">
        <f t="shared" si="288"/>
        <v>0</v>
      </c>
      <c r="I1046" s="221">
        <f t="shared" si="289"/>
        <v>0</v>
      </c>
      <c r="J1046" s="329"/>
    </row>
    <row r="1047" spans="1:10" ht="12.75">
      <c r="A1047" s="110" t="s">
        <v>123</v>
      </c>
      <c r="B1047" s="217">
        <v>1453</v>
      </c>
      <c r="C1047" s="218">
        <v>334420.41000000003</v>
      </c>
      <c r="D1047" s="218">
        <v>4</v>
      </c>
      <c r="E1047" s="218">
        <v>396.18</v>
      </c>
      <c r="F1047" s="218">
        <v>19</v>
      </c>
      <c r="G1047" s="219">
        <v>7194.420000000001</v>
      </c>
      <c r="H1047" s="220">
        <f t="shared" si="288"/>
        <v>1476</v>
      </c>
      <c r="I1047" s="221">
        <f t="shared" si="289"/>
        <v>342011.01</v>
      </c>
      <c r="J1047" s="329"/>
    </row>
    <row r="1048" spans="1:10" ht="12.75">
      <c r="A1048" s="110" t="s">
        <v>326</v>
      </c>
      <c r="B1048" s="217">
        <v>2</v>
      </c>
      <c r="C1048" s="218">
        <v>218.03</v>
      </c>
      <c r="D1048" s="218">
        <v>0</v>
      </c>
      <c r="E1048" s="218">
        <v>0</v>
      </c>
      <c r="F1048" s="218">
        <v>0</v>
      </c>
      <c r="G1048" s="219">
        <v>0</v>
      </c>
      <c r="H1048" s="220">
        <f t="shared" si="288"/>
        <v>2</v>
      </c>
      <c r="I1048" s="221">
        <f t="shared" si="289"/>
        <v>218.03</v>
      </c>
      <c r="J1048" s="329"/>
    </row>
    <row r="1049" spans="1:10" ht="12.75">
      <c r="A1049" s="110" t="s">
        <v>124</v>
      </c>
      <c r="B1049" s="217">
        <v>78</v>
      </c>
      <c r="C1049" s="218">
        <v>36532.21</v>
      </c>
      <c r="D1049" s="218">
        <v>0</v>
      </c>
      <c r="E1049" s="218">
        <v>0</v>
      </c>
      <c r="F1049" s="218">
        <v>75</v>
      </c>
      <c r="G1049" s="219">
        <v>47618.67</v>
      </c>
      <c r="H1049" s="220">
        <f t="shared" si="288"/>
        <v>153</v>
      </c>
      <c r="I1049" s="221">
        <f t="shared" si="289"/>
        <v>84150.88</v>
      </c>
      <c r="J1049" s="329"/>
    </row>
    <row r="1050" spans="1:10" ht="12.75">
      <c r="A1050" s="110" t="s">
        <v>125</v>
      </c>
      <c r="B1050" s="217">
        <v>7</v>
      </c>
      <c r="C1050" s="218">
        <v>764.4200000000001</v>
      </c>
      <c r="D1050" s="218">
        <v>0</v>
      </c>
      <c r="E1050" s="218">
        <v>0</v>
      </c>
      <c r="F1050" s="218">
        <v>0</v>
      </c>
      <c r="G1050" s="219">
        <v>0</v>
      </c>
      <c r="H1050" s="220">
        <f t="shared" si="288"/>
        <v>7</v>
      </c>
      <c r="I1050" s="221">
        <f t="shared" si="289"/>
        <v>764.4200000000001</v>
      </c>
      <c r="J1050" s="329"/>
    </row>
    <row r="1051" spans="1:10" ht="12.75">
      <c r="A1051" s="110" t="s">
        <v>126</v>
      </c>
      <c r="B1051" s="217">
        <v>219</v>
      </c>
      <c r="C1051" s="218">
        <v>311394.72</v>
      </c>
      <c r="D1051" s="218">
        <v>0</v>
      </c>
      <c r="E1051" s="218">
        <v>0</v>
      </c>
      <c r="F1051" s="218">
        <v>0</v>
      </c>
      <c r="G1051" s="219">
        <v>0</v>
      </c>
      <c r="H1051" s="220">
        <f t="shared" si="288"/>
        <v>219</v>
      </c>
      <c r="I1051" s="221">
        <f t="shared" si="289"/>
        <v>311394.72</v>
      </c>
      <c r="J1051" s="329"/>
    </row>
    <row r="1052" spans="1:10" ht="12.75">
      <c r="A1052" s="111" t="s">
        <v>127</v>
      </c>
      <c r="B1052" s="222">
        <v>12</v>
      </c>
      <c r="C1052" s="223">
        <v>4114.17</v>
      </c>
      <c r="D1052" s="223">
        <v>0</v>
      </c>
      <c r="E1052" s="223">
        <v>0</v>
      </c>
      <c r="F1052" s="223">
        <v>1</v>
      </c>
      <c r="G1052" s="224">
        <v>21.21</v>
      </c>
      <c r="H1052" s="225">
        <f>B1052+D1052+F1052</f>
        <v>13</v>
      </c>
      <c r="I1052" s="226">
        <f>C1052+E1052+G1052</f>
        <v>4135.38</v>
      </c>
      <c r="J1052" s="329"/>
    </row>
    <row r="1053" spans="1:10" ht="12.75">
      <c r="A1053" s="109" t="s">
        <v>289</v>
      </c>
      <c r="B1053" s="213">
        <f aca="true" t="shared" si="290" ref="B1053:G1053">SUM(B1054:B1063)</f>
        <v>1</v>
      </c>
      <c r="C1053" s="214">
        <f t="shared" si="290"/>
        <v>53.2</v>
      </c>
      <c r="D1053" s="214">
        <f t="shared" si="290"/>
        <v>0</v>
      </c>
      <c r="E1053" s="214">
        <f t="shared" si="290"/>
        <v>0</v>
      </c>
      <c r="F1053" s="214">
        <f t="shared" si="290"/>
        <v>1</v>
      </c>
      <c r="G1053" s="214">
        <f t="shared" si="290"/>
        <v>35.5</v>
      </c>
      <c r="H1053" s="227">
        <f>B1053+D1053+F1053</f>
        <v>2</v>
      </c>
      <c r="I1053" s="228">
        <f>C1053+E1053+G1053</f>
        <v>88.7</v>
      </c>
      <c r="J1053" s="329"/>
    </row>
    <row r="1054" spans="1:10" ht="12.75">
      <c r="A1054" s="110" t="s">
        <v>119</v>
      </c>
      <c r="B1054" s="217">
        <v>0</v>
      </c>
      <c r="C1054" s="218">
        <v>0</v>
      </c>
      <c r="D1054" s="218">
        <v>0</v>
      </c>
      <c r="E1054" s="218">
        <v>0</v>
      </c>
      <c r="F1054" s="218">
        <v>0</v>
      </c>
      <c r="G1054" s="219">
        <v>0</v>
      </c>
      <c r="H1054" s="220">
        <f aca="true" t="shared" si="291" ref="H1054:H1061">B1054+D1054+F1054</f>
        <v>0</v>
      </c>
      <c r="I1054" s="221">
        <f aca="true" t="shared" si="292" ref="I1054:I1061">C1054+E1054+G1054</f>
        <v>0</v>
      </c>
      <c r="J1054" s="329"/>
    </row>
    <row r="1055" spans="1:10" ht="12.75">
      <c r="A1055" s="110" t="s">
        <v>120</v>
      </c>
      <c r="B1055" s="217">
        <v>0</v>
      </c>
      <c r="C1055" s="218">
        <v>0</v>
      </c>
      <c r="D1055" s="218">
        <v>0</v>
      </c>
      <c r="E1055" s="218">
        <v>0</v>
      </c>
      <c r="F1055" s="218">
        <v>0</v>
      </c>
      <c r="G1055" s="219">
        <v>0</v>
      </c>
      <c r="H1055" s="220">
        <f t="shared" si="291"/>
        <v>0</v>
      </c>
      <c r="I1055" s="221">
        <f t="shared" si="292"/>
        <v>0</v>
      </c>
      <c r="J1055" s="329"/>
    </row>
    <row r="1056" spans="1:10" ht="12.75">
      <c r="A1056" s="110" t="s">
        <v>121</v>
      </c>
      <c r="B1056" s="217">
        <v>0</v>
      </c>
      <c r="C1056" s="218">
        <v>0</v>
      </c>
      <c r="D1056" s="218">
        <v>0</v>
      </c>
      <c r="E1056" s="218">
        <v>0</v>
      </c>
      <c r="F1056" s="218">
        <v>0</v>
      </c>
      <c r="G1056" s="219">
        <v>0</v>
      </c>
      <c r="H1056" s="220">
        <f t="shared" si="291"/>
        <v>0</v>
      </c>
      <c r="I1056" s="221">
        <f t="shared" si="292"/>
        <v>0</v>
      </c>
      <c r="J1056" s="329"/>
    </row>
    <row r="1057" spans="1:10" ht="12.75">
      <c r="A1057" s="110" t="s">
        <v>122</v>
      </c>
      <c r="B1057" s="217">
        <v>0</v>
      </c>
      <c r="C1057" s="218">
        <v>0</v>
      </c>
      <c r="D1057" s="218">
        <v>0</v>
      </c>
      <c r="E1057" s="218">
        <v>0</v>
      </c>
      <c r="F1057" s="218">
        <v>0</v>
      </c>
      <c r="G1057" s="219">
        <v>0</v>
      </c>
      <c r="H1057" s="220">
        <f t="shared" si="291"/>
        <v>0</v>
      </c>
      <c r="I1057" s="221">
        <f t="shared" si="292"/>
        <v>0</v>
      </c>
      <c r="J1057" s="329"/>
    </row>
    <row r="1058" spans="1:10" ht="12.75">
      <c r="A1058" s="110" t="s">
        <v>123</v>
      </c>
      <c r="B1058" s="217">
        <v>0</v>
      </c>
      <c r="C1058" s="218">
        <v>0</v>
      </c>
      <c r="D1058" s="218">
        <v>0</v>
      </c>
      <c r="E1058" s="218">
        <v>0</v>
      </c>
      <c r="F1058" s="218">
        <v>1</v>
      </c>
      <c r="G1058" s="219">
        <v>35.5</v>
      </c>
      <c r="H1058" s="220">
        <f t="shared" si="291"/>
        <v>1</v>
      </c>
      <c r="I1058" s="221">
        <f t="shared" si="292"/>
        <v>35.5</v>
      </c>
      <c r="J1058" s="329"/>
    </row>
    <row r="1059" spans="1:10" ht="12.75">
      <c r="A1059" s="110" t="s">
        <v>326</v>
      </c>
      <c r="B1059" s="217">
        <v>0</v>
      </c>
      <c r="C1059" s="218">
        <v>0</v>
      </c>
      <c r="D1059" s="218">
        <v>0</v>
      </c>
      <c r="E1059" s="218">
        <v>0</v>
      </c>
      <c r="F1059" s="218">
        <v>0</v>
      </c>
      <c r="G1059" s="219">
        <v>0</v>
      </c>
      <c r="H1059" s="220">
        <f t="shared" si="291"/>
        <v>0</v>
      </c>
      <c r="I1059" s="221">
        <f t="shared" si="292"/>
        <v>0</v>
      </c>
      <c r="J1059" s="329"/>
    </row>
    <row r="1060" spans="1:10" ht="12.75">
      <c r="A1060" s="110" t="s">
        <v>124</v>
      </c>
      <c r="B1060" s="217">
        <v>0</v>
      </c>
      <c r="C1060" s="218">
        <v>0</v>
      </c>
      <c r="D1060" s="218">
        <v>0</v>
      </c>
      <c r="E1060" s="218">
        <v>0</v>
      </c>
      <c r="F1060" s="218">
        <v>0</v>
      </c>
      <c r="G1060" s="219">
        <v>0</v>
      </c>
      <c r="H1060" s="220">
        <f t="shared" si="291"/>
        <v>0</v>
      </c>
      <c r="I1060" s="221">
        <f t="shared" si="292"/>
        <v>0</v>
      </c>
      <c r="J1060" s="329"/>
    </row>
    <row r="1061" spans="1:10" ht="12.75">
      <c r="A1061" s="110" t="s">
        <v>125</v>
      </c>
      <c r="B1061" s="217">
        <v>0</v>
      </c>
      <c r="C1061" s="218">
        <v>0</v>
      </c>
      <c r="D1061" s="218">
        <v>0</v>
      </c>
      <c r="E1061" s="218">
        <v>0</v>
      </c>
      <c r="F1061" s="218">
        <v>0</v>
      </c>
      <c r="G1061" s="219">
        <v>0</v>
      </c>
      <c r="H1061" s="220">
        <f t="shared" si="291"/>
        <v>0</v>
      </c>
      <c r="I1061" s="221">
        <f t="shared" si="292"/>
        <v>0</v>
      </c>
      <c r="J1061" s="329"/>
    </row>
    <row r="1062" spans="1:10" ht="12.75">
      <c r="A1062" s="110" t="s">
        <v>126</v>
      </c>
      <c r="B1062" s="217">
        <v>1</v>
      </c>
      <c r="C1062" s="218">
        <v>53.2</v>
      </c>
      <c r="D1062" s="218">
        <v>0</v>
      </c>
      <c r="E1062" s="218">
        <v>0</v>
      </c>
      <c r="F1062" s="218">
        <v>0</v>
      </c>
      <c r="G1062" s="219">
        <v>0</v>
      </c>
      <c r="H1062" s="220">
        <f>B1062+D1062+F1062</f>
        <v>1</v>
      </c>
      <c r="I1062" s="221">
        <f>C1062+E1062+G1062</f>
        <v>53.2</v>
      </c>
      <c r="J1062" s="329"/>
    </row>
    <row r="1063" spans="1:10" ht="12.75">
      <c r="A1063" s="111" t="s">
        <v>127</v>
      </c>
      <c r="B1063" s="222">
        <v>0</v>
      </c>
      <c r="C1063" s="223">
        <v>0</v>
      </c>
      <c r="D1063" s="223">
        <v>0</v>
      </c>
      <c r="E1063" s="223">
        <v>0</v>
      </c>
      <c r="F1063" s="223">
        <v>0</v>
      </c>
      <c r="G1063" s="224">
        <v>0</v>
      </c>
      <c r="H1063" s="225">
        <f>B1063+D1063+F1063</f>
        <v>0</v>
      </c>
      <c r="I1063" s="226">
        <f>C1063+E1063+G1063</f>
        <v>0</v>
      </c>
      <c r="J1063" s="329"/>
    </row>
    <row r="1064" spans="1:10" ht="12.75">
      <c r="A1064" s="109" t="s">
        <v>290</v>
      </c>
      <c r="B1064" s="213">
        <f aca="true" t="shared" si="293" ref="B1064:G1064">SUM(B1065:B1074)</f>
        <v>409</v>
      </c>
      <c r="C1064" s="214">
        <f t="shared" si="293"/>
        <v>118692.98999999999</v>
      </c>
      <c r="D1064" s="214">
        <f t="shared" si="293"/>
        <v>5</v>
      </c>
      <c r="E1064" s="214">
        <f t="shared" si="293"/>
        <v>12.84</v>
      </c>
      <c r="F1064" s="214">
        <f t="shared" si="293"/>
        <v>169</v>
      </c>
      <c r="G1064" s="214">
        <f t="shared" si="293"/>
        <v>43857.20999999999</v>
      </c>
      <c r="H1064" s="227">
        <f aca="true" t="shared" si="294" ref="H1064:H1071">B1064+D1064+F1064</f>
        <v>583</v>
      </c>
      <c r="I1064" s="228">
        <f aca="true" t="shared" si="295" ref="I1064:I1071">C1064+E1064+G1064</f>
        <v>162563.03999999998</v>
      </c>
      <c r="J1064" s="329"/>
    </row>
    <row r="1065" spans="1:10" ht="12.75">
      <c r="A1065" s="110" t="s">
        <v>119</v>
      </c>
      <c r="B1065" s="217">
        <v>10</v>
      </c>
      <c r="C1065" s="218">
        <v>1400.5599999999997</v>
      </c>
      <c r="D1065" s="218">
        <v>0</v>
      </c>
      <c r="E1065" s="218">
        <v>0</v>
      </c>
      <c r="F1065" s="218">
        <v>0</v>
      </c>
      <c r="G1065" s="219">
        <v>0</v>
      </c>
      <c r="H1065" s="220">
        <f t="shared" si="294"/>
        <v>10</v>
      </c>
      <c r="I1065" s="221">
        <f t="shared" si="295"/>
        <v>1400.5599999999997</v>
      </c>
      <c r="J1065" s="329"/>
    </row>
    <row r="1066" spans="1:10" ht="12.75">
      <c r="A1066" s="110" t="s">
        <v>120</v>
      </c>
      <c r="B1066" s="217">
        <v>0</v>
      </c>
      <c r="C1066" s="218">
        <v>0</v>
      </c>
      <c r="D1066" s="218">
        <v>0</v>
      </c>
      <c r="E1066" s="218">
        <v>0</v>
      </c>
      <c r="F1066" s="218">
        <v>0</v>
      </c>
      <c r="G1066" s="219">
        <v>0</v>
      </c>
      <c r="H1066" s="220">
        <f t="shared" si="294"/>
        <v>0</v>
      </c>
      <c r="I1066" s="221">
        <f t="shared" si="295"/>
        <v>0</v>
      </c>
      <c r="J1066" s="329"/>
    </row>
    <row r="1067" spans="1:10" ht="12.75">
      <c r="A1067" s="110" t="s">
        <v>121</v>
      </c>
      <c r="B1067" s="217">
        <v>0</v>
      </c>
      <c r="C1067" s="218">
        <v>0</v>
      </c>
      <c r="D1067" s="218">
        <v>0</v>
      </c>
      <c r="E1067" s="218">
        <v>0</v>
      </c>
      <c r="F1067" s="218">
        <v>0</v>
      </c>
      <c r="G1067" s="219">
        <v>0</v>
      </c>
      <c r="H1067" s="220">
        <f t="shared" si="294"/>
        <v>0</v>
      </c>
      <c r="I1067" s="221">
        <f t="shared" si="295"/>
        <v>0</v>
      </c>
      <c r="J1067" s="329"/>
    </row>
    <row r="1068" spans="1:10" ht="12.75">
      <c r="A1068" s="110" t="s">
        <v>122</v>
      </c>
      <c r="B1068" s="217">
        <v>0</v>
      </c>
      <c r="C1068" s="218">
        <v>0</v>
      </c>
      <c r="D1068" s="218">
        <v>0</v>
      </c>
      <c r="E1068" s="218">
        <v>0</v>
      </c>
      <c r="F1068" s="218">
        <v>0</v>
      </c>
      <c r="G1068" s="219">
        <v>0</v>
      </c>
      <c r="H1068" s="220">
        <f t="shared" si="294"/>
        <v>0</v>
      </c>
      <c r="I1068" s="221">
        <f t="shared" si="295"/>
        <v>0</v>
      </c>
      <c r="J1068" s="329"/>
    </row>
    <row r="1069" spans="1:10" ht="12.75">
      <c r="A1069" s="110" t="s">
        <v>123</v>
      </c>
      <c r="B1069" s="217">
        <v>313</v>
      </c>
      <c r="C1069" s="218">
        <v>86551.26999999999</v>
      </c>
      <c r="D1069" s="218">
        <v>4</v>
      </c>
      <c r="E1069" s="218">
        <v>12.24</v>
      </c>
      <c r="F1069" s="218">
        <v>81</v>
      </c>
      <c r="G1069" s="219">
        <v>9538.130000000001</v>
      </c>
      <c r="H1069" s="220">
        <f t="shared" si="294"/>
        <v>398</v>
      </c>
      <c r="I1069" s="221">
        <f t="shared" si="295"/>
        <v>96101.64</v>
      </c>
      <c r="J1069" s="329"/>
    </row>
    <row r="1070" spans="1:10" ht="12.75">
      <c r="A1070" s="110" t="s">
        <v>326</v>
      </c>
      <c r="B1070" s="217">
        <v>0</v>
      </c>
      <c r="C1070" s="218">
        <v>0</v>
      </c>
      <c r="D1070" s="218">
        <v>0</v>
      </c>
      <c r="E1070" s="218">
        <v>0</v>
      </c>
      <c r="F1070" s="218">
        <v>0</v>
      </c>
      <c r="G1070" s="219">
        <v>0</v>
      </c>
      <c r="H1070" s="220">
        <f t="shared" si="294"/>
        <v>0</v>
      </c>
      <c r="I1070" s="221">
        <f t="shared" si="295"/>
        <v>0</v>
      </c>
      <c r="J1070" s="329"/>
    </row>
    <row r="1071" spans="1:10" ht="12.75">
      <c r="A1071" s="110" t="s">
        <v>124</v>
      </c>
      <c r="B1071" s="217">
        <v>56</v>
      </c>
      <c r="C1071" s="218">
        <v>27879.69</v>
      </c>
      <c r="D1071" s="218">
        <v>0</v>
      </c>
      <c r="E1071" s="218">
        <v>0</v>
      </c>
      <c r="F1071" s="218">
        <v>88</v>
      </c>
      <c r="G1071" s="219">
        <v>34319.079999999994</v>
      </c>
      <c r="H1071" s="220">
        <f t="shared" si="294"/>
        <v>144</v>
      </c>
      <c r="I1071" s="221">
        <f t="shared" si="295"/>
        <v>62198.76999999999</v>
      </c>
      <c r="J1071" s="329"/>
    </row>
    <row r="1072" spans="1:10" ht="12.75">
      <c r="A1072" s="110" t="s">
        <v>125</v>
      </c>
      <c r="B1072" s="217">
        <v>2</v>
      </c>
      <c r="C1072" s="218">
        <v>114.16</v>
      </c>
      <c r="D1072" s="218">
        <v>0</v>
      </c>
      <c r="E1072" s="218">
        <v>0</v>
      </c>
      <c r="F1072" s="218">
        <v>0</v>
      </c>
      <c r="G1072" s="219">
        <v>0</v>
      </c>
      <c r="H1072" s="220">
        <f>B1072+D1072+F1072</f>
        <v>2</v>
      </c>
      <c r="I1072" s="221">
        <f>C1072+E1072+G1072</f>
        <v>114.16</v>
      </c>
      <c r="J1072" s="329"/>
    </row>
    <row r="1073" spans="1:10" ht="12.75">
      <c r="A1073" s="110" t="s">
        <v>126</v>
      </c>
      <c r="B1073" s="217">
        <v>25</v>
      </c>
      <c r="C1073" s="218">
        <v>1590.5000000000002</v>
      </c>
      <c r="D1073" s="218">
        <v>1</v>
      </c>
      <c r="E1073" s="218">
        <v>0.6</v>
      </c>
      <c r="F1073" s="218">
        <v>0</v>
      </c>
      <c r="G1073" s="219">
        <v>0</v>
      </c>
      <c r="H1073" s="220">
        <f>B1073+D1073+F1073</f>
        <v>26</v>
      </c>
      <c r="I1073" s="221">
        <f>C1073+E1073+G1073</f>
        <v>1591.1000000000001</v>
      </c>
      <c r="J1073" s="329"/>
    </row>
    <row r="1074" spans="1:10" ht="12.75">
      <c r="A1074" s="111" t="s">
        <v>127</v>
      </c>
      <c r="B1074" s="222">
        <v>3</v>
      </c>
      <c r="C1074" s="223">
        <v>1156.81</v>
      </c>
      <c r="D1074" s="223">
        <v>0</v>
      </c>
      <c r="E1074" s="223">
        <v>0</v>
      </c>
      <c r="F1074" s="223">
        <v>0</v>
      </c>
      <c r="G1074" s="224">
        <v>0</v>
      </c>
      <c r="H1074" s="225">
        <f aca="true" t="shared" si="296" ref="H1074:H1082">B1074+D1074+F1074</f>
        <v>3</v>
      </c>
      <c r="I1074" s="226">
        <f aca="true" t="shared" si="297" ref="I1074:I1082">C1074+E1074+G1074</f>
        <v>1156.81</v>
      </c>
      <c r="J1074" s="329"/>
    </row>
    <row r="1075" spans="1:10" ht="12.75">
      <c r="A1075" s="109" t="s">
        <v>291</v>
      </c>
      <c r="B1075" s="213">
        <f aca="true" t="shared" si="298" ref="B1075:G1075">SUM(B1076:B1085)</f>
        <v>11</v>
      </c>
      <c r="C1075" s="214">
        <f t="shared" si="298"/>
        <v>455.96000000000004</v>
      </c>
      <c r="D1075" s="214">
        <f t="shared" si="298"/>
        <v>0</v>
      </c>
      <c r="E1075" s="214">
        <f t="shared" si="298"/>
        <v>0</v>
      </c>
      <c r="F1075" s="214">
        <f t="shared" si="298"/>
        <v>4</v>
      </c>
      <c r="G1075" s="214">
        <f t="shared" si="298"/>
        <v>162.79000000000002</v>
      </c>
      <c r="H1075" s="227">
        <f t="shared" si="296"/>
        <v>15</v>
      </c>
      <c r="I1075" s="228">
        <f t="shared" si="297"/>
        <v>618.75</v>
      </c>
      <c r="J1075" s="329"/>
    </row>
    <row r="1076" spans="1:10" ht="12.75">
      <c r="A1076" s="110" t="s">
        <v>119</v>
      </c>
      <c r="B1076" s="217">
        <v>0</v>
      </c>
      <c r="C1076" s="218">
        <v>0</v>
      </c>
      <c r="D1076" s="218">
        <v>0</v>
      </c>
      <c r="E1076" s="218">
        <v>0</v>
      </c>
      <c r="F1076" s="218">
        <v>0</v>
      </c>
      <c r="G1076" s="219">
        <v>0</v>
      </c>
      <c r="H1076" s="220">
        <f t="shared" si="296"/>
        <v>0</v>
      </c>
      <c r="I1076" s="221">
        <f t="shared" si="297"/>
        <v>0</v>
      </c>
      <c r="J1076" s="329"/>
    </row>
    <row r="1077" spans="1:10" ht="12.75">
      <c r="A1077" s="110" t="s">
        <v>120</v>
      </c>
      <c r="B1077" s="217">
        <v>0</v>
      </c>
      <c r="C1077" s="218">
        <v>0</v>
      </c>
      <c r="D1077" s="218">
        <v>0</v>
      </c>
      <c r="E1077" s="218">
        <v>0</v>
      </c>
      <c r="F1077" s="218">
        <v>0</v>
      </c>
      <c r="G1077" s="219">
        <v>0</v>
      </c>
      <c r="H1077" s="220">
        <f t="shared" si="296"/>
        <v>0</v>
      </c>
      <c r="I1077" s="221">
        <f t="shared" si="297"/>
        <v>0</v>
      </c>
      <c r="J1077" s="329"/>
    </row>
    <row r="1078" spans="1:10" ht="12.75">
      <c r="A1078" s="110" t="s">
        <v>121</v>
      </c>
      <c r="B1078" s="217">
        <v>0</v>
      </c>
      <c r="C1078" s="218">
        <v>0</v>
      </c>
      <c r="D1078" s="218">
        <v>0</v>
      </c>
      <c r="E1078" s="218">
        <v>0</v>
      </c>
      <c r="F1078" s="218">
        <v>0</v>
      </c>
      <c r="G1078" s="219">
        <v>0</v>
      </c>
      <c r="H1078" s="220">
        <f t="shared" si="296"/>
        <v>0</v>
      </c>
      <c r="I1078" s="221">
        <f t="shared" si="297"/>
        <v>0</v>
      </c>
      <c r="J1078" s="329"/>
    </row>
    <row r="1079" spans="1:10" ht="12.75">
      <c r="A1079" s="110" t="s">
        <v>122</v>
      </c>
      <c r="B1079" s="217">
        <v>0</v>
      </c>
      <c r="C1079" s="218">
        <v>0</v>
      </c>
      <c r="D1079" s="218">
        <v>0</v>
      </c>
      <c r="E1079" s="218">
        <v>0</v>
      </c>
      <c r="F1079" s="218">
        <v>0</v>
      </c>
      <c r="G1079" s="219">
        <v>0</v>
      </c>
      <c r="H1079" s="220">
        <f t="shared" si="296"/>
        <v>0</v>
      </c>
      <c r="I1079" s="221">
        <f t="shared" si="297"/>
        <v>0</v>
      </c>
      <c r="J1079" s="329"/>
    </row>
    <row r="1080" spans="1:10" ht="12.75">
      <c r="A1080" s="110" t="s">
        <v>123</v>
      </c>
      <c r="B1080" s="217">
        <v>10</v>
      </c>
      <c r="C1080" s="218">
        <v>443.08000000000004</v>
      </c>
      <c r="D1080" s="218">
        <v>0</v>
      </c>
      <c r="E1080" s="218">
        <v>0</v>
      </c>
      <c r="F1080" s="218">
        <v>2</v>
      </c>
      <c r="G1080" s="219">
        <v>108.85000000000001</v>
      </c>
      <c r="H1080" s="220">
        <f t="shared" si="296"/>
        <v>12</v>
      </c>
      <c r="I1080" s="221">
        <f t="shared" si="297"/>
        <v>551.9300000000001</v>
      </c>
      <c r="J1080" s="329"/>
    </row>
    <row r="1081" spans="1:10" ht="12.75">
      <c r="A1081" s="110" t="s">
        <v>326</v>
      </c>
      <c r="B1081" s="217">
        <v>0</v>
      </c>
      <c r="C1081" s="218">
        <v>0</v>
      </c>
      <c r="D1081" s="218">
        <v>0</v>
      </c>
      <c r="E1081" s="218">
        <v>0</v>
      </c>
      <c r="F1081" s="218">
        <v>0</v>
      </c>
      <c r="G1081" s="219">
        <v>0</v>
      </c>
      <c r="H1081" s="220">
        <f t="shared" si="296"/>
        <v>0</v>
      </c>
      <c r="I1081" s="221">
        <f t="shared" si="297"/>
        <v>0</v>
      </c>
      <c r="J1081" s="329"/>
    </row>
    <row r="1082" spans="1:10" ht="12.75">
      <c r="A1082" s="110" t="s">
        <v>124</v>
      </c>
      <c r="B1082" s="217">
        <v>0</v>
      </c>
      <c r="C1082" s="218">
        <v>0</v>
      </c>
      <c r="D1082" s="218">
        <v>0</v>
      </c>
      <c r="E1082" s="218">
        <v>0</v>
      </c>
      <c r="F1082" s="218">
        <v>2</v>
      </c>
      <c r="G1082" s="219">
        <v>53.94</v>
      </c>
      <c r="H1082" s="220">
        <f t="shared" si="296"/>
        <v>2</v>
      </c>
      <c r="I1082" s="221">
        <f t="shared" si="297"/>
        <v>53.94</v>
      </c>
      <c r="J1082" s="329"/>
    </row>
    <row r="1083" spans="1:10" ht="12.75">
      <c r="A1083" s="110" t="s">
        <v>125</v>
      </c>
      <c r="B1083" s="217">
        <v>0</v>
      </c>
      <c r="C1083" s="218">
        <v>0</v>
      </c>
      <c r="D1083" s="218">
        <v>0</v>
      </c>
      <c r="E1083" s="218">
        <v>0</v>
      </c>
      <c r="F1083" s="218">
        <v>0</v>
      </c>
      <c r="G1083" s="219">
        <v>0</v>
      </c>
      <c r="H1083" s="220">
        <f aca="true" t="shared" si="299" ref="H1083:I1093">B1083+D1083+F1083</f>
        <v>0</v>
      </c>
      <c r="I1083" s="221">
        <f t="shared" si="299"/>
        <v>0</v>
      </c>
      <c r="J1083" s="329"/>
    </row>
    <row r="1084" spans="1:10" ht="12.75">
      <c r="A1084" s="110" t="s">
        <v>126</v>
      </c>
      <c r="B1084" s="217">
        <v>0</v>
      </c>
      <c r="C1084" s="218">
        <v>0</v>
      </c>
      <c r="D1084" s="218">
        <v>0</v>
      </c>
      <c r="E1084" s="218">
        <v>0</v>
      </c>
      <c r="F1084" s="218">
        <v>0</v>
      </c>
      <c r="G1084" s="219">
        <v>0</v>
      </c>
      <c r="H1084" s="220">
        <f t="shared" si="299"/>
        <v>0</v>
      </c>
      <c r="I1084" s="221">
        <f t="shared" si="299"/>
        <v>0</v>
      </c>
      <c r="J1084" s="329"/>
    </row>
    <row r="1085" spans="1:10" ht="12.75">
      <c r="A1085" s="111" t="s">
        <v>127</v>
      </c>
      <c r="B1085" s="222">
        <v>1</v>
      </c>
      <c r="C1085" s="223">
        <v>12.88</v>
      </c>
      <c r="D1085" s="223">
        <v>0</v>
      </c>
      <c r="E1085" s="223">
        <v>0</v>
      </c>
      <c r="F1085" s="223">
        <v>0</v>
      </c>
      <c r="G1085" s="224">
        <v>0</v>
      </c>
      <c r="H1085" s="225">
        <f t="shared" si="299"/>
        <v>1</v>
      </c>
      <c r="I1085" s="226">
        <f t="shared" si="299"/>
        <v>12.88</v>
      </c>
      <c r="J1085" s="329"/>
    </row>
    <row r="1086" spans="1:10" ht="12.75">
      <c r="A1086" s="109" t="s">
        <v>361</v>
      </c>
      <c r="B1086" s="213">
        <f aca="true" t="shared" si="300" ref="B1086:G1086">SUM(B1087:B1096)</f>
        <v>0</v>
      </c>
      <c r="C1086" s="214">
        <f t="shared" si="300"/>
        <v>0</v>
      </c>
      <c r="D1086" s="214">
        <f t="shared" si="300"/>
        <v>0</v>
      </c>
      <c r="E1086" s="214">
        <f t="shared" si="300"/>
        <v>0</v>
      </c>
      <c r="F1086" s="214">
        <f t="shared" si="300"/>
        <v>0</v>
      </c>
      <c r="G1086" s="214">
        <f t="shared" si="300"/>
        <v>0</v>
      </c>
      <c r="H1086" s="227">
        <f t="shared" si="299"/>
        <v>0</v>
      </c>
      <c r="I1086" s="228">
        <f t="shared" si="299"/>
        <v>0</v>
      </c>
      <c r="J1086" s="329"/>
    </row>
    <row r="1087" spans="1:10" ht="12.75">
      <c r="A1087" s="110" t="s">
        <v>119</v>
      </c>
      <c r="B1087" s="217">
        <v>0</v>
      </c>
      <c r="C1087" s="218">
        <v>0</v>
      </c>
      <c r="D1087" s="218">
        <v>0</v>
      </c>
      <c r="E1087" s="218">
        <v>0</v>
      </c>
      <c r="F1087" s="218">
        <v>0</v>
      </c>
      <c r="G1087" s="219">
        <v>0</v>
      </c>
      <c r="H1087" s="220">
        <f t="shared" si="299"/>
        <v>0</v>
      </c>
      <c r="I1087" s="221">
        <f t="shared" si="299"/>
        <v>0</v>
      </c>
      <c r="J1087" s="329"/>
    </row>
    <row r="1088" spans="1:10" ht="12.75">
      <c r="A1088" s="110" t="s">
        <v>120</v>
      </c>
      <c r="B1088" s="217">
        <v>0</v>
      </c>
      <c r="C1088" s="218">
        <v>0</v>
      </c>
      <c r="D1088" s="218">
        <v>0</v>
      </c>
      <c r="E1088" s="218">
        <v>0</v>
      </c>
      <c r="F1088" s="218">
        <v>0</v>
      </c>
      <c r="G1088" s="219">
        <v>0</v>
      </c>
      <c r="H1088" s="220">
        <f t="shared" si="299"/>
        <v>0</v>
      </c>
      <c r="I1088" s="221">
        <f t="shared" si="299"/>
        <v>0</v>
      </c>
      <c r="J1088" s="329"/>
    </row>
    <row r="1089" spans="1:10" ht="12.75">
      <c r="A1089" s="110" t="s">
        <v>121</v>
      </c>
      <c r="B1089" s="217">
        <v>0</v>
      </c>
      <c r="C1089" s="218">
        <v>0</v>
      </c>
      <c r="D1089" s="218">
        <v>0</v>
      </c>
      <c r="E1089" s="218">
        <v>0</v>
      </c>
      <c r="F1089" s="218">
        <v>0</v>
      </c>
      <c r="G1089" s="219">
        <v>0</v>
      </c>
      <c r="H1089" s="220">
        <f t="shared" si="299"/>
        <v>0</v>
      </c>
      <c r="I1089" s="221">
        <f t="shared" si="299"/>
        <v>0</v>
      </c>
      <c r="J1089" s="329"/>
    </row>
    <row r="1090" spans="1:10" ht="12.75">
      <c r="A1090" s="110" t="s">
        <v>122</v>
      </c>
      <c r="B1090" s="217">
        <v>0</v>
      </c>
      <c r="C1090" s="218">
        <v>0</v>
      </c>
      <c r="D1090" s="218">
        <v>0</v>
      </c>
      <c r="E1090" s="218">
        <v>0</v>
      </c>
      <c r="F1090" s="218">
        <v>0</v>
      </c>
      <c r="G1090" s="219">
        <v>0</v>
      </c>
      <c r="H1090" s="220">
        <f t="shared" si="299"/>
        <v>0</v>
      </c>
      <c r="I1090" s="221">
        <f t="shared" si="299"/>
        <v>0</v>
      </c>
      <c r="J1090" s="329"/>
    </row>
    <row r="1091" spans="1:10" ht="12.75">
      <c r="A1091" s="110" t="s">
        <v>123</v>
      </c>
      <c r="B1091" s="217">
        <v>0</v>
      </c>
      <c r="C1091" s="218">
        <v>0</v>
      </c>
      <c r="D1091" s="218">
        <v>0</v>
      </c>
      <c r="E1091" s="218">
        <v>0</v>
      </c>
      <c r="F1091" s="218">
        <v>0</v>
      </c>
      <c r="G1091" s="219">
        <v>0</v>
      </c>
      <c r="H1091" s="220">
        <f t="shared" si="299"/>
        <v>0</v>
      </c>
      <c r="I1091" s="221">
        <f t="shared" si="299"/>
        <v>0</v>
      </c>
      <c r="J1091" s="329"/>
    </row>
    <row r="1092" spans="1:10" ht="12.75">
      <c r="A1092" s="110" t="s">
        <v>326</v>
      </c>
      <c r="B1092" s="217">
        <v>0</v>
      </c>
      <c r="C1092" s="218">
        <v>0</v>
      </c>
      <c r="D1092" s="218">
        <v>0</v>
      </c>
      <c r="E1092" s="218">
        <v>0</v>
      </c>
      <c r="F1092" s="218">
        <v>0</v>
      </c>
      <c r="G1092" s="219">
        <v>0</v>
      </c>
      <c r="H1092" s="220">
        <f t="shared" si="299"/>
        <v>0</v>
      </c>
      <c r="I1092" s="221">
        <f t="shared" si="299"/>
        <v>0</v>
      </c>
      <c r="J1092" s="329"/>
    </row>
    <row r="1093" spans="1:10" ht="12.75">
      <c r="A1093" s="110" t="s">
        <v>124</v>
      </c>
      <c r="B1093" s="217">
        <v>0</v>
      </c>
      <c r="C1093" s="218">
        <v>0</v>
      </c>
      <c r="D1093" s="218">
        <v>0</v>
      </c>
      <c r="E1093" s="218">
        <v>0</v>
      </c>
      <c r="F1093" s="218">
        <v>0</v>
      </c>
      <c r="G1093" s="219">
        <v>0</v>
      </c>
      <c r="H1093" s="220">
        <f t="shared" si="299"/>
        <v>0</v>
      </c>
      <c r="I1093" s="221">
        <f t="shared" si="299"/>
        <v>0</v>
      </c>
      <c r="J1093" s="329"/>
    </row>
    <row r="1094" spans="1:10" ht="12.75">
      <c r="A1094" s="110" t="s">
        <v>125</v>
      </c>
      <c r="B1094" s="217">
        <v>0</v>
      </c>
      <c r="C1094" s="218">
        <v>0</v>
      </c>
      <c r="D1094" s="218">
        <v>0</v>
      </c>
      <c r="E1094" s="218">
        <v>0</v>
      </c>
      <c r="F1094" s="218">
        <v>0</v>
      </c>
      <c r="G1094" s="219">
        <v>0</v>
      </c>
      <c r="H1094" s="220">
        <f aca="true" t="shared" si="301" ref="H1094:I1104">B1094+D1094+F1094</f>
        <v>0</v>
      </c>
      <c r="I1094" s="221">
        <f t="shared" si="301"/>
        <v>0</v>
      </c>
      <c r="J1094" s="329"/>
    </row>
    <row r="1095" spans="1:10" ht="12.75">
      <c r="A1095" s="110" t="s">
        <v>126</v>
      </c>
      <c r="B1095" s="217">
        <v>0</v>
      </c>
      <c r="C1095" s="218">
        <v>0</v>
      </c>
      <c r="D1095" s="218">
        <v>0</v>
      </c>
      <c r="E1095" s="218">
        <v>0</v>
      </c>
      <c r="F1095" s="218">
        <v>0</v>
      </c>
      <c r="G1095" s="219">
        <v>0</v>
      </c>
      <c r="H1095" s="220">
        <f t="shared" si="301"/>
        <v>0</v>
      </c>
      <c r="I1095" s="221">
        <f t="shared" si="301"/>
        <v>0</v>
      </c>
      <c r="J1095" s="329"/>
    </row>
    <row r="1096" spans="1:10" ht="12.75">
      <c r="A1096" s="111" t="s">
        <v>127</v>
      </c>
      <c r="B1096" s="222">
        <v>0</v>
      </c>
      <c r="C1096" s="223">
        <v>0</v>
      </c>
      <c r="D1096" s="223">
        <v>0</v>
      </c>
      <c r="E1096" s="223">
        <v>0</v>
      </c>
      <c r="F1096" s="223">
        <v>0</v>
      </c>
      <c r="G1096" s="224">
        <v>0</v>
      </c>
      <c r="H1096" s="225">
        <f t="shared" si="301"/>
        <v>0</v>
      </c>
      <c r="I1096" s="226">
        <f t="shared" si="301"/>
        <v>0</v>
      </c>
      <c r="J1096" s="329"/>
    </row>
    <row r="1097" spans="1:10" ht="12.75">
      <c r="A1097" s="109" t="s">
        <v>376</v>
      </c>
      <c r="B1097" s="213">
        <f aca="true" t="shared" si="302" ref="B1097:G1097">SUM(B1098:B1107)</f>
        <v>17</v>
      </c>
      <c r="C1097" s="214">
        <f t="shared" si="302"/>
        <v>2361.73</v>
      </c>
      <c r="D1097" s="214">
        <f t="shared" si="302"/>
        <v>0</v>
      </c>
      <c r="E1097" s="214">
        <f t="shared" si="302"/>
        <v>0</v>
      </c>
      <c r="F1097" s="214">
        <f t="shared" si="302"/>
        <v>3</v>
      </c>
      <c r="G1097" s="214">
        <f t="shared" si="302"/>
        <v>229.43</v>
      </c>
      <c r="H1097" s="227">
        <f t="shared" si="301"/>
        <v>20</v>
      </c>
      <c r="I1097" s="228">
        <f t="shared" si="301"/>
        <v>2591.16</v>
      </c>
      <c r="J1097" s="329"/>
    </row>
    <row r="1098" spans="1:10" ht="12.75">
      <c r="A1098" s="110" t="s">
        <v>119</v>
      </c>
      <c r="B1098" s="217">
        <v>0</v>
      </c>
      <c r="C1098" s="218">
        <v>0</v>
      </c>
      <c r="D1098" s="218">
        <v>0</v>
      </c>
      <c r="E1098" s="218">
        <v>0</v>
      </c>
      <c r="F1098" s="218">
        <v>0</v>
      </c>
      <c r="G1098" s="219">
        <v>0</v>
      </c>
      <c r="H1098" s="220">
        <f t="shared" si="301"/>
        <v>0</v>
      </c>
      <c r="I1098" s="221">
        <f t="shared" si="301"/>
        <v>0</v>
      </c>
      <c r="J1098" s="329"/>
    </row>
    <row r="1099" spans="1:10" ht="12.75">
      <c r="A1099" s="110" t="s">
        <v>120</v>
      </c>
      <c r="B1099" s="217">
        <v>0</v>
      </c>
      <c r="C1099" s="218">
        <v>0</v>
      </c>
      <c r="D1099" s="218">
        <v>0</v>
      </c>
      <c r="E1099" s="218">
        <v>0</v>
      </c>
      <c r="F1099" s="218">
        <v>0</v>
      </c>
      <c r="G1099" s="219">
        <v>0</v>
      </c>
      <c r="H1099" s="220">
        <f t="shared" si="301"/>
        <v>0</v>
      </c>
      <c r="I1099" s="221">
        <f t="shared" si="301"/>
        <v>0</v>
      </c>
      <c r="J1099" s="329"/>
    </row>
    <row r="1100" spans="1:10" ht="12.75">
      <c r="A1100" s="110" t="s">
        <v>121</v>
      </c>
      <c r="B1100" s="217">
        <v>0</v>
      </c>
      <c r="C1100" s="218">
        <v>0</v>
      </c>
      <c r="D1100" s="218">
        <v>0</v>
      </c>
      <c r="E1100" s="218">
        <v>0</v>
      </c>
      <c r="F1100" s="218">
        <v>0</v>
      </c>
      <c r="G1100" s="219">
        <v>0</v>
      </c>
      <c r="H1100" s="220">
        <f t="shared" si="301"/>
        <v>0</v>
      </c>
      <c r="I1100" s="221">
        <f t="shared" si="301"/>
        <v>0</v>
      </c>
      <c r="J1100" s="329"/>
    </row>
    <row r="1101" spans="1:10" ht="12.75">
      <c r="A1101" s="110" t="s">
        <v>122</v>
      </c>
      <c r="B1101" s="217">
        <v>0</v>
      </c>
      <c r="C1101" s="218">
        <v>0</v>
      </c>
      <c r="D1101" s="218">
        <v>0</v>
      </c>
      <c r="E1101" s="218">
        <v>0</v>
      </c>
      <c r="F1101" s="218">
        <v>0</v>
      </c>
      <c r="G1101" s="219">
        <v>0</v>
      </c>
      <c r="H1101" s="220">
        <f t="shared" si="301"/>
        <v>0</v>
      </c>
      <c r="I1101" s="221">
        <f t="shared" si="301"/>
        <v>0</v>
      </c>
      <c r="J1101" s="329"/>
    </row>
    <row r="1102" spans="1:10" ht="12.75">
      <c r="A1102" s="110" t="s">
        <v>123</v>
      </c>
      <c r="B1102" s="217">
        <v>13</v>
      </c>
      <c r="C1102" s="218">
        <v>1418.67</v>
      </c>
      <c r="D1102" s="218">
        <v>0</v>
      </c>
      <c r="E1102" s="218">
        <v>0</v>
      </c>
      <c r="F1102" s="218">
        <v>1</v>
      </c>
      <c r="G1102" s="219">
        <v>32</v>
      </c>
      <c r="H1102" s="220">
        <f t="shared" si="301"/>
        <v>14</v>
      </c>
      <c r="I1102" s="221">
        <f t="shared" si="301"/>
        <v>1450.67</v>
      </c>
      <c r="J1102" s="329"/>
    </row>
    <row r="1103" spans="1:10" ht="12.75">
      <c r="A1103" s="110" t="s">
        <v>326</v>
      </c>
      <c r="B1103" s="217">
        <v>0</v>
      </c>
      <c r="C1103" s="218">
        <v>0</v>
      </c>
      <c r="D1103" s="218">
        <v>0</v>
      </c>
      <c r="E1103" s="218">
        <v>0</v>
      </c>
      <c r="F1103" s="218">
        <v>0</v>
      </c>
      <c r="G1103" s="219">
        <v>0</v>
      </c>
      <c r="H1103" s="220">
        <f t="shared" si="301"/>
        <v>0</v>
      </c>
      <c r="I1103" s="221">
        <f t="shared" si="301"/>
        <v>0</v>
      </c>
      <c r="J1103" s="329"/>
    </row>
    <row r="1104" spans="1:10" ht="12.75">
      <c r="A1104" s="110" t="s">
        <v>124</v>
      </c>
      <c r="B1104" s="217">
        <v>0</v>
      </c>
      <c r="C1104" s="218">
        <v>0</v>
      </c>
      <c r="D1104" s="218">
        <v>0</v>
      </c>
      <c r="E1104" s="218">
        <v>0</v>
      </c>
      <c r="F1104" s="218">
        <v>2</v>
      </c>
      <c r="G1104" s="219">
        <v>197.43</v>
      </c>
      <c r="H1104" s="220">
        <f t="shared" si="301"/>
        <v>2</v>
      </c>
      <c r="I1104" s="221">
        <f t="shared" si="301"/>
        <v>197.43</v>
      </c>
      <c r="J1104" s="329"/>
    </row>
    <row r="1105" spans="1:10" ht="12.75">
      <c r="A1105" s="110" t="s">
        <v>125</v>
      </c>
      <c r="B1105" s="217">
        <v>0</v>
      </c>
      <c r="C1105" s="218">
        <v>0</v>
      </c>
      <c r="D1105" s="218">
        <v>0</v>
      </c>
      <c r="E1105" s="218">
        <v>0</v>
      </c>
      <c r="F1105" s="218">
        <v>0</v>
      </c>
      <c r="G1105" s="219">
        <v>0</v>
      </c>
      <c r="H1105" s="220">
        <f aca="true" t="shared" si="303" ref="H1105:H1115">B1105+D1105+F1105</f>
        <v>0</v>
      </c>
      <c r="I1105" s="221">
        <f aca="true" t="shared" si="304" ref="I1105:I1115">C1105+E1105+G1105</f>
        <v>0</v>
      </c>
      <c r="J1105" s="329"/>
    </row>
    <row r="1106" spans="1:10" ht="12.75">
      <c r="A1106" s="110" t="s">
        <v>126</v>
      </c>
      <c r="B1106" s="217">
        <v>4</v>
      </c>
      <c r="C1106" s="218">
        <v>943.06</v>
      </c>
      <c r="D1106" s="218">
        <v>0</v>
      </c>
      <c r="E1106" s="218">
        <v>0</v>
      </c>
      <c r="F1106" s="218">
        <v>0</v>
      </c>
      <c r="G1106" s="219">
        <v>0</v>
      </c>
      <c r="H1106" s="220">
        <f t="shared" si="303"/>
        <v>4</v>
      </c>
      <c r="I1106" s="221">
        <f t="shared" si="304"/>
        <v>943.06</v>
      </c>
      <c r="J1106" s="329"/>
    </row>
    <row r="1107" spans="1:10" ht="12.75">
      <c r="A1107" s="111" t="s">
        <v>127</v>
      </c>
      <c r="B1107" s="222">
        <v>0</v>
      </c>
      <c r="C1107" s="223">
        <v>0</v>
      </c>
      <c r="D1107" s="223">
        <v>0</v>
      </c>
      <c r="E1107" s="223">
        <v>0</v>
      </c>
      <c r="F1107" s="223">
        <v>0</v>
      </c>
      <c r="G1107" s="224">
        <v>0</v>
      </c>
      <c r="H1107" s="225">
        <f t="shared" si="303"/>
        <v>0</v>
      </c>
      <c r="I1107" s="226">
        <f t="shared" si="304"/>
        <v>0</v>
      </c>
      <c r="J1107" s="329"/>
    </row>
    <row r="1108" spans="1:10" ht="12.75">
      <c r="A1108" s="109" t="s">
        <v>377</v>
      </c>
      <c r="B1108" s="213">
        <f aca="true" t="shared" si="305" ref="B1108:G1108">SUM(B1109:B1118)</f>
        <v>3</v>
      </c>
      <c r="C1108" s="214">
        <f t="shared" si="305"/>
        <v>78.36</v>
      </c>
      <c r="D1108" s="214">
        <f t="shared" si="305"/>
        <v>0</v>
      </c>
      <c r="E1108" s="214">
        <f t="shared" si="305"/>
        <v>0</v>
      </c>
      <c r="F1108" s="214">
        <f t="shared" si="305"/>
        <v>0</v>
      </c>
      <c r="G1108" s="214">
        <f t="shared" si="305"/>
        <v>0</v>
      </c>
      <c r="H1108" s="227">
        <f t="shared" si="303"/>
        <v>3</v>
      </c>
      <c r="I1108" s="228">
        <f t="shared" si="304"/>
        <v>78.36</v>
      </c>
      <c r="J1108" s="329"/>
    </row>
    <row r="1109" spans="1:10" ht="12.75">
      <c r="A1109" s="110" t="s">
        <v>119</v>
      </c>
      <c r="B1109" s="217">
        <v>0</v>
      </c>
      <c r="C1109" s="218">
        <v>0</v>
      </c>
      <c r="D1109" s="218">
        <v>0</v>
      </c>
      <c r="E1109" s="218">
        <v>0</v>
      </c>
      <c r="F1109" s="218">
        <v>0</v>
      </c>
      <c r="G1109" s="219">
        <v>0</v>
      </c>
      <c r="H1109" s="220">
        <f t="shared" si="303"/>
        <v>0</v>
      </c>
      <c r="I1109" s="221">
        <f t="shared" si="304"/>
        <v>0</v>
      </c>
      <c r="J1109" s="329"/>
    </row>
    <row r="1110" spans="1:10" ht="12.75">
      <c r="A1110" s="110" t="s">
        <v>120</v>
      </c>
      <c r="B1110" s="217">
        <v>0</v>
      </c>
      <c r="C1110" s="218">
        <v>0</v>
      </c>
      <c r="D1110" s="218">
        <v>0</v>
      </c>
      <c r="E1110" s="218">
        <v>0</v>
      </c>
      <c r="F1110" s="218">
        <v>0</v>
      </c>
      <c r="G1110" s="219">
        <v>0</v>
      </c>
      <c r="H1110" s="220">
        <f t="shared" si="303"/>
        <v>0</v>
      </c>
      <c r="I1110" s="221">
        <f t="shared" si="304"/>
        <v>0</v>
      </c>
      <c r="J1110" s="329"/>
    </row>
    <row r="1111" spans="1:10" ht="12.75">
      <c r="A1111" s="110" t="s">
        <v>121</v>
      </c>
      <c r="B1111" s="217">
        <v>0</v>
      </c>
      <c r="C1111" s="218">
        <v>0</v>
      </c>
      <c r="D1111" s="218">
        <v>0</v>
      </c>
      <c r="E1111" s="218">
        <v>0</v>
      </c>
      <c r="F1111" s="218">
        <v>0</v>
      </c>
      <c r="G1111" s="219">
        <v>0</v>
      </c>
      <c r="H1111" s="220">
        <f t="shared" si="303"/>
        <v>0</v>
      </c>
      <c r="I1111" s="221">
        <f t="shared" si="304"/>
        <v>0</v>
      </c>
      <c r="J1111" s="329"/>
    </row>
    <row r="1112" spans="1:10" ht="12.75">
      <c r="A1112" s="110" t="s">
        <v>122</v>
      </c>
      <c r="B1112" s="217">
        <v>0</v>
      </c>
      <c r="C1112" s="218">
        <v>0</v>
      </c>
      <c r="D1112" s="218">
        <v>0</v>
      </c>
      <c r="E1112" s="218">
        <v>0</v>
      </c>
      <c r="F1112" s="218">
        <v>0</v>
      </c>
      <c r="G1112" s="219">
        <v>0</v>
      </c>
      <c r="H1112" s="220">
        <f t="shared" si="303"/>
        <v>0</v>
      </c>
      <c r="I1112" s="221">
        <f t="shared" si="304"/>
        <v>0</v>
      </c>
      <c r="J1112" s="329"/>
    </row>
    <row r="1113" spans="1:10" ht="12.75">
      <c r="A1113" s="110" t="s">
        <v>123</v>
      </c>
      <c r="B1113" s="217">
        <v>3</v>
      </c>
      <c r="C1113" s="218">
        <v>78.36</v>
      </c>
      <c r="D1113" s="218">
        <v>0</v>
      </c>
      <c r="E1113" s="218">
        <v>0</v>
      </c>
      <c r="F1113" s="218">
        <v>0</v>
      </c>
      <c r="G1113" s="219">
        <v>0</v>
      </c>
      <c r="H1113" s="220">
        <f t="shared" si="303"/>
        <v>3</v>
      </c>
      <c r="I1113" s="221">
        <f t="shared" si="304"/>
        <v>78.36</v>
      </c>
      <c r="J1113" s="329"/>
    </row>
    <row r="1114" spans="1:10" ht="12.75">
      <c r="A1114" s="110" t="s">
        <v>326</v>
      </c>
      <c r="B1114" s="217">
        <v>0</v>
      </c>
      <c r="C1114" s="218">
        <v>0</v>
      </c>
      <c r="D1114" s="218">
        <v>0</v>
      </c>
      <c r="E1114" s="218">
        <v>0</v>
      </c>
      <c r="F1114" s="218">
        <v>0</v>
      </c>
      <c r="G1114" s="219">
        <v>0</v>
      </c>
      <c r="H1114" s="220">
        <f t="shared" si="303"/>
        <v>0</v>
      </c>
      <c r="I1114" s="221">
        <f t="shared" si="304"/>
        <v>0</v>
      </c>
      <c r="J1114" s="329"/>
    </row>
    <row r="1115" spans="1:10" ht="12.75">
      <c r="A1115" s="110" t="s">
        <v>124</v>
      </c>
      <c r="B1115" s="217">
        <v>0</v>
      </c>
      <c r="C1115" s="218">
        <v>0</v>
      </c>
      <c r="D1115" s="218">
        <v>0</v>
      </c>
      <c r="E1115" s="218">
        <v>0</v>
      </c>
      <c r="F1115" s="218">
        <v>0</v>
      </c>
      <c r="G1115" s="219">
        <v>0</v>
      </c>
      <c r="H1115" s="220">
        <f t="shared" si="303"/>
        <v>0</v>
      </c>
      <c r="I1115" s="221">
        <f t="shared" si="304"/>
        <v>0</v>
      </c>
      <c r="J1115" s="329"/>
    </row>
    <row r="1116" spans="1:10" ht="12.75">
      <c r="A1116" s="110" t="s">
        <v>125</v>
      </c>
      <c r="B1116" s="217">
        <v>0</v>
      </c>
      <c r="C1116" s="218">
        <v>0</v>
      </c>
      <c r="D1116" s="218">
        <v>0</v>
      </c>
      <c r="E1116" s="218">
        <v>0</v>
      </c>
      <c r="F1116" s="218">
        <v>0</v>
      </c>
      <c r="G1116" s="219">
        <v>0</v>
      </c>
      <c r="H1116" s="220">
        <f aca="true" t="shared" si="306" ref="H1116:H1126">B1116+D1116+F1116</f>
        <v>0</v>
      </c>
      <c r="I1116" s="221">
        <f aca="true" t="shared" si="307" ref="I1116:I1126">C1116+E1116+G1116</f>
        <v>0</v>
      </c>
      <c r="J1116" s="329"/>
    </row>
    <row r="1117" spans="1:10" ht="12.75">
      <c r="A1117" s="110" t="s">
        <v>126</v>
      </c>
      <c r="B1117" s="217">
        <v>0</v>
      </c>
      <c r="C1117" s="218">
        <v>0</v>
      </c>
      <c r="D1117" s="218">
        <v>0</v>
      </c>
      <c r="E1117" s="218">
        <v>0</v>
      </c>
      <c r="F1117" s="218">
        <v>0</v>
      </c>
      <c r="G1117" s="219">
        <v>0</v>
      </c>
      <c r="H1117" s="220">
        <f t="shared" si="306"/>
        <v>0</v>
      </c>
      <c r="I1117" s="221">
        <f t="shared" si="307"/>
        <v>0</v>
      </c>
      <c r="J1117" s="329"/>
    </row>
    <row r="1118" spans="1:10" ht="12.75">
      <c r="A1118" s="111" t="s">
        <v>127</v>
      </c>
      <c r="B1118" s="222">
        <v>0</v>
      </c>
      <c r="C1118" s="223">
        <v>0</v>
      </c>
      <c r="D1118" s="223">
        <v>0</v>
      </c>
      <c r="E1118" s="223">
        <v>0</v>
      </c>
      <c r="F1118" s="223">
        <v>0</v>
      </c>
      <c r="G1118" s="224">
        <v>0</v>
      </c>
      <c r="H1118" s="225">
        <f t="shared" si="306"/>
        <v>0</v>
      </c>
      <c r="I1118" s="226">
        <f t="shared" si="307"/>
        <v>0</v>
      </c>
      <c r="J1118" s="329"/>
    </row>
    <row r="1119" spans="1:10" ht="12.75">
      <c r="A1119" s="109" t="s">
        <v>378</v>
      </c>
      <c r="B1119" s="213">
        <f aca="true" t="shared" si="308" ref="B1119:G1119">SUM(B1120:B1129)</f>
        <v>1</v>
      </c>
      <c r="C1119" s="214">
        <f t="shared" si="308"/>
        <v>1766.4</v>
      </c>
      <c r="D1119" s="214">
        <f t="shared" si="308"/>
        <v>0</v>
      </c>
      <c r="E1119" s="214">
        <f t="shared" si="308"/>
        <v>0</v>
      </c>
      <c r="F1119" s="214">
        <f t="shared" si="308"/>
        <v>0</v>
      </c>
      <c r="G1119" s="214">
        <f t="shared" si="308"/>
        <v>0</v>
      </c>
      <c r="H1119" s="227">
        <f t="shared" si="306"/>
        <v>1</v>
      </c>
      <c r="I1119" s="228">
        <f t="shared" si="307"/>
        <v>1766.4</v>
      </c>
      <c r="J1119" s="329"/>
    </row>
    <row r="1120" spans="1:10" ht="12.75">
      <c r="A1120" s="110" t="s">
        <v>119</v>
      </c>
      <c r="B1120" s="217">
        <v>0</v>
      </c>
      <c r="C1120" s="218">
        <v>0</v>
      </c>
      <c r="D1120" s="218">
        <v>0</v>
      </c>
      <c r="E1120" s="218">
        <v>0</v>
      </c>
      <c r="F1120" s="218">
        <v>0</v>
      </c>
      <c r="G1120" s="219">
        <v>0</v>
      </c>
      <c r="H1120" s="220">
        <f t="shared" si="306"/>
        <v>0</v>
      </c>
      <c r="I1120" s="221">
        <f t="shared" si="307"/>
        <v>0</v>
      </c>
      <c r="J1120" s="329"/>
    </row>
    <row r="1121" spans="1:10" ht="12.75">
      <c r="A1121" s="110" t="s">
        <v>120</v>
      </c>
      <c r="B1121" s="217">
        <v>0</v>
      </c>
      <c r="C1121" s="218">
        <v>0</v>
      </c>
      <c r="D1121" s="218">
        <v>0</v>
      </c>
      <c r="E1121" s="218">
        <v>0</v>
      </c>
      <c r="F1121" s="218">
        <v>0</v>
      </c>
      <c r="G1121" s="219">
        <v>0</v>
      </c>
      <c r="H1121" s="220">
        <f t="shared" si="306"/>
        <v>0</v>
      </c>
      <c r="I1121" s="221">
        <f t="shared" si="307"/>
        <v>0</v>
      </c>
      <c r="J1121" s="329"/>
    </row>
    <row r="1122" spans="1:10" ht="12.75">
      <c r="A1122" s="110" t="s">
        <v>121</v>
      </c>
      <c r="B1122" s="217">
        <v>0</v>
      </c>
      <c r="C1122" s="218">
        <v>0</v>
      </c>
      <c r="D1122" s="218">
        <v>0</v>
      </c>
      <c r="E1122" s="218">
        <v>0</v>
      </c>
      <c r="F1122" s="218">
        <v>0</v>
      </c>
      <c r="G1122" s="219">
        <v>0</v>
      </c>
      <c r="H1122" s="220">
        <f t="shared" si="306"/>
        <v>0</v>
      </c>
      <c r="I1122" s="221">
        <f t="shared" si="307"/>
        <v>0</v>
      </c>
      <c r="J1122" s="329"/>
    </row>
    <row r="1123" spans="1:10" ht="12.75">
      <c r="A1123" s="110" t="s">
        <v>122</v>
      </c>
      <c r="B1123" s="217">
        <v>0</v>
      </c>
      <c r="C1123" s="218">
        <v>0</v>
      </c>
      <c r="D1123" s="218">
        <v>0</v>
      </c>
      <c r="E1123" s="218">
        <v>0</v>
      </c>
      <c r="F1123" s="218">
        <v>0</v>
      </c>
      <c r="G1123" s="219">
        <v>0</v>
      </c>
      <c r="H1123" s="220">
        <f t="shared" si="306"/>
        <v>0</v>
      </c>
      <c r="I1123" s="221">
        <f t="shared" si="307"/>
        <v>0</v>
      </c>
      <c r="J1123" s="329"/>
    </row>
    <row r="1124" spans="1:10" ht="12.75">
      <c r="A1124" s="110" t="s">
        <v>123</v>
      </c>
      <c r="B1124" s="217">
        <v>0</v>
      </c>
      <c r="C1124" s="218">
        <v>0</v>
      </c>
      <c r="D1124" s="218">
        <v>0</v>
      </c>
      <c r="E1124" s="218">
        <v>0</v>
      </c>
      <c r="F1124" s="218">
        <v>0</v>
      </c>
      <c r="G1124" s="219">
        <v>0</v>
      </c>
      <c r="H1124" s="220">
        <f t="shared" si="306"/>
        <v>0</v>
      </c>
      <c r="I1124" s="221">
        <f t="shared" si="307"/>
        <v>0</v>
      </c>
      <c r="J1124" s="329"/>
    </row>
    <row r="1125" spans="1:10" ht="12.75">
      <c r="A1125" s="110" t="s">
        <v>326</v>
      </c>
      <c r="B1125" s="217">
        <v>0</v>
      </c>
      <c r="C1125" s="218">
        <v>0</v>
      </c>
      <c r="D1125" s="218">
        <v>0</v>
      </c>
      <c r="E1125" s="218">
        <v>0</v>
      </c>
      <c r="F1125" s="218">
        <v>0</v>
      </c>
      <c r="G1125" s="219">
        <v>0</v>
      </c>
      <c r="H1125" s="220">
        <f t="shared" si="306"/>
        <v>0</v>
      </c>
      <c r="I1125" s="221">
        <f t="shared" si="307"/>
        <v>0</v>
      </c>
      <c r="J1125" s="329"/>
    </row>
    <row r="1126" spans="1:10" ht="12.75">
      <c r="A1126" s="110" t="s">
        <v>124</v>
      </c>
      <c r="B1126" s="217">
        <v>0</v>
      </c>
      <c r="C1126" s="218">
        <v>0</v>
      </c>
      <c r="D1126" s="218">
        <v>0</v>
      </c>
      <c r="E1126" s="218">
        <v>0</v>
      </c>
      <c r="F1126" s="218">
        <v>0</v>
      </c>
      <c r="G1126" s="219">
        <v>0</v>
      </c>
      <c r="H1126" s="220">
        <f t="shared" si="306"/>
        <v>0</v>
      </c>
      <c r="I1126" s="221">
        <f t="shared" si="307"/>
        <v>0</v>
      </c>
      <c r="J1126" s="329"/>
    </row>
    <row r="1127" spans="1:10" ht="12.75">
      <c r="A1127" s="110" t="s">
        <v>125</v>
      </c>
      <c r="B1127" s="217">
        <v>0</v>
      </c>
      <c r="C1127" s="218">
        <v>0</v>
      </c>
      <c r="D1127" s="218">
        <v>0</v>
      </c>
      <c r="E1127" s="218">
        <v>0</v>
      </c>
      <c r="F1127" s="218">
        <v>0</v>
      </c>
      <c r="G1127" s="219">
        <v>0</v>
      </c>
      <c r="H1127" s="220">
        <f aca="true" t="shared" si="309" ref="H1127:H1137">B1127+D1127+F1127</f>
        <v>0</v>
      </c>
      <c r="I1127" s="221">
        <f aca="true" t="shared" si="310" ref="I1127:I1137">C1127+E1127+G1127</f>
        <v>0</v>
      </c>
      <c r="J1127" s="329"/>
    </row>
    <row r="1128" spans="1:10" ht="12.75">
      <c r="A1128" s="110" t="s">
        <v>126</v>
      </c>
      <c r="B1128" s="217">
        <v>1</v>
      </c>
      <c r="C1128" s="218">
        <v>1766.4</v>
      </c>
      <c r="D1128" s="218">
        <v>0</v>
      </c>
      <c r="E1128" s="218">
        <v>0</v>
      </c>
      <c r="F1128" s="218">
        <v>0</v>
      </c>
      <c r="G1128" s="219">
        <v>0</v>
      </c>
      <c r="H1128" s="220">
        <f t="shared" si="309"/>
        <v>1</v>
      </c>
      <c r="I1128" s="221">
        <f t="shared" si="310"/>
        <v>1766.4</v>
      </c>
      <c r="J1128" s="329"/>
    </row>
    <row r="1129" spans="1:10" ht="12.75">
      <c r="A1129" s="111" t="s">
        <v>127</v>
      </c>
      <c r="B1129" s="222">
        <v>0</v>
      </c>
      <c r="C1129" s="223">
        <v>0</v>
      </c>
      <c r="D1129" s="223">
        <v>0</v>
      </c>
      <c r="E1129" s="223">
        <v>0</v>
      </c>
      <c r="F1129" s="223">
        <v>0</v>
      </c>
      <c r="G1129" s="224">
        <v>0</v>
      </c>
      <c r="H1129" s="225">
        <f t="shared" si="309"/>
        <v>0</v>
      </c>
      <c r="I1129" s="226">
        <f t="shared" si="310"/>
        <v>0</v>
      </c>
      <c r="J1129" s="329"/>
    </row>
    <row r="1130" spans="1:10" ht="12.75">
      <c r="A1130" s="109" t="s">
        <v>379</v>
      </c>
      <c r="B1130" s="213">
        <f aca="true" t="shared" si="311" ref="B1130:G1130">SUM(B1131:B1140)</f>
        <v>0</v>
      </c>
      <c r="C1130" s="214">
        <f t="shared" si="311"/>
        <v>0</v>
      </c>
      <c r="D1130" s="214">
        <f t="shared" si="311"/>
        <v>0</v>
      </c>
      <c r="E1130" s="214">
        <f t="shared" si="311"/>
        <v>0</v>
      </c>
      <c r="F1130" s="214">
        <f t="shared" si="311"/>
        <v>0</v>
      </c>
      <c r="G1130" s="214">
        <f t="shared" si="311"/>
        <v>0</v>
      </c>
      <c r="H1130" s="227">
        <f t="shared" si="309"/>
        <v>0</v>
      </c>
      <c r="I1130" s="228">
        <f t="shared" si="310"/>
        <v>0</v>
      </c>
      <c r="J1130" s="329"/>
    </row>
    <row r="1131" spans="1:10" ht="12.75">
      <c r="A1131" s="110" t="s">
        <v>119</v>
      </c>
      <c r="B1131" s="217">
        <v>0</v>
      </c>
      <c r="C1131" s="218">
        <v>0</v>
      </c>
      <c r="D1131" s="218">
        <v>0</v>
      </c>
      <c r="E1131" s="218">
        <v>0</v>
      </c>
      <c r="F1131" s="218">
        <v>0</v>
      </c>
      <c r="G1131" s="219">
        <v>0</v>
      </c>
      <c r="H1131" s="220">
        <f t="shared" si="309"/>
        <v>0</v>
      </c>
      <c r="I1131" s="221">
        <f t="shared" si="310"/>
        <v>0</v>
      </c>
      <c r="J1131" s="329"/>
    </row>
    <row r="1132" spans="1:10" ht="12.75">
      <c r="A1132" s="110" t="s">
        <v>120</v>
      </c>
      <c r="B1132" s="217">
        <v>0</v>
      </c>
      <c r="C1132" s="218">
        <v>0</v>
      </c>
      <c r="D1132" s="218">
        <v>0</v>
      </c>
      <c r="E1132" s="218">
        <v>0</v>
      </c>
      <c r="F1132" s="218">
        <v>0</v>
      </c>
      <c r="G1132" s="219">
        <v>0</v>
      </c>
      <c r="H1132" s="220">
        <f t="shared" si="309"/>
        <v>0</v>
      </c>
      <c r="I1132" s="221">
        <f t="shared" si="310"/>
        <v>0</v>
      </c>
      <c r="J1132" s="329"/>
    </row>
    <row r="1133" spans="1:10" ht="12.75">
      <c r="A1133" s="110" t="s">
        <v>121</v>
      </c>
      <c r="B1133" s="217">
        <v>0</v>
      </c>
      <c r="C1133" s="218">
        <v>0</v>
      </c>
      <c r="D1133" s="218">
        <v>0</v>
      </c>
      <c r="E1133" s="218">
        <v>0</v>
      </c>
      <c r="F1133" s="218">
        <v>0</v>
      </c>
      <c r="G1133" s="219">
        <v>0</v>
      </c>
      <c r="H1133" s="220">
        <f t="shared" si="309"/>
        <v>0</v>
      </c>
      <c r="I1133" s="221">
        <f t="shared" si="310"/>
        <v>0</v>
      </c>
      <c r="J1133" s="329"/>
    </row>
    <row r="1134" spans="1:10" ht="12.75">
      <c r="A1134" s="110" t="s">
        <v>122</v>
      </c>
      <c r="B1134" s="217">
        <v>0</v>
      </c>
      <c r="C1134" s="218">
        <v>0</v>
      </c>
      <c r="D1134" s="218">
        <v>0</v>
      </c>
      <c r="E1134" s="218">
        <v>0</v>
      </c>
      <c r="F1134" s="218">
        <v>0</v>
      </c>
      <c r="G1134" s="219">
        <v>0</v>
      </c>
      <c r="H1134" s="220">
        <f t="shared" si="309"/>
        <v>0</v>
      </c>
      <c r="I1134" s="221">
        <f t="shared" si="310"/>
        <v>0</v>
      </c>
      <c r="J1134" s="329"/>
    </row>
    <row r="1135" spans="1:10" ht="12.75">
      <c r="A1135" s="110" t="s">
        <v>123</v>
      </c>
      <c r="B1135" s="217">
        <v>0</v>
      </c>
      <c r="C1135" s="218">
        <v>0</v>
      </c>
      <c r="D1135" s="218">
        <v>0</v>
      </c>
      <c r="E1135" s="218">
        <v>0</v>
      </c>
      <c r="F1135" s="218">
        <v>0</v>
      </c>
      <c r="G1135" s="219">
        <v>0</v>
      </c>
      <c r="H1135" s="220">
        <f t="shared" si="309"/>
        <v>0</v>
      </c>
      <c r="I1135" s="221">
        <f t="shared" si="310"/>
        <v>0</v>
      </c>
      <c r="J1135" s="329"/>
    </row>
    <row r="1136" spans="1:10" ht="12.75">
      <c r="A1136" s="110" t="s">
        <v>326</v>
      </c>
      <c r="B1136" s="217">
        <v>0</v>
      </c>
      <c r="C1136" s="218">
        <v>0</v>
      </c>
      <c r="D1136" s="218">
        <v>0</v>
      </c>
      <c r="E1136" s="218">
        <v>0</v>
      </c>
      <c r="F1136" s="218">
        <v>0</v>
      </c>
      <c r="G1136" s="219">
        <v>0</v>
      </c>
      <c r="H1136" s="220">
        <f t="shared" si="309"/>
        <v>0</v>
      </c>
      <c r="I1136" s="221">
        <f t="shared" si="310"/>
        <v>0</v>
      </c>
      <c r="J1136" s="329"/>
    </row>
    <row r="1137" spans="1:10" ht="12.75">
      <c r="A1137" s="110" t="s">
        <v>124</v>
      </c>
      <c r="B1137" s="217">
        <v>0</v>
      </c>
      <c r="C1137" s="218">
        <v>0</v>
      </c>
      <c r="D1137" s="218">
        <v>0</v>
      </c>
      <c r="E1137" s="218">
        <v>0</v>
      </c>
      <c r="F1137" s="218">
        <v>0</v>
      </c>
      <c r="G1137" s="219">
        <v>0</v>
      </c>
      <c r="H1137" s="220">
        <f t="shared" si="309"/>
        <v>0</v>
      </c>
      <c r="I1137" s="221">
        <f t="shared" si="310"/>
        <v>0</v>
      </c>
      <c r="J1137" s="329"/>
    </row>
    <row r="1138" spans="1:10" ht="12.75">
      <c r="A1138" s="110" t="s">
        <v>125</v>
      </c>
      <c r="B1138" s="217">
        <v>0</v>
      </c>
      <c r="C1138" s="218">
        <v>0</v>
      </c>
      <c r="D1138" s="218">
        <v>0</v>
      </c>
      <c r="E1138" s="218">
        <v>0</v>
      </c>
      <c r="F1138" s="218">
        <v>0</v>
      </c>
      <c r="G1138" s="219">
        <v>0</v>
      </c>
      <c r="H1138" s="220">
        <f aca="true" t="shared" si="312" ref="H1138:I1140">B1138+D1138+F1138</f>
        <v>0</v>
      </c>
      <c r="I1138" s="221">
        <f t="shared" si="312"/>
        <v>0</v>
      </c>
      <c r="J1138" s="329"/>
    </row>
    <row r="1139" spans="1:10" ht="12.75">
      <c r="A1139" s="110" t="s">
        <v>126</v>
      </c>
      <c r="B1139" s="217">
        <v>0</v>
      </c>
      <c r="C1139" s="218">
        <v>0</v>
      </c>
      <c r="D1139" s="218">
        <v>0</v>
      </c>
      <c r="E1139" s="218">
        <v>0</v>
      </c>
      <c r="F1139" s="218">
        <v>0</v>
      </c>
      <c r="G1139" s="219">
        <v>0</v>
      </c>
      <c r="H1139" s="220">
        <f t="shared" si="312"/>
        <v>0</v>
      </c>
      <c r="I1139" s="221">
        <f t="shared" si="312"/>
        <v>0</v>
      </c>
      <c r="J1139" s="329"/>
    </row>
    <row r="1140" spans="1:10" ht="12.75">
      <c r="A1140" s="111" t="s">
        <v>127</v>
      </c>
      <c r="B1140" s="222">
        <v>0</v>
      </c>
      <c r="C1140" s="223">
        <v>0</v>
      </c>
      <c r="D1140" s="223">
        <v>0</v>
      </c>
      <c r="E1140" s="223">
        <v>0</v>
      </c>
      <c r="F1140" s="223">
        <v>0</v>
      </c>
      <c r="G1140" s="224">
        <v>0</v>
      </c>
      <c r="H1140" s="225">
        <f t="shared" si="312"/>
        <v>0</v>
      </c>
      <c r="I1140" s="226">
        <f t="shared" si="312"/>
        <v>0</v>
      </c>
      <c r="J1140" s="329"/>
    </row>
    <row r="1141" spans="1:10" ht="12.75">
      <c r="A1141" s="109" t="s">
        <v>292</v>
      </c>
      <c r="B1141" s="213">
        <f aca="true" t="shared" si="313" ref="B1141:G1141">SUM(B1142:B1151)</f>
        <v>2</v>
      </c>
      <c r="C1141" s="214">
        <f t="shared" si="313"/>
        <v>95.78</v>
      </c>
      <c r="D1141" s="214">
        <f t="shared" si="313"/>
        <v>0</v>
      </c>
      <c r="E1141" s="214">
        <f t="shared" si="313"/>
        <v>0</v>
      </c>
      <c r="F1141" s="214">
        <f t="shared" si="313"/>
        <v>0</v>
      </c>
      <c r="G1141" s="214">
        <f t="shared" si="313"/>
        <v>0</v>
      </c>
      <c r="H1141" s="227">
        <f aca="true" t="shared" si="314" ref="H1141:H1148">B1141+D1141+F1141</f>
        <v>2</v>
      </c>
      <c r="I1141" s="228">
        <f aca="true" t="shared" si="315" ref="I1141:I1148">C1141+E1141+G1141</f>
        <v>95.78</v>
      </c>
      <c r="J1141" s="329"/>
    </row>
    <row r="1142" spans="1:10" ht="12.75">
      <c r="A1142" s="110" t="s">
        <v>119</v>
      </c>
      <c r="B1142" s="217">
        <v>0</v>
      </c>
      <c r="C1142" s="218">
        <v>0</v>
      </c>
      <c r="D1142" s="218">
        <v>0</v>
      </c>
      <c r="E1142" s="218">
        <v>0</v>
      </c>
      <c r="F1142" s="218">
        <v>0</v>
      </c>
      <c r="G1142" s="219">
        <v>0</v>
      </c>
      <c r="H1142" s="220">
        <f t="shared" si="314"/>
        <v>0</v>
      </c>
      <c r="I1142" s="221">
        <f t="shared" si="315"/>
        <v>0</v>
      </c>
      <c r="J1142" s="329"/>
    </row>
    <row r="1143" spans="1:10" ht="12.75">
      <c r="A1143" s="110" t="s">
        <v>120</v>
      </c>
      <c r="B1143" s="217">
        <v>0</v>
      </c>
      <c r="C1143" s="218">
        <v>0</v>
      </c>
      <c r="D1143" s="218">
        <v>0</v>
      </c>
      <c r="E1143" s="218">
        <v>0</v>
      </c>
      <c r="F1143" s="218">
        <v>0</v>
      </c>
      <c r="G1143" s="219">
        <v>0</v>
      </c>
      <c r="H1143" s="220">
        <f t="shared" si="314"/>
        <v>0</v>
      </c>
      <c r="I1143" s="221">
        <f t="shared" si="315"/>
        <v>0</v>
      </c>
      <c r="J1143" s="329"/>
    </row>
    <row r="1144" spans="1:10" ht="12.75">
      <c r="A1144" s="110" t="s">
        <v>121</v>
      </c>
      <c r="B1144" s="217">
        <v>0</v>
      </c>
      <c r="C1144" s="218">
        <v>0</v>
      </c>
      <c r="D1144" s="218">
        <v>0</v>
      </c>
      <c r="E1144" s="218">
        <v>0</v>
      </c>
      <c r="F1144" s="218">
        <v>0</v>
      </c>
      <c r="G1144" s="219">
        <v>0</v>
      </c>
      <c r="H1144" s="220">
        <f t="shared" si="314"/>
        <v>0</v>
      </c>
      <c r="I1144" s="221">
        <f t="shared" si="315"/>
        <v>0</v>
      </c>
      <c r="J1144" s="329"/>
    </row>
    <row r="1145" spans="1:10" ht="12.75">
      <c r="A1145" s="110" t="s">
        <v>122</v>
      </c>
      <c r="B1145" s="217">
        <v>0</v>
      </c>
      <c r="C1145" s="218">
        <v>0</v>
      </c>
      <c r="D1145" s="218">
        <v>0</v>
      </c>
      <c r="E1145" s="218">
        <v>0</v>
      </c>
      <c r="F1145" s="218">
        <v>0</v>
      </c>
      <c r="G1145" s="219">
        <v>0</v>
      </c>
      <c r="H1145" s="220">
        <f t="shared" si="314"/>
        <v>0</v>
      </c>
      <c r="I1145" s="221">
        <f t="shared" si="315"/>
        <v>0</v>
      </c>
      <c r="J1145" s="329"/>
    </row>
    <row r="1146" spans="1:10" ht="12.75">
      <c r="A1146" s="110" t="s">
        <v>123</v>
      </c>
      <c r="B1146" s="217">
        <v>2</v>
      </c>
      <c r="C1146" s="218">
        <v>95.78</v>
      </c>
      <c r="D1146" s="218">
        <v>0</v>
      </c>
      <c r="E1146" s="218">
        <v>0</v>
      </c>
      <c r="F1146" s="218">
        <v>0</v>
      </c>
      <c r="G1146" s="219">
        <v>0</v>
      </c>
      <c r="H1146" s="220">
        <f t="shared" si="314"/>
        <v>2</v>
      </c>
      <c r="I1146" s="221">
        <f t="shared" si="315"/>
        <v>95.78</v>
      </c>
      <c r="J1146" s="329"/>
    </row>
    <row r="1147" spans="1:10" ht="12.75">
      <c r="A1147" s="110" t="s">
        <v>326</v>
      </c>
      <c r="B1147" s="217">
        <v>0</v>
      </c>
      <c r="C1147" s="218">
        <v>0</v>
      </c>
      <c r="D1147" s="218">
        <v>0</v>
      </c>
      <c r="E1147" s="218">
        <v>0</v>
      </c>
      <c r="F1147" s="218">
        <v>0</v>
      </c>
      <c r="G1147" s="219">
        <v>0</v>
      </c>
      <c r="H1147" s="220">
        <f t="shared" si="314"/>
        <v>0</v>
      </c>
      <c r="I1147" s="221">
        <f t="shared" si="315"/>
        <v>0</v>
      </c>
      <c r="J1147" s="329"/>
    </row>
    <row r="1148" spans="1:10" ht="12.75">
      <c r="A1148" s="110" t="s">
        <v>124</v>
      </c>
      <c r="B1148" s="217">
        <v>0</v>
      </c>
      <c r="C1148" s="218">
        <v>0</v>
      </c>
      <c r="D1148" s="218">
        <v>0</v>
      </c>
      <c r="E1148" s="218">
        <v>0</v>
      </c>
      <c r="F1148" s="218">
        <v>0</v>
      </c>
      <c r="G1148" s="219">
        <v>0</v>
      </c>
      <c r="H1148" s="220">
        <f t="shared" si="314"/>
        <v>0</v>
      </c>
      <c r="I1148" s="221">
        <f t="shared" si="315"/>
        <v>0</v>
      </c>
      <c r="J1148" s="329"/>
    </row>
    <row r="1149" spans="1:10" ht="12.75">
      <c r="A1149" s="110" t="s">
        <v>125</v>
      </c>
      <c r="B1149" s="217">
        <v>0</v>
      </c>
      <c r="C1149" s="218">
        <v>0</v>
      </c>
      <c r="D1149" s="218">
        <v>0</v>
      </c>
      <c r="E1149" s="218">
        <v>0</v>
      </c>
      <c r="F1149" s="218">
        <v>0</v>
      </c>
      <c r="G1149" s="219">
        <v>0</v>
      </c>
      <c r="H1149" s="220">
        <f aca="true" t="shared" si="316" ref="H1149:H1157">B1149+D1149+F1149</f>
        <v>0</v>
      </c>
      <c r="I1149" s="221">
        <f aca="true" t="shared" si="317" ref="I1149:I1157">C1149+E1149+G1149</f>
        <v>0</v>
      </c>
      <c r="J1149" s="329"/>
    </row>
    <row r="1150" spans="1:10" ht="12.75">
      <c r="A1150" s="110" t="s">
        <v>126</v>
      </c>
      <c r="B1150" s="217">
        <v>0</v>
      </c>
      <c r="C1150" s="218">
        <v>0</v>
      </c>
      <c r="D1150" s="218">
        <v>0</v>
      </c>
      <c r="E1150" s="218">
        <v>0</v>
      </c>
      <c r="F1150" s="218">
        <v>0</v>
      </c>
      <c r="G1150" s="219">
        <v>0</v>
      </c>
      <c r="H1150" s="220">
        <f t="shared" si="316"/>
        <v>0</v>
      </c>
      <c r="I1150" s="221">
        <f t="shared" si="317"/>
        <v>0</v>
      </c>
      <c r="J1150" s="329"/>
    </row>
    <row r="1151" spans="1:10" ht="12.75">
      <c r="A1151" s="111" t="s">
        <v>127</v>
      </c>
      <c r="B1151" s="222">
        <v>0</v>
      </c>
      <c r="C1151" s="223">
        <v>0</v>
      </c>
      <c r="D1151" s="223">
        <v>0</v>
      </c>
      <c r="E1151" s="223">
        <v>0</v>
      </c>
      <c r="F1151" s="223">
        <v>0</v>
      </c>
      <c r="G1151" s="224">
        <v>0</v>
      </c>
      <c r="H1151" s="225">
        <f t="shared" si="316"/>
        <v>0</v>
      </c>
      <c r="I1151" s="226">
        <f t="shared" si="317"/>
        <v>0</v>
      </c>
      <c r="J1151" s="329"/>
    </row>
    <row r="1152" spans="1:10" ht="12.75">
      <c r="A1152" s="109" t="s">
        <v>293</v>
      </c>
      <c r="B1152" s="213">
        <f aca="true" t="shared" si="318" ref="B1152:G1152">SUM(B1153:B1162)</f>
        <v>125</v>
      </c>
      <c r="C1152" s="214">
        <f t="shared" si="318"/>
        <v>5997.23</v>
      </c>
      <c r="D1152" s="214">
        <f t="shared" si="318"/>
        <v>2</v>
      </c>
      <c r="E1152" s="214">
        <f t="shared" si="318"/>
        <v>41.38</v>
      </c>
      <c r="F1152" s="214">
        <f t="shared" si="318"/>
        <v>10</v>
      </c>
      <c r="G1152" s="214">
        <f t="shared" si="318"/>
        <v>302.06</v>
      </c>
      <c r="H1152" s="227">
        <f t="shared" si="316"/>
        <v>137</v>
      </c>
      <c r="I1152" s="228">
        <f t="shared" si="317"/>
        <v>6340.67</v>
      </c>
      <c r="J1152" s="329"/>
    </row>
    <row r="1153" spans="1:10" ht="12.75">
      <c r="A1153" s="110" t="s">
        <v>119</v>
      </c>
      <c r="B1153" s="217">
        <v>3</v>
      </c>
      <c r="C1153" s="218">
        <v>72.65</v>
      </c>
      <c r="D1153" s="218">
        <v>0</v>
      </c>
      <c r="E1153" s="218">
        <v>0</v>
      </c>
      <c r="F1153" s="218">
        <v>0</v>
      </c>
      <c r="G1153" s="219">
        <v>0</v>
      </c>
      <c r="H1153" s="220">
        <f t="shared" si="316"/>
        <v>3</v>
      </c>
      <c r="I1153" s="221">
        <f t="shared" si="317"/>
        <v>72.65</v>
      </c>
      <c r="J1153" s="329"/>
    </row>
    <row r="1154" spans="1:10" ht="12.75">
      <c r="A1154" s="110" t="s">
        <v>120</v>
      </c>
      <c r="B1154" s="217">
        <v>0</v>
      </c>
      <c r="C1154" s="218">
        <v>0</v>
      </c>
      <c r="D1154" s="218">
        <v>0</v>
      </c>
      <c r="E1154" s="218">
        <v>0</v>
      </c>
      <c r="F1154" s="218">
        <v>0</v>
      </c>
      <c r="G1154" s="219">
        <v>0</v>
      </c>
      <c r="H1154" s="220">
        <f t="shared" si="316"/>
        <v>0</v>
      </c>
      <c r="I1154" s="221">
        <f t="shared" si="317"/>
        <v>0</v>
      </c>
      <c r="J1154" s="329"/>
    </row>
    <row r="1155" spans="1:10" ht="12.75">
      <c r="A1155" s="110" t="s">
        <v>121</v>
      </c>
      <c r="B1155" s="217">
        <v>0</v>
      </c>
      <c r="C1155" s="218">
        <v>0</v>
      </c>
      <c r="D1155" s="218">
        <v>0</v>
      </c>
      <c r="E1155" s="218">
        <v>0</v>
      </c>
      <c r="F1155" s="218">
        <v>0</v>
      </c>
      <c r="G1155" s="219">
        <v>0</v>
      </c>
      <c r="H1155" s="220">
        <f t="shared" si="316"/>
        <v>0</v>
      </c>
      <c r="I1155" s="221">
        <f t="shared" si="317"/>
        <v>0</v>
      </c>
      <c r="J1155" s="329"/>
    </row>
    <row r="1156" spans="1:10" ht="12.75">
      <c r="A1156" s="110" t="s">
        <v>122</v>
      </c>
      <c r="B1156" s="217">
        <v>0</v>
      </c>
      <c r="C1156" s="218">
        <v>0</v>
      </c>
      <c r="D1156" s="218">
        <v>0</v>
      </c>
      <c r="E1156" s="218">
        <v>0</v>
      </c>
      <c r="F1156" s="218">
        <v>0</v>
      </c>
      <c r="G1156" s="219">
        <v>0</v>
      </c>
      <c r="H1156" s="220">
        <f t="shared" si="316"/>
        <v>0</v>
      </c>
      <c r="I1156" s="221">
        <f t="shared" si="317"/>
        <v>0</v>
      </c>
      <c r="J1156" s="329"/>
    </row>
    <row r="1157" spans="1:10" ht="12.75">
      <c r="A1157" s="110" t="s">
        <v>123</v>
      </c>
      <c r="B1157" s="217">
        <v>97</v>
      </c>
      <c r="C1157" s="218">
        <v>4971.66</v>
      </c>
      <c r="D1157" s="218">
        <v>2</v>
      </c>
      <c r="E1157" s="218">
        <v>41.38</v>
      </c>
      <c r="F1157" s="218">
        <v>0</v>
      </c>
      <c r="G1157" s="219">
        <v>0</v>
      </c>
      <c r="H1157" s="220">
        <f t="shared" si="316"/>
        <v>99</v>
      </c>
      <c r="I1157" s="221">
        <f t="shared" si="317"/>
        <v>5013.04</v>
      </c>
      <c r="J1157" s="329"/>
    </row>
    <row r="1158" spans="1:10" ht="12.75">
      <c r="A1158" s="110" t="s">
        <v>326</v>
      </c>
      <c r="B1158" s="217">
        <v>0</v>
      </c>
      <c r="C1158" s="218">
        <v>0</v>
      </c>
      <c r="D1158" s="218">
        <v>0</v>
      </c>
      <c r="E1158" s="218">
        <v>0</v>
      </c>
      <c r="F1158" s="218">
        <v>0</v>
      </c>
      <c r="G1158" s="219">
        <v>0</v>
      </c>
      <c r="H1158" s="220">
        <f>B1158+D1158+F1158</f>
        <v>0</v>
      </c>
      <c r="I1158" s="221">
        <f>C1158+E1158+G1158</f>
        <v>0</v>
      </c>
      <c r="J1158" s="329"/>
    </row>
    <row r="1159" spans="1:10" ht="12.75">
      <c r="A1159" s="110" t="s">
        <v>124</v>
      </c>
      <c r="B1159" s="217">
        <v>9</v>
      </c>
      <c r="C1159" s="218">
        <v>285.19</v>
      </c>
      <c r="D1159" s="218">
        <v>0</v>
      </c>
      <c r="E1159" s="218">
        <v>0</v>
      </c>
      <c r="F1159" s="218">
        <v>10</v>
      </c>
      <c r="G1159" s="219">
        <v>302.06</v>
      </c>
      <c r="H1159" s="220">
        <f>B1159+D1159+F1159</f>
        <v>19</v>
      </c>
      <c r="I1159" s="221">
        <f>C1159+E1159+G1159</f>
        <v>587.25</v>
      </c>
      <c r="J1159" s="329"/>
    </row>
    <row r="1160" spans="1:10" ht="12.75">
      <c r="A1160" s="110" t="s">
        <v>125</v>
      </c>
      <c r="B1160" s="217">
        <v>0</v>
      </c>
      <c r="C1160" s="218">
        <v>0</v>
      </c>
      <c r="D1160" s="218">
        <v>0</v>
      </c>
      <c r="E1160" s="218">
        <v>0</v>
      </c>
      <c r="F1160" s="218">
        <v>0</v>
      </c>
      <c r="G1160" s="219">
        <v>0</v>
      </c>
      <c r="H1160" s="220">
        <f aca="true" t="shared" si="319" ref="H1160:H1167">B1160+D1160+F1160</f>
        <v>0</v>
      </c>
      <c r="I1160" s="221">
        <f aca="true" t="shared" si="320" ref="I1160:I1167">C1160+E1160+G1160</f>
        <v>0</v>
      </c>
      <c r="J1160" s="329"/>
    </row>
    <row r="1161" spans="1:10" ht="12.75">
      <c r="A1161" s="110" t="s">
        <v>126</v>
      </c>
      <c r="B1161" s="217">
        <v>16</v>
      </c>
      <c r="C1161" s="218">
        <v>667.73</v>
      </c>
      <c r="D1161" s="218">
        <v>0</v>
      </c>
      <c r="E1161" s="218">
        <v>0</v>
      </c>
      <c r="F1161" s="218">
        <v>0</v>
      </c>
      <c r="G1161" s="219">
        <v>0</v>
      </c>
      <c r="H1161" s="220">
        <f t="shared" si="319"/>
        <v>16</v>
      </c>
      <c r="I1161" s="221">
        <f t="shared" si="320"/>
        <v>667.73</v>
      </c>
      <c r="J1161" s="329"/>
    </row>
    <row r="1162" spans="1:10" ht="12.75">
      <c r="A1162" s="111" t="s">
        <v>127</v>
      </c>
      <c r="B1162" s="222">
        <v>0</v>
      </c>
      <c r="C1162" s="223">
        <v>0</v>
      </c>
      <c r="D1162" s="223">
        <v>0</v>
      </c>
      <c r="E1162" s="223">
        <v>0</v>
      </c>
      <c r="F1162" s="223">
        <v>0</v>
      </c>
      <c r="G1162" s="224">
        <v>0</v>
      </c>
      <c r="H1162" s="225">
        <f t="shared" si="319"/>
        <v>0</v>
      </c>
      <c r="I1162" s="226">
        <f t="shared" si="320"/>
        <v>0</v>
      </c>
      <c r="J1162" s="329"/>
    </row>
    <row r="1163" spans="1:10" ht="12.75">
      <c r="A1163" s="109" t="s">
        <v>294</v>
      </c>
      <c r="B1163" s="213">
        <f aca="true" t="shared" si="321" ref="B1163:G1163">SUM(B1164:B1173)</f>
        <v>1</v>
      </c>
      <c r="C1163" s="214">
        <f t="shared" si="321"/>
        <v>15.59</v>
      </c>
      <c r="D1163" s="214">
        <f t="shared" si="321"/>
        <v>0</v>
      </c>
      <c r="E1163" s="214">
        <f t="shared" si="321"/>
        <v>0</v>
      </c>
      <c r="F1163" s="214">
        <f t="shared" si="321"/>
        <v>0</v>
      </c>
      <c r="G1163" s="214">
        <f t="shared" si="321"/>
        <v>0</v>
      </c>
      <c r="H1163" s="227">
        <f t="shared" si="319"/>
        <v>1</v>
      </c>
      <c r="I1163" s="228">
        <f t="shared" si="320"/>
        <v>15.59</v>
      </c>
      <c r="J1163" s="329"/>
    </row>
    <row r="1164" spans="1:10" ht="12.75">
      <c r="A1164" s="110" t="s">
        <v>119</v>
      </c>
      <c r="B1164" s="217">
        <v>0</v>
      </c>
      <c r="C1164" s="218">
        <v>0</v>
      </c>
      <c r="D1164" s="218">
        <v>0</v>
      </c>
      <c r="E1164" s="218">
        <v>0</v>
      </c>
      <c r="F1164" s="218">
        <v>0</v>
      </c>
      <c r="G1164" s="219">
        <v>0</v>
      </c>
      <c r="H1164" s="220">
        <f t="shared" si="319"/>
        <v>0</v>
      </c>
      <c r="I1164" s="221">
        <f t="shared" si="320"/>
        <v>0</v>
      </c>
      <c r="J1164" s="329"/>
    </row>
    <row r="1165" spans="1:10" ht="12.75">
      <c r="A1165" s="110" t="s">
        <v>120</v>
      </c>
      <c r="B1165" s="217">
        <v>0</v>
      </c>
      <c r="C1165" s="218">
        <v>0</v>
      </c>
      <c r="D1165" s="218">
        <v>0</v>
      </c>
      <c r="E1165" s="218">
        <v>0</v>
      </c>
      <c r="F1165" s="218">
        <v>0</v>
      </c>
      <c r="G1165" s="219">
        <v>0</v>
      </c>
      <c r="H1165" s="220">
        <f t="shared" si="319"/>
        <v>0</v>
      </c>
      <c r="I1165" s="221">
        <f t="shared" si="320"/>
        <v>0</v>
      </c>
      <c r="J1165" s="329"/>
    </row>
    <row r="1166" spans="1:10" ht="12.75">
      <c r="A1166" s="110" t="s">
        <v>121</v>
      </c>
      <c r="B1166" s="217">
        <v>0</v>
      </c>
      <c r="C1166" s="218">
        <v>0</v>
      </c>
      <c r="D1166" s="218">
        <v>0</v>
      </c>
      <c r="E1166" s="218">
        <v>0</v>
      </c>
      <c r="F1166" s="218">
        <v>0</v>
      </c>
      <c r="G1166" s="219">
        <v>0</v>
      </c>
      <c r="H1166" s="220">
        <f t="shared" si="319"/>
        <v>0</v>
      </c>
      <c r="I1166" s="221">
        <f t="shared" si="320"/>
        <v>0</v>
      </c>
      <c r="J1166" s="329"/>
    </row>
    <row r="1167" spans="1:10" ht="12.75">
      <c r="A1167" s="110" t="s">
        <v>122</v>
      </c>
      <c r="B1167" s="217">
        <v>0</v>
      </c>
      <c r="C1167" s="218">
        <v>0</v>
      </c>
      <c r="D1167" s="218">
        <v>0</v>
      </c>
      <c r="E1167" s="218">
        <v>0</v>
      </c>
      <c r="F1167" s="218">
        <v>0</v>
      </c>
      <c r="G1167" s="219">
        <v>0</v>
      </c>
      <c r="H1167" s="220">
        <f t="shared" si="319"/>
        <v>0</v>
      </c>
      <c r="I1167" s="221">
        <f t="shared" si="320"/>
        <v>0</v>
      </c>
      <c r="J1167" s="329"/>
    </row>
    <row r="1168" spans="1:10" ht="12.75">
      <c r="A1168" s="110" t="s">
        <v>123</v>
      </c>
      <c r="B1168" s="217">
        <v>1</v>
      </c>
      <c r="C1168" s="218">
        <v>15.59</v>
      </c>
      <c r="D1168" s="218">
        <v>0</v>
      </c>
      <c r="E1168" s="218">
        <v>0</v>
      </c>
      <c r="F1168" s="218">
        <v>0</v>
      </c>
      <c r="G1168" s="219">
        <v>0</v>
      </c>
      <c r="H1168" s="220">
        <f>B1168+D1168+F1168</f>
        <v>1</v>
      </c>
      <c r="I1168" s="221">
        <f>C1168+E1168+G1168</f>
        <v>15.59</v>
      </c>
      <c r="J1168" s="329"/>
    </row>
    <row r="1169" spans="1:10" ht="12.75">
      <c r="A1169" s="110" t="s">
        <v>326</v>
      </c>
      <c r="B1169" s="217">
        <v>0</v>
      </c>
      <c r="C1169" s="218">
        <v>0</v>
      </c>
      <c r="D1169" s="218">
        <v>0</v>
      </c>
      <c r="E1169" s="218">
        <v>0</v>
      </c>
      <c r="F1169" s="218">
        <v>0</v>
      </c>
      <c r="G1169" s="219">
        <v>0</v>
      </c>
      <c r="H1169" s="220">
        <f>B1169+D1169+F1169</f>
        <v>0</v>
      </c>
      <c r="I1169" s="221">
        <f>C1169+E1169+G1169</f>
        <v>0</v>
      </c>
      <c r="J1169" s="329"/>
    </row>
    <row r="1170" spans="1:10" ht="12.75">
      <c r="A1170" s="110" t="s">
        <v>124</v>
      </c>
      <c r="B1170" s="217">
        <v>0</v>
      </c>
      <c r="C1170" s="218">
        <v>0</v>
      </c>
      <c r="D1170" s="218">
        <v>0</v>
      </c>
      <c r="E1170" s="218">
        <v>0</v>
      </c>
      <c r="F1170" s="218">
        <v>0</v>
      </c>
      <c r="G1170" s="219">
        <v>0</v>
      </c>
      <c r="H1170" s="220">
        <f aca="true" t="shared" si="322" ref="H1170:H1177">B1170+D1170+F1170</f>
        <v>0</v>
      </c>
      <c r="I1170" s="221">
        <f aca="true" t="shared" si="323" ref="I1170:I1177">C1170+E1170+G1170</f>
        <v>0</v>
      </c>
      <c r="J1170" s="329"/>
    </row>
    <row r="1171" spans="1:10" ht="12.75">
      <c r="A1171" s="110" t="s">
        <v>125</v>
      </c>
      <c r="B1171" s="217">
        <v>0</v>
      </c>
      <c r="C1171" s="218">
        <v>0</v>
      </c>
      <c r="D1171" s="218">
        <v>0</v>
      </c>
      <c r="E1171" s="218">
        <v>0</v>
      </c>
      <c r="F1171" s="218">
        <v>0</v>
      </c>
      <c r="G1171" s="219">
        <v>0</v>
      </c>
      <c r="H1171" s="220">
        <f t="shared" si="322"/>
        <v>0</v>
      </c>
      <c r="I1171" s="221">
        <f t="shared" si="323"/>
        <v>0</v>
      </c>
      <c r="J1171" s="329"/>
    </row>
    <row r="1172" spans="1:10" ht="12.75">
      <c r="A1172" s="110" t="s">
        <v>126</v>
      </c>
      <c r="B1172" s="217">
        <v>0</v>
      </c>
      <c r="C1172" s="218">
        <v>0</v>
      </c>
      <c r="D1172" s="218">
        <v>0</v>
      </c>
      <c r="E1172" s="218">
        <v>0</v>
      </c>
      <c r="F1172" s="218">
        <v>0</v>
      </c>
      <c r="G1172" s="219">
        <v>0</v>
      </c>
      <c r="H1172" s="220">
        <f t="shared" si="322"/>
        <v>0</v>
      </c>
      <c r="I1172" s="221">
        <f t="shared" si="323"/>
        <v>0</v>
      </c>
      <c r="J1172" s="329"/>
    </row>
    <row r="1173" spans="1:10" ht="12.75">
      <c r="A1173" s="111" t="s">
        <v>127</v>
      </c>
      <c r="B1173" s="222">
        <v>0</v>
      </c>
      <c r="C1173" s="223">
        <v>0</v>
      </c>
      <c r="D1173" s="223">
        <v>0</v>
      </c>
      <c r="E1173" s="223">
        <v>0</v>
      </c>
      <c r="F1173" s="223">
        <v>0</v>
      </c>
      <c r="G1173" s="224">
        <v>0</v>
      </c>
      <c r="H1173" s="225">
        <f t="shared" si="322"/>
        <v>0</v>
      </c>
      <c r="I1173" s="226">
        <f t="shared" si="323"/>
        <v>0</v>
      </c>
      <c r="J1173" s="329"/>
    </row>
    <row r="1174" spans="1:10" ht="12.75">
      <c r="A1174" s="109" t="s">
        <v>295</v>
      </c>
      <c r="B1174" s="213">
        <f aca="true" t="shared" si="324" ref="B1174:G1174">SUM(B1175:B1184)</f>
        <v>456</v>
      </c>
      <c r="C1174" s="214">
        <f t="shared" si="324"/>
        <v>95335.22</v>
      </c>
      <c r="D1174" s="214">
        <f t="shared" si="324"/>
        <v>9</v>
      </c>
      <c r="E1174" s="214">
        <f t="shared" si="324"/>
        <v>4779.86</v>
      </c>
      <c r="F1174" s="214">
        <f t="shared" si="324"/>
        <v>281</v>
      </c>
      <c r="G1174" s="214">
        <f t="shared" si="324"/>
        <v>76610.58</v>
      </c>
      <c r="H1174" s="227">
        <f t="shared" si="322"/>
        <v>746</v>
      </c>
      <c r="I1174" s="228">
        <f t="shared" si="323"/>
        <v>176725.66</v>
      </c>
      <c r="J1174" s="329"/>
    </row>
    <row r="1175" spans="1:10" ht="12.75">
      <c r="A1175" s="110" t="s">
        <v>119</v>
      </c>
      <c r="B1175" s="217">
        <v>8</v>
      </c>
      <c r="C1175" s="218">
        <v>5502.96</v>
      </c>
      <c r="D1175" s="218">
        <v>0</v>
      </c>
      <c r="E1175" s="218">
        <v>0</v>
      </c>
      <c r="F1175" s="218">
        <v>0</v>
      </c>
      <c r="G1175" s="219">
        <v>0</v>
      </c>
      <c r="H1175" s="220">
        <f t="shared" si="322"/>
        <v>8</v>
      </c>
      <c r="I1175" s="221">
        <f t="shared" si="323"/>
        <v>5502.96</v>
      </c>
      <c r="J1175" s="329"/>
    </row>
    <row r="1176" spans="1:10" ht="12.75">
      <c r="A1176" s="110" t="s">
        <v>120</v>
      </c>
      <c r="B1176" s="217">
        <v>0</v>
      </c>
      <c r="C1176" s="218">
        <v>0</v>
      </c>
      <c r="D1176" s="218">
        <v>0</v>
      </c>
      <c r="E1176" s="218">
        <v>0</v>
      </c>
      <c r="F1176" s="218">
        <v>0</v>
      </c>
      <c r="G1176" s="219">
        <v>0</v>
      </c>
      <c r="H1176" s="220">
        <f t="shared" si="322"/>
        <v>0</v>
      </c>
      <c r="I1176" s="221">
        <f t="shared" si="323"/>
        <v>0</v>
      </c>
      <c r="J1176" s="329"/>
    </row>
    <row r="1177" spans="1:10" ht="12.75">
      <c r="A1177" s="110" t="s">
        <v>121</v>
      </c>
      <c r="B1177" s="217">
        <v>0</v>
      </c>
      <c r="C1177" s="218">
        <v>0</v>
      </c>
      <c r="D1177" s="218">
        <v>0</v>
      </c>
      <c r="E1177" s="218">
        <v>0</v>
      </c>
      <c r="F1177" s="218">
        <v>0</v>
      </c>
      <c r="G1177" s="219">
        <v>0</v>
      </c>
      <c r="H1177" s="220">
        <f t="shared" si="322"/>
        <v>0</v>
      </c>
      <c r="I1177" s="221">
        <f t="shared" si="323"/>
        <v>0</v>
      </c>
      <c r="J1177" s="329"/>
    </row>
    <row r="1178" spans="1:10" ht="12.75">
      <c r="A1178" s="110" t="s">
        <v>122</v>
      </c>
      <c r="B1178" s="217">
        <v>0</v>
      </c>
      <c r="C1178" s="218">
        <v>0</v>
      </c>
      <c r="D1178" s="218">
        <v>0</v>
      </c>
      <c r="E1178" s="218">
        <v>0</v>
      </c>
      <c r="F1178" s="218">
        <v>0</v>
      </c>
      <c r="G1178" s="219">
        <v>0</v>
      </c>
      <c r="H1178" s="220">
        <f>B1178+D1178+F1178</f>
        <v>0</v>
      </c>
      <c r="I1178" s="221">
        <f>C1178+E1178+G1178</f>
        <v>0</v>
      </c>
      <c r="J1178" s="329"/>
    </row>
    <row r="1179" spans="1:10" ht="12.75">
      <c r="A1179" s="110" t="s">
        <v>123</v>
      </c>
      <c r="B1179" s="217">
        <v>381</v>
      </c>
      <c r="C1179" s="218">
        <v>57067.73999999999</v>
      </c>
      <c r="D1179" s="218">
        <v>9</v>
      </c>
      <c r="E1179" s="218">
        <v>4779.86</v>
      </c>
      <c r="F1179" s="218">
        <v>110</v>
      </c>
      <c r="G1179" s="219">
        <v>8788.78</v>
      </c>
      <c r="H1179" s="220">
        <f>B1179+D1179+F1179</f>
        <v>500</v>
      </c>
      <c r="I1179" s="221">
        <f>C1179+E1179+G1179</f>
        <v>70636.37999999999</v>
      </c>
      <c r="J1179" s="329"/>
    </row>
    <row r="1180" spans="1:10" ht="12.75">
      <c r="A1180" s="110" t="s">
        <v>326</v>
      </c>
      <c r="B1180" s="217">
        <v>0</v>
      </c>
      <c r="C1180" s="218">
        <v>0</v>
      </c>
      <c r="D1180" s="218">
        <v>0</v>
      </c>
      <c r="E1180" s="218">
        <v>0</v>
      </c>
      <c r="F1180" s="218">
        <v>1</v>
      </c>
      <c r="G1180" s="219">
        <v>470.42</v>
      </c>
      <c r="H1180" s="220">
        <f aca="true" t="shared" si="325" ref="H1180:H1187">B1180+D1180+F1180</f>
        <v>1</v>
      </c>
      <c r="I1180" s="221">
        <f aca="true" t="shared" si="326" ref="I1180:I1187">C1180+E1180+G1180</f>
        <v>470.42</v>
      </c>
      <c r="J1180" s="329"/>
    </row>
    <row r="1181" spans="1:10" ht="12.75">
      <c r="A1181" s="110" t="s">
        <v>124</v>
      </c>
      <c r="B1181" s="217">
        <v>43</v>
      </c>
      <c r="C1181" s="218">
        <v>21799.14</v>
      </c>
      <c r="D1181" s="218">
        <v>0</v>
      </c>
      <c r="E1181" s="218">
        <v>0</v>
      </c>
      <c r="F1181" s="218">
        <v>170</v>
      </c>
      <c r="G1181" s="219">
        <v>67351.38</v>
      </c>
      <c r="H1181" s="220">
        <f t="shared" si="325"/>
        <v>213</v>
      </c>
      <c r="I1181" s="221">
        <f t="shared" si="326"/>
        <v>89150.52</v>
      </c>
      <c r="J1181" s="329"/>
    </row>
    <row r="1182" spans="1:10" ht="12.75">
      <c r="A1182" s="110" t="s">
        <v>125</v>
      </c>
      <c r="B1182" s="217">
        <v>0</v>
      </c>
      <c r="C1182" s="218">
        <v>0</v>
      </c>
      <c r="D1182" s="218">
        <v>0</v>
      </c>
      <c r="E1182" s="218">
        <v>0</v>
      </c>
      <c r="F1182" s="218">
        <v>0</v>
      </c>
      <c r="G1182" s="219">
        <v>0</v>
      </c>
      <c r="H1182" s="220">
        <f t="shared" si="325"/>
        <v>0</v>
      </c>
      <c r="I1182" s="221">
        <f t="shared" si="326"/>
        <v>0</v>
      </c>
      <c r="J1182" s="329"/>
    </row>
    <row r="1183" spans="1:10" ht="12.75">
      <c r="A1183" s="110" t="s">
        <v>126</v>
      </c>
      <c r="B1183" s="217">
        <v>24</v>
      </c>
      <c r="C1183" s="218">
        <v>10965.380000000001</v>
      </c>
      <c r="D1183" s="218">
        <v>0</v>
      </c>
      <c r="E1183" s="218">
        <v>0</v>
      </c>
      <c r="F1183" s="218">
        <v>0</v>
      </c>
      <c r="G1183" s="219">
        <v>0</v>
      </c>
      <c r="H1183" s="220">
        <f t="shared" si="325"/>
        <v>24</v>
      </c>
      <c r="I1183" s="221">
        <f t="shared" si="326"/>
        <v>10965.380000000001</v>
      </c>
      <c r="J1183" s="329"/>
    </row>
    <row r="1184" spans="1:10" ht="12.75">
      <c r="A1184" s="111" t="s">
        <v>127</v>
      </c>
      <c r="B1184" s="222">
        <v>0</v>
      </c>
      <c r="C1184" s="223">
        <v>0</v>
      </c>
      <c r="D1184" s="223">
        <v>0</v>
      </c>
      <c r="E1184" s="223">
        <v>0</v>
      </c>
      <c r="F1184" s="223">
        <v>0</v>
      </c>
      <c r="G1184" s="224">
        <v>0</v>
      </c>
      <c r="H1184" s="225">
        <f t="shared" si="325"/>
        <v>0</v>
      </c>
      <c r="I1184" s="226">
        <f t="shared" si="326"/>
        <v>0</v>
      </c>
      <c r="J1184" s="329"/>
    </row>
    <row r="1185" spans="1:10" ht="12.75">
      <c r="A1185" s="109" t="s">
        <v>296</v>
      </c>
      <c r="B1185" s="213">
        <f aca="true" t="shared" si="327" ref="B1185:G1185">SUM(B1186:B1195)</f>
        <v>0</v>
      </c>
      <c r="C1185" s="214">
        <f t="shared" si="327"/>
        <v>0</v>
      </c>
      <c r="D1185" s="214">
        <f t="shared" si="327"/>
        <v>0</v>
      </c>
      <c r="E1185" s="214">
        <f t="shared" si="327"/>
        <v>0</v>
      </c>
      <c r="F1185" s="214">
        <f t="shared" si="327"/>
        <v>0</v>
      </c>
      <c r="G1185" s="214">
        <f t="shared" si="327"/>
        <v>0</v>
      </c>
      <c r="H1185" s="227">
        <f t="shared" si="325"/>
        <v>0</v>
      </c>
      <c r="I1185" s="228">
        <f t="shared" si="326"/>
        <v>0</v>
      </c>
      <c r="J1185" s="329"/>
    </row>
    <row r="1186" spans="1:10" ht="12.75">
      <c r="A1186" s="110" t="s">
        <v>119</v>
      </c>
      <c r="B1186" s="217">
        <v>0</v>
      </c>
      <c r="C1186" s="218">
        <v>0</v>
      </c>
      <c r="D1186" s="218">
        <v>0</v>
      </c>
      <c r="E1186" s="218">
        <v>0</v>
      </c>
      <c r="F1186" s="218">
        <v>0</v>
      </c>
      <c r="G1186" s="219">
        <v>0</v>
      </c>
      <c r="H1186" s="220">
        <f t="shared" si="325"/>
        <v>0</v>
      </c>
      <c r="I1186" s="221">
        <f t="shared" si="326"/>
        <v>0</v>
      </c>
      <c r="J1186" s="329"/>
    </row>
    <row r="1187" spans="1:10" ht="12.75">
      <c r="A1187" s="110" t="s">
        <v>120</v>
      </c>
      <c r="B1187" s="217">
        <v>0</v>
      </c>
      <c r="C1187" s="218">
        <v>0</v>
      </c>
      <c r="D1187" s="218">
        <v>0</v>
      </c>
      <c r="E1187" s="218">
        <v>0</v>
      </c>
      <c r="F1187" s="218">
        <v>0</v>
      </c>
      <c r="G1187" s="219">
        <v>0</v>
      </c>
      <c r="H1187" s="220">
        <f t="shared" si="325"/>
        <v>0</v>
      </c>
      <c r="I1187" s="221">
        <f t="shared" si="326"/>
        <v>0</v>
      </c>
      <c r="J1187" s="329"/>
    </row>
    <row r="1188" spans="1:10" ht="12.75">
      <c r="A1188" s="110" t="s">
        <v>121</v>
      </c>
      <c r="B1188" s="217">
        <v>0</v>
      </c>
      <c r="C1188" s="218">
        <v>0</v>
      </c>
      <c r="D1188" s="218">
        <v>0</v>
      </c>
      <c r="E1188" s="218">
        <v>0</v>
      </c>
      <c r="F1188" s="218">
        <v>0</v>
      </c>
      <c r="G1188" s="219">
        <v>0</v>
      </c>
      <c r="H1188" s="220">
        <f>B1188+D1188+F1188</f>
        <v>0</v>
      </c>
      <c r="I1188" s="221">
        <f>C1188+E1188+G1188</f>
        <v>0</v>
      </c>
      <c r="J1188" s="329"/>
    </row>
    <row r="1189" spans="1:10" ht="12.75">
      <c r="A1189" s="110" t="s">
        <v>122</v>
      </c>
      <c r="B1189" s="217">
        <v>0</v>
      </c>
      <c r="C1189" s="218">
        <v>0</v>
      </c>
      <c r="D1189" s="218">
        <v>0</v>
      </c>
      <c r="E1189" s="218">
        <v>0</v>
      </c>
      <c r="F1189" s="218">
        <v>0</v>
      </c>
      <c r="G1189" s="219">
        <v>0</v>
      </c>
      <c r="H1189" s="220">
        <f>B1189+D1189+F1189</f>
        <v>0</v>
      </c>
      <c r="I1189" s="221">
        <f>C1189+E1189+G1189</f>
        <v>0</v>
      </c>
      <c r="J1189" s="329"/>
    </row>
    <row r="1190" spans="1:10" ht="12.75">
      <c r="A1190" s="110" t="s">
        <v>123</v>
      </c>
      <c r="B1190" s="217">
        <v>0</v>
      </c>
      <c r="C1190" s="218">
        <v>0</v>
      </c>
      <c r="D1190" s="218">
        <v>0</v>
      </c>
      <c r="E1190" s="218">
        <v>0</v>
      </c>
      <c r="F1190" s="218">
        <v>0</v>
      </c>
      <c r="G1190" s="219">
        <v>0</v>
      </c>
      <c r="H1190" s="220">
        <f aca="true" t="shared" si="328" ref="H1190:H1197">B1190+D1190+F1190</f>
        <v>0</v>
      </c>
      <c r="I1190" s="221">
        <f aca="true" t="shared" si="329" ref="I1190:I1197">C1190+E1190+G1190</f>
        <v>0</v>
      </c>
      <c r="J1190" s="329"/>
    </row>
    <row r="1191" spans="1:10" ht="12.75">
      <c r="A1191" s="110" t="s">
        <v>326</v>
      </c>
      <c r="B1191" s="217">
        <v>0</v>
      </c>
      <c r="C1191" s="218">
        <v>0</v>
      </c>
      <c r="D1191" s="218">
        <v>0</v>
      </c>
      <c r="E1191" s="218">
        <v>0</v>
      </c>
      <c r="F1191" s="218">
        <v>0</v>
      </c>
      <c r="G1191" s="219">
        <v>0</v>
      </c>
      <c r="H1191" s="220">
        <f t="shared" si="328"/>
        <v>0</v>
      </c>
      <c r="I1191" s="221">
        <f t="shared" si="329"/>
        <v>0</v>
      </c>
      <c r="J1191" s="329"/>
    </row>
    <row r="1192" spans="1:10" ht="12.75">
      <c r="A1192" s="110" t="s">
        <v>124</v>
      </c>
      <c r="B1192" s="217">
        <v>0</v>
      </c>
      <c r="C1192" s="218">
        <v>0</v>
      </c>
      <c r="D1192" s="218">
        <v>0</v>
      </c>
      <c r="E1192" s="218">
        <v>0</v>
      </c>
      <c r="F1192" s="218">
        <v>0</v>
      </c>
      <c r="G1192" s="219">
        <v>0</v>
      </c>
      <c r="H1192" s="220">
        <f t="shared" si="328"/>
        <v>0</v>
      </c>
      <c r="I1192" s="221">
        <f t="shared" si="329"/>
        <v>0</v>
      </c>
      <c r="J1192" s="329"/>
    </row>
    <row r="1193" spans="1:10" ht="12.75">
      <c r="A1193" s="110" t="s">
        <v>125</v>
      </c>
      <c r="B1193" s="217">
        <v>0</v>
      </c>
      <c r="C1193" s="218">
        <v>0</v>
      </c>
      <c r="D1193" s="218">
        <v>0</v>
      </c>
      <c r="E1193" s="218">
        <v>0</v>
      </c>
      <c r="F1193" s="218">
        <v>0</v>
      </c>
      <c r="G1193" s="219">
        <v>0</v>
      </c>
      <c r="H1193" s="220">
        <f t="shared" si="328"/>
        <v>0</v>
      </c>
      <c r="I1193" s="221">
        <f t="shared" si="329"/>
        <v>0</v>
      </c>
      <c r="J1193" s="329"/>
    </row>
    <row r="1194" spans="1:10" ht="12.75">
      <c r="A1194" s="110" t="s">
        <v>126</v>
      </c>
      <c r="B1194" s="217">
        <v>0</v>
      </c>
      <c r="C1194" s="218">
        <v>0</v>
      </c>
      <c r="D1194" s="218">
        <v>0</v>
      </c>
      <c r="E1194" s="218">
        <v>0</v>
      </c>
      <c r="F1194" s="218">
        <v>0</v>
      </c>
      <c r="G1194" s="219">
        <v>0</v>
      </c>
      <c r="H1194" s="220">
        <f t="shared" si="328"/>
        <v>0</v>
      </c>
      <c r="I1194" s="221">
        <f t="shared" si="329"/>
        <v>0</v>
      </c>
      <c r="J1194" s="329"/>
    </row>
    <row r="1195" spans="1:10" ht="12.75">
      <c r="A1195" s="111" t="s">
        <v>127</v>
      </c>
      <c r="B1195" s="222">
        <v>0</v>
      </c>
      <c r="C1195" s="223">
        <v>0</v>
      </c>
      <c r="D1195" s="223">
        <v>0</v>
      </c>
      <c r="E1195" s="223">
        <v>0</v>
      </c>
      <c r="F1195" s="223">
        <v>0</v>
      </c>
      <c r="G1195" s="224">
        <v>0</v>
      </c>
      <c r="H1195" s="225">
        <f t="shared" si="328"/>
        <v>0</v>
      </c>
      <c r="I1195" s="226">
        <f t="shared" si="329"/>
        <v>0</v>
      </c>
      <c r="J1195" s="329"/>
    </row>
    <row r="1196" spans="1:10" ht="12.75">
      <c r="A1196" s="109" t="s">
        <v>297</v>
      </c>
      <c r="B1196" s="213">
        <f aca="true" t="shared" si="330" ref="B1196:G1196">SUM(B1197:B1206)</f>
        <v>2</v>
      </c>
      <c r="C1196" s="214">
        <f t="shared" si="330"/>
        <v>102.38</v>
      </c>
      <c r="D1196" s="214">
        <f t="shared" si="330"/>
        <v>0</v>
      </c>
      <c r="E1196" s="214">
        <f t="shared" si="330"/>
        <v>0</v>
      </c>
      <c r="F1196" s="214">
        <f t="shared" si="330"/>
        <v>3</v>
      </c>
      <c r="G1196" s="214">
        <f t="shared" si="330"/>
        <v>354.92</v>
      </c>
      <c r="H1196" s="227">
        <f t="shared" si="328"/>
        <v>5</v>
      </c>
      <c r="I1196" s="228">
        <f t="shared" si="329"/>
        <v>457.3</v>
      </c>
      <c r="J1196" s="329"/>
    </row>
    <row r="1197" spans="1:10" ht="12.75">
      <c r="A1197" s="110" t="s">
        <v>119</v>
      </c>
      <c r="B1197" s="217">
        <v>0</v>
      </c>
      <c r="C1197" s="218">
        <v>0</v>
      </c>
      <c r="D1197" s="218">
        <v>0</v>
      </c>
      <c r="E1197" s="218">
        <v>0</v>
      </c>
      <c r="F1197" s="218">
        <v>0</v>
      </c>
      <c r="G1197" s="219">
        <v>0</v>
      </c>
      <c r="H1197" s="220">
        <f t="shared" si="328"/>
        <v>0</v>
      </c>
      <c r="I1197" s="221">
        <f t="shared" si="329"/>
        <v>0</v>
      </c>
      <c r="J1197" s="329"/>
    </row>
    <row r="1198" spans="1:10" ht="12.75">
      <c r="A1198" s="110" t="s">
        <v>120</v>
      </c>
      <c r="B1198" s="217">
        <v>0</v>
      </c>
      <c r="C1198" s="218">
        <v>0</v>
      </c>
      <c r="D1198" s="218">
        <v>0</v>
      </c>
      <c r="E1198" s="218">
        <v>0</v>
      </c>
      <c r="F1198" s="218">
        <v>0</v>
      </c>
      <c r="G1198" s="219">
        <v>0</v>
      </c>
      <c r="H1198" s="220">
        <f>B1198+D1198+F1198</f>
        <v>0</v>
      </c>
      <c r="I1198" s="221">
        <f>C1198+E1198+G1198</f>
        <v>0</v>
      </c>
      <c r="J1198" s="329"/>
    </row>
    <row r="1199" spans="1:10" ht="12.75">
      <c r="A1199" s="110" t="s">
        <v>121</v>
      </c>
      <c r="B1199" s="217">
        <v>0</v>
      </c>
      <c r="C1199" s="218">
        <v>0</v>
      </c>
      <c r="D1199" s="218">
        <v>0</v>
      </c>
      <c r="E1199" s="218">
        <v>0</v>
      </c>
      <c r="F1199" s="218">
        <v>0</v>
      </c>
      <c r="G1199" s="219">
        <v>0</v>
      </c>
      <c r="H1199" s="220">
        <f>B1199+D1199+F1199</f>
        <v>0</v>
      </c>
      <c r="I1199" s="221">
        <f>C1199+E1199+G1199</f>
        <v>0</v>
      </c>
      <c r="J1199" s="329"/>
    </row>
    <row r="1200" spans="1:10" ht="12.75">
      <c r="A1200" s="110" t="s">
        <v>122</v>
      </c>
      <c r="B1200" s="217">
        <v>0</v>
      </c>
      <c r="C1200" s="218">
        <v>0</v>
      </c>
      <c r="D1200" s="218">
        <v>0</v>
      </c>
      <c r="E1200" s="218">
        <v>0</v>
      </c>
      <c r="F1200" s="218">
        <v>0</v>
      </c>
      <c r="G1200" s="219">
        <v>0</v>
      </c>
      <c r="H1200" s="220">
        <f aca="true" t="shared" si="331" ref="H1200:H1218">B1200+D1200+F1200</f>
        <v>0</v>
      </c>
      <c r="I1200" s="221">
        <f aca="true" t="shared" si="332" ref="I1200:I1218">C1200+E1200+G1200</f>
        <v>0</v>
      </c>
      <c r="J1200" s="329"/>
    </row>
    <row r="1201" spans="1:10" ht="12.75">
      <c r="A1201" s="110" t="s">
        <v>123</v>
      </c>
      <c r="B1201" s="217">
        <v>0</v>
      </c>
      <c r="C1201" s="218">
        <v>0</v>
      </c>
      <c r="D1201" s="218">
        <v>0</v>
      </c>
      <c r="E1201" s="218">
        <v>0</v>
      </c>
      <c r="F1201" s="218">
        <v>0</v>
      </c>
      <c r="G1201" s="219">
        <v>0</v>
      </c>
      <c r="H1201" s="220">
        <f t="shared" si="331"/>
        <v>0</v>
      </c>
      <c r="I1201" s="221">
        <f t="shared" si="332"/>
        <v>0</v>
      </c>
      <c r="J1201" s="329"/>
    </row>
    <row r="1202" spans="1:10" ht="12.75">
      <c r="A1202" s="110" t="s">
        <v>326</v>
      </c>
      <c r="B1202" s="217">
        <v>0</v>
      </c>
      <c r="C1202" s="218">
        <v>0</v>
      </c>
      <c r="D1202" s="218">
        <v>0</v>
      </c>
      <c r="E1202" s="218">
        <v>0</v>
      </c>
      <c r="F1202" s="218">
        <v>0</v>
      </c>
      <c r="G1202" s="219">
        <v>0</v>
      </c>
      <c r="H1202" s="220">
        <f t="shared" si="331"/>
        <v>0</v>
      </c>
      <c r="I1202" s="221">
        <f t="shared" si="332"/>
        <v>0</v>
      </c>
      <c r="J1202" s="329"/>
    </row>
    <row r="1203" spans="1:10" ht="12.75">
      <c r="A1203" s="110" t="s">
        <v>124</v>
      </c>
      <c r="B1203" s="217">
        <v>0</v>
      </c>
      <c r="C1203" s="218">
        <v>0</v>
      </c>
      <c r="D1203" s="218">
        <v>0</v>
      </c>
      <c r="E1203" s="218">
        <v>0</v>
      </c>
      <c r="F1203" s="218">
        <v>3</v>
      </c>
      <c r="G1203" s="219">
        <v>354.92</v>
      </c>
      <c r="H1203" s="220">
        <f t="shared" si="331"/>
        <v>3</v>
      </c>
      <c r="I1203" s="221">
        <f t="shared" si="332"/>
        <v>354.92</v>
      </c>
      <c r="J1203" s="329"/>
    </row>
    <row r="1204" spans="1:10" ht="12.75">
      <c r="A1204" s="110" t="s">
        <v>125</v>
      </c>
      <c r="B1204" s="217">
        <v>0</v>
      </c>
      <c r="C1204" s="218">
        <v>0</v>
      </c>
      <c r="D1204" s="218">
        <v>0</v>
      </c>
      <c r="E1204" s="218">
        <v>0</v>
      </c>
      <c r="F1204" s="218">
        <v>0</v>
      </c>
      <c r="G1204" s="219">
        <v>0</v>
      </c>
      <c r="H1204" s="220">
        <f t="shared" si="331"/>
        <v>0</v>
      </c>
      <c r="I1204" s="221">
        <f t="shared" si="332"/>
        <v>0</v>
      </c>
      <c r="J1204" s="329"/>
    </row>
    <row r="1205" spans="1:10" ht="12.75">
      <c r="A1205" s="110" t="s">
        <v>126</v>
      </c>
      <c r="B1205" s="217">
        <v>1</v>
      </c>
      <c r="C1205" s="218">
        <v>44.1</v>
      </c>
      <c r="D1205" s="218">
        <v>0</v>
      </c>
      <c r="E1205" s="218">
        <v>0</v>
      </c>
      <c r="F1205" s="218">
        <v>0</v>
      </c>
      <c r="G1205" s="219">
        <v>0</v>
      </c>
      <c r="H1205" s="220">
        <f t="shared" si="331"/>
        <v>1</v>
      </c>
      <c r="I1205" s="221">
        <f t="shared" si="332"/>
        <v>44.1</v>
      </c>
      <c r="J1205" s="329"/>
    </row>
    <row r="1206" spans="1:10" ht="12.75">
      <c r="A1206" s="111" t="s">
        <v>127</v>
      </c>
      <c r="B1206" s="222">
        <v>1</v>
      </c>
      <c r="C1206" s="223">
        <v>58.28</v>
      </c>
      <c r="D1206" s="223">
        <v>0</v>
      </c>
      <c r="E1206" s="223">
        <v>0</v>
      </c>
      <c r="F1206" s="223">
        <v>0</v>
      </c>
      <c r="G1206" s="224">
        <v>0</v>
      </c>
      <c r="H1206" s="225">
        <f t="shared" si="331"/>
        <v>1</v>
      </c>
      <c r="I1206" s="226">
        <f t="shared" si="332"/>
        <v>58.28</v>
      </c>
      <c r="J1206" s="329"/>
    </row>
    <row r="1207" spans="1:10" ht="12.75">
      <c r="A1207" s="109" t="s">
        <v>362</v>
      </c>
      <c r="B1207" s="213">
        <f aca="true" t="shared" si="333" ref="B1207:G1207">SUM(B1208:B1217)</f>
        <v>0</v>
      </c>
      <c r="C1207" s="214">
        <f t="shared" si="333"/>
        <v>0</v>
      </c>
      <c r="D1207" s="214">
        <f t="shared" si="333"/>
        <v>0</v>
      </c>
      <c r="E1207" s="214">
        <f t="shared" si="333"/>
        <v>0</v>
      </c>
      <c r="F1207" s="214">
        <f t="shared" si="333"/>
        <v>0</v>
      </c>
      <c r="G1207" s="214">
        <f t="shared" si="333"/>
        <v>0</v>
      </c>
      <c r="H1207" s="227">
        <f t="shared" si="331"/>
        <v>0</v>
      </c>
      <c r="I1207" s="228">
        <f t="shared" si="332"/>
        <v>0</v>
      </c>
      <c r="J1207" s="329"/>
    </row>
    <row r="1208" spans="1:10" ht="12.75">
      <c r="A1208" s="110" t="s">
        <v>119</v>
      </c>
      <c r="B1208" s="217">
        <v>0</v>
      </c>
      <c r="C1208" s="218">
        <v>0</v>
      </c>
      <c r="D1208" s="218">
        <v>0</v>
      </c>
      <c r="E1208" s="218">
        <v>0</v>
      </c>
      <c r="F1208" s="218">
        <v>0</v>
      </c>
      <c r="G1208" s="219">
        <v>0</v>
      </c>
      <c r="H1208" s="220">
        <f t="shared" si="331"/>
        <v>0</v>
      </c>
      <c r="I1208" s="221">
        <f t="shared" si="332"/>
        <v>0</v>
      </c>
      <c r="J1208" s="329"/>
    </row>
    <row r="1209" spans="1:10" ht="12.75">
      <c r="A1209" s="110" t="s">
        <v>120</v>
      </c>
      <c r="B1209" s="217">
        <v>0</v>
      </c>
      <c r="C1209" s="218">
        <v>0</v>
      </c>
      <c r="D1209" s="218">
        <v>0</v>
      </c>
      <c r="E1209" s="218">
        <v>0</v>
      </c>
      <c r="F1209" s="218">
        <v>0</v>
      </c>
      <c r="G1209" s="219">
        <v>0</v>
      </c>
      <c r="H1209" s="220">
        <f>B1209+D1209+F1209</f>
        <v>0</v>
      </c>
      <c r="I1209" s="221">
        <f>C1209+E1209+G1209</f>
        <v>0</v>
      </c>
      <c r="J1209" s="329"/>
    </row>
    <row r="1210" spans="1:10" ht="12.75">
      <c r="A1210" s="110" t="s">
        <v>121</v>
      </c>
      <c r="B1210" s="217">
        <v>0</v>
      </c>
      <c r="C1210" s="218">
        <v>0</v>
      </c>
      <c r="D1210" s="218">
        <v>0</v>
      </c>
      <c r="E1210" s="218">
        <v>0</v>
      </c>
      <c r="F1210" s="218">
        <v>0</v>
      </c>
      <c r="G1210" s="219">
        <v>0</v>
      </c>
      <c r="H1210" s="220">
        <f>B1210+D1210+F1210</f>
        <v>0</v>
      </c>
      <c r="I1210" s="221">
        <f>C1210+E1210+G1210</f>
        <v>0</v>
      </c>
      <c r="J1210" s="329"/>
    </row>
    <row r="1211" spans="1:10" ht="12.75">
      <c r="A1211" s="110" t="s">
        <v>122</v>
      </c>
      <c r="B1211" s="217">
        <v>0</v>
      </c>
      <c r="C1211" s="218">
        <v>0</v>
      </c>
      <c r="D1211" s="218">
        <v>0</v>
      </c>
      <c r="E1211" s="218">
        <v>0</v>
      </c>
      <c r="F1211" s="218">
        <v>0</v>
      </c>
      <c r="G1211" s="219">
        <v>0</v>
      </c>
      <c r="H1211" s="220">
        <f aca="true" t="shared" si="334" ref="H1211:H1217">B1211+D1211+F1211</f>
        <v>0</v>
      </c>
      <c r="I1211" s="221">
        <f aca="true" t="shared" si="335" ref="I1211:I1217">C1211+E1211+G1211</f>
        <v>0</v>
      </c>
      <c r="J1211" s="329"/>
    </row>
    <row r="1212" spans="1:10" ht="12.75">
      <c r="A1212" s="110" t="s">
        <v>123</v>
      </c>
      <c r="B1212" s="217">
        <v>0</v>
      </c>
      <c r="C1212" s="218">
        <v>0</v>
      </c>
      <c r="D1212" s="218">
        <v>0</v>
      </c>
      <c r="E1212" s="218">
        <v>0</v>
      </c>
      <c r="F1212" s="218">
        <v>0</v>
      </c>
      <c r="G1212" s="219">
        <v>0</v>
      </c>
      <c r="H1212" s="220">
        <f t="shared" si="334"/>
        <v>0</v>
      </c>
      <c r="I1212" s="221">
        <f t="shared" si="335"/>
        <v>0</v>
      </c>
      <c r="J1212" s="329"/>
    </row>
    <row r="1213" spans="1:10" ht="12.75">
      <c r="A1213" s="110" t="s">
        <v>326</v>
      </c>
      <c r="B1213" s="217">
        <v>0</v>
      </c>
      <c r="C1213" s="218">
        <v>0</v>
      </c>
      <c r="D1213" s="218">
        <v>0</v>
      </c>
      <c r="E1213" s="218">
        <v>0</v>
      </c>
      <c r="F1213" s="218">
        <v>0</v>
      </c>
      <c r="G1213" s="219">
        <v>0</v>
      </c>
      <c r="H1213" s="220">
        <f t="shared" si="334"/>
        <v>0</v>
      </c>
      <c r="I1213" s="221">
        <f t="shared" si="335"/>
        <v>0</v>
      </c>
      <c r="J1213" s="329"/>
    </row>
    <row r="1214" spans="1:10" ht="12.75">
      <c r="A1214" s="110" t="s">
        <v>124</v>
      </c>
      <c r="B1214" s="217">
        <v>0</v>
      </c>
      <c r="C1214" s="218">
        <v>0</v>
      </c>
      <c r="D1214" s="218">
        <v>0</v>
      </c>
      <c r="E1214" s="218">
        <v>0</v>
      </c>
      <c r="F1214" s="218">
        <v>0</v>
      </c>
      <c r="G1214" s="219">
        <v>0</v>
      </c>
      <c r="H1214" s="220">
        <f t="shared" si="334"/>
        <v>0</v>
      </c>
      <c r="I1214" s="221">
        <f t="shared" si="335"/>
        <v>0</v>
      </c>
      <c r="J1214" s="329"/>
    </row>
    <row r="1215" spans="1:10" ht="12.75">
      <c r="A1215" s="110" t="s">
        <v>125</v>
      </c>
      <c r="B1215" s="217">
        <v>0</v>
      </c>
      <c r="C1215" s="218">
        <v>0</v>
      </c>
      <c r="D1215" s="218">
        <v>0</v>
      </c>
      <c r="E1215" s="218">
        <v>0</v>
      </c>
      <c r="F1215" s="218">
        <v>0</v>
      </c>
      <c r="G1215" s="219">
        <v>0</v>
      </c>
      <c r="H1215" s="220">
        <f t="shared" si="334"/>
        <v>0</v>
      </c>
      <c r="I1215" s="221">
        <f t="shared" si="335"/>
        <v>0</v>
      </c>
      <c r="J1215" s="329"/>
    </row>
    <row r="1216" spans="1:10" ht="12.75">
      <c r="A1216" s="110" t="s">
        <v>126</v>
      </c>
      <c r="B1216" s="217">
        <v>0</v>
      </c>
      <c r="C1216" s="218">
        <v>0</v>
      </c>
      <c r="D1216" s="218">
        <v>0</v>
      </c>
      <c r="E1216" s="218">
        <v>0</v>
      </c>
      <c r="F1216" s="218">
        <v>0</v>
      </c>
      <c r="G1216" s="219">
        <v>0</v>
      </c>
      <c r="H1216" s="220">
        <f t="shared" si="334"/>
        <v>0</v>
      </c>
      <c r="I1216" s="221">
        <f t="shared" si="335"/>
        <v>0</v>
      </c>
      <c r="J1216" s="329"/>
    </row>
    <row r="1217" spans="1:10" ht="12.75">
      <c r="A1217" s="111" t="s">
        <v>127</v>
      </c>
      <c r="B1217" s="222">
        <v>0</v>
      </c>
      <c r="C1217" s="223">
        <v>0</v>
      </c>
      <c r="D1217" s="223">
        <v>0</v>
      </c>
      <c r="E1217" s="223">
        <v>0</v>
      </c>
      <c r="F1217" s="223">
        <v>0</v>
      </c>
      <c r="G1217" s="224">
        <v>0</v>
      </c>
      <c r="H1217" s="225">
        <f t="shared" si="334"/>
        <v>0</v>
      </c>
      <c r="I1217" s="226">
        <f t="shared" si="335"/>
        <v>0</v>
      </c>
      <c r="J1217" s="329"/>
    </row>
    <row r="1218" spans="1:10" ht="12.75">
      <c r="A1218" s="109" t="s">
        <v>298</v>
      </c>
      <c r="B1218" s="213">
        <f aca="true" t="shared" si="336" ref="B1218:G1218">SUM(B1219:B1228)</f>
        <v>187</v>
      </c>
      <c r="C1218" s="214">
        <f t="shared" si="336"/>
        <v>50569.01</v>
      </c>
      <c r="D1218" s="214">
        <f t="shared" si="336"/>
        <v>3</v>
      </c>
      <c r="E1218" s="214">
        <f t="shared" si="336"/>
        <v>4664.62</v>
      </c>
      <c r="F1218" s="214">
        <f t="shared" si="336"/>
        <v>8</v>
      </c>
      <c r="G1218" s="214">
        <f t="shared" si="336"/>
        <v>1462.81</v>
      </c>
      <c r="H1218" s="227">
        <f t="shared" si="331"/>
        <v>198</v>
      </c>
      <c r="I1218" s="228">
        <f t="shared" si="332"/>
        <v>56696.44</v>
      </c>
      <c r="J1218" s="329"/>
    </row>
    <row r="1219" spans="1:10" ht="12.75">
      <c r="A1219" s="110" t="s">
        <v>119</v>
      </c>
      <c r="B1219" s="217">
        <v>2</v>
      </c>
      <c r="C1219" s="218">
        <v>56.71</v>
      </c>
      <c r="D1219" s="218">
        <v>0</v>
      </c>
      <c r="E1219" s="218">
        <v>0</v>
      </c>
      <c r="F1219" s="218">
        <v>0</v>
      </c>
      <c r="G1219" s="219">
        <v>0</v>
      </c>
      <c r="H1219" s="220">
        <f>B1219+D1219+F1219</f>
        <v>2</v>
      </c>
      <c r="I1219" s="221">
        <f>C1219+E1219+G1219</f>
        <v>56.71</v>
      </c>
      <c r="J1219" s="329"/>
    </row>
    <row r="1220" spans="1:10" ht="12.75">
      <c r="A1220" s="110" t="s">
        <v>120</v>
      </c>
      <c r="B1220" s="217">
        <v>0</v>
      </c>
      <c r="C1220" s="218">
        <v>0</v>
      </c>
      <c r="D1220" s="218">
        <v>0</v>
      </c>
      <c r="E1220" s="218">
        <v>0</v>
      </c>
      <c r="F1220" s="218">
        <v>0</v>
      </c>
      <c r="G1220" s="219">
        <v>0</v>
      </c>
      <c r="H1220" s="220">
        <f>B1220+D1220+F1220</f>
        <v>0</v>
      </c>
      <c r="I1220" s="221">
        <f>C1220+E1220+G1220</f>
        <v>0</v>
      </c>
      <c r="J1220" s="329"/>
    </row>
    <row r="1221" spans="1:10" ht="12.75">
      <c r="A1221" s="110" t="s">
        <v>121</v>
      </c>
      <c r="B1221" s="217">
        <v>0</v>
      </c>
      <c r="C1221" s="218">
        <v>0</v>
      </c>
      <c r="D1221" s="218">
        <v>0</v>
      </c>
      <c r="E1221" s="218">
        <v>0</v>
      </c>
      <c r="F1221" s="218">
        <v>0</v>
      </c>
      <c r="G1221" s="219">
        <v>0</v>
      </c>
      <c r="H1221" s="220">
        <f aca="true" t="shared" si="337" ref="H1221:H1229">B1221+D1221+F1221</f>
        <v>0</v>
      </c>
      <c r="I1221" s="221">
        <f aca="true" t="shared" si="338" ref="I1221:I1229">C1221+E1221+G1221</f>
        <v>0</v>
      </c>
      <c r="J1221" s="329"/>
    </row>
    <row r="1222" spans="1:10" ht="12.75">
      <c r="A1222" s="110" t="s">
        <v>122</v>
      </c>
      <c r="B1222" s="217">
        <v>0</v>
      </c>
      <c r="C1222" s="218">
        <v>0</v>
      </c>
      <c r="D1222" s="218">
        <v>0</v>
      </c>
      <c r="E1222" s="218">
        <v>0</v>
      </c>
      <c r="F1222" s="218">
        <v>0</v>
      </c>
      <c r="G1222" s="219">
        <v>0</v>
      </c>
      <c r="H1222" s="220">
        <f t="shared" si="337"/>
        <v>0</v>
      </c>
      <c r="I1222" s="221">
        <f t="shared" si="338"/>
        <v>0</v>
      </c>
      <c r="J1222" s="329"/>
    </row>
    <row r="1223" spans="1:10" ht="12.75">
      <c r="A1223" s="110" t="s">
        <v>123</v>
      </c>
      <c r="B1223" s="217">
        <v>148</v>
      </c>
      <c r="C1223" s="218">
        <v>42514.08</v>
      </c>
      <c r="D1223" s="218">
        <v>3</v>
      </c>
      <c r="E1223" s="218">
        <v>4664.62</v>
      </c>
      <c r="F1223" s="218">
        <v>4</v>
      </c>
      <c r="G1223" s="219">
        <v>81.02000000000001</v>
      </c>
      <c r="H1223" s="220">
        <f t="shared" si="337"/>
        <v>155</v>
      </c>
      <c r="I1223" s="221">
        <f t="shared" si="338"/>
        <v>47259.72</v>
      </c>
      <c r="J1223" s="329"/>
    </row>
    <row r="1224" spans="1:10" ht="12.75">
      <c r="A1224" s="110" t="s">
        <v>326</v>
      </c>
      <c r="B1224" s="217">
        <v>0</v>
      </c>
      <c r="C1224" s="218">
        <v>0</v>
      </c>
      <c r="D1224" s="218">
        <v>0</v>
      </c>
      <c r="E1224" s="218">
        <v>0</v>
      </c>
      <c r="F1224" s="218">
        <v>0</v>
      </c>
      <c r="G1224" s="219">
        <v>0</v>
      </c>
      <c r="H1224" s="220">
        <f t="shared" si="337"/>
        <v>0</v>
      </c>
      <c r="I1224" s="221">
        <f t="shared" si="338"/>
        <v>0</v>
      </c>
      <c r="J1224" s="329"/>
    </row>
    <row r="1225" spans="1:10" ht="12.75">
      <c r="A1225" s="110" t="s">
        <v>124</v>
      </c>
      <c r="B1225" s="217">
        <v>24</v>
      </c>
      <c r="C1225" s="218">
        <v>3640.62</v>
      </c>
      <c r="D1225" s="218">
        <v>0</v>
      </c>
      <c r="E1225" s="218">
        <v>0</v>
      </c>
      <c r="F1225" s="218">
        <v>3</v>
      </c>
      <c r="G1225" s="219">
        <v>1277.82</v>
      </c>
      <c r="H1225" s="220">
        <f t="shared" si="337"/>
        <v>27</v>
      </c>
      <c r="I1225" s="221">
        <f t="shared" si="338"/>
        <v>4918.44</v>
      </c>
      <c r="J1225" s="329"/>
    </row>
    <row r="1226" spans="1:10" ht="12.75">
      <c r="A1226" s="110" t="s">
        <v>125</v>
      </c>
      <c r="B1226" s="217">
        <v>0</v>
      </c>
      <c r="C1226" s="218">
        <v>0</v>
      </c>
      <c r="D1226" s="218">
        <v>0</v>
      </c>
      <c r="E1226" s="218">
        <v>0</v>
      </c>
      <c r="F1226" s="218">
        <v>0</v>
      </c>
      <c r="G1226" s="219">
        <v>0</v>
      </c>
      <c r="H1226" s="220">
        <f t="shared" si="337"/>
        <v>0</v>
      </c>
      <c r="I1226" s="221">
        <f t="shared" si="338"/>
        <v>0</v>
      </c>
      <c r="J1226" s="329"/>
    </row>
    <row r="1227" spans="1:10" ht="12.75">
      <c r="A1227" s="110" t="s">
        <v>126</v>
      </c>
      <c r="B1227" s="217">
        <v>12</v>
      </c>
      <c r="C1227" s="218">
        <v>4138.09</v>
      </c>
      <c r="D1227" s="218">
        <v>0</v>
      </c>
      <c r="E1227" s="218">
        <v>0</v>
      </c>
      <c r="F1227" s="218">
        <v>0</v>
      </c>
      <c r="G1227" s="219">
        <v>0</v>
      </c>
      <c r="H1227" s="220">
        <f t="shared" si="337"/>
        <v>12</v>
      </c>
      <c r="I1227" s="221">
        <f t="shared" si="338"/>
        <v>4138.09</v>
      </c>
      <c r="J1227" s="329"/>
    </row>
    <row r="1228" spans="1:10" ht="12.75">
      <c r="A1228" s="111" t="s">
        <v>127</v>
      </c>
      <c r="B1228" s="222">
        <v>1</v>
      </c>
      <c r="C1228" s="223">
        <v>219.51</v>
      </c>
      <c r="D1228" s="223">
        <v>0</v>
      </c>
      <c r="E1228" s="223">
        <v>0</v>
      </c>
      <c r="F1228" s="223">
        <v>1</v>
      </c>
      <c r="G1228" s="224">
        <v>103.97</v>
      </c>
      <c r="H1228" s="225">
        <f t="shared" si="337"/>
        <v>2</v>
      </c>
      <c r="I1228" s="226">
        <f t="shared" si="338"/>
        <v>323.48</v>
      </c>
      <c r="J1228" s="329"/>
    </row>
    <row r="1229" spans="1:10" ht="12.75">
      <c r="A1229" s="109" t="s">
        <v>363</v>
      </c>
      <c r="B1229" s="213">
        <f aca="true" t="shared" si="339" ref="B1229:G1229">SUM(B1230:B1239)</f>
        <v>0</v>
      </c>
      <c r="C1229" s="214">
        <f t="shared" si="339"/>
        <v>0</v>
      </c>
      <c r="D1229" s="214">
        <f t="shared" si="339"/>
        <v>0</v>
      </c>
      <c r="E1229" s="214">
        <f t="shared" si="339"/>
        <v>0</v>
      </c>
      <c r="F1229" s="214">
        <f t="shared" si="339"/>
        <v>0</v>
      </c>
      <c r="G1229" s="214">
        <f t="shared" si="339"/>
        <v>0</v>
      </c>
      <c r="H1229" s="227">
        <f t="shared" si="337"/>
        <v>0</v>
      </c>
      <c r="I1229" s="228">
        <f t="shared" si="338"/>
        <v>0</v>
      </c>
      <c r="J1229" s="329"/>
    </row>
    <row r="1230" spans="1:10" ht="12.75">
      <c r="A1230" s="110" t="s">
        <v>119</v>
      </c>
      <c r="B1230" s="217">
        <v>0</v>
      </c>
      <c r="C1230" s="218">
        <v>0</v>
      </c>
      <c r="D1230" s="218">
        <v>0</v>
      </c>
      <c r="E1230" s="218">
        <v>0</v>
      </c>
      <c r="F1230" s="218">
        <v>0</v>
      </c>
      <c r="G1230" s="219">
        <v>0</v>
      </c>
      <c r="H1230" s="220">
        <f>B1230+D1230+F1230</f>
        <v>0</v>
      </c>
      <c r="I1230" s="221">
        <f>C1230+E1230+G1230</f>
        <v>0</v>
      </c>
      <c r="J1230" s="329"/>
    </row>
    <row r="1231" spans="1:10" ht="12.75">
      <c r="A1231" s="110" t="s">
        <v>120</v>
      </c>
      <c r="B1231" s="217">
        <v>0</v>
      </c>
      <c r="C1231" s="218">
        <v>0</v>
      </c>
      <c r="D1231" s="218">
        <v>0</v>
      </c>
      <c r="E1231" s="218">
        <v>0</v>
      </c>
      <c r="F1231" s="218">
        <v>0</v>
      </c>
      <c r="G1231" s="219">
        <v>0</v>
      </c>
      <c r="H1231" s="220">
        <f>B1231+D1231+F1231</f>
        <v>0</v>
      </c>
      <c r="I1231" s="221">
        <f>C1231+E1231+G1231</f>
        <v>0</v>
      </c>
      <c r="J1231" s="329"/>
    </row>
    <row r="1232" spans="1:10" ht="12.75">
      <c r="A1232" s="110" t="s">
        <v>121</v>
      </c>
      <c r="B1232" s="217">
        <v>0</v>
      </c>
      <c r="C1232" s="218">
        <v>0</v>
      </c>
      <c r="D1232" s="218">
        <v>0</v>
      </c>
      <c r="E1232" s="218">
        <v>0</v>
      </c>
      <c r="F1232" s="218">
        <v>0</v>
      </c>
      <c r="G1232" s="219">
        <v>0</v>
      </c>
      <c r="H1232" s="220">
        <f aca="true" t="shared" si="340" ref="H1232:H1239">B1232+D1232+F1232</f>
        <v>0</v>
      </c>
      <c r="I1232" s="221">
        <f aca="true" t="shared" si="341" ref="I1232:I1239">C1232+E1232+G1232</f>
        <v>0</v>
      </c>
      <c r="J1232" s="329"/>
    </row>
    <row r="1233" spans="1:10" ht="12.75">
      <c r="A1233" s="110" t="s">
        <v>122</v>
      </c>
      <c r="B1233" s="217">
        <v>0</v>
      </c>
      <c r="C1233" s="218">
        <v>0</v>
      </c>
      <c r="D1233" s="218">
        <v>0</v>
      </c>
      <c r="E1233" s="218">
        <v>0</v>
      </c>
      <c r="F1233" s="218">
        <v>0</v>
      </c>
      <c r="G1233" s="219">
        <v>0</v>
      </c>
      <c r="H1233" s="220">
        <f t="shared" si="340"/>
        <v>0</v>
      </c>
      <c r="I1233" s="221">
        <f t="shared" si="341"/>
        <v>0</v>
      </c>
      <c r="J1233" s="329"/>
    </row>
    <row r="1234" spans="1:10" ht="12.75">
      <c r="A1234" s="110" t="s">
        <v>123</v>
      </c>
      <c r="B1234" s="217">
        <v>0</v>
      </c>
      <c r="C1234" s="218">
        <v>0</v>
      </c>
      <c r="D1234" s="218">
        <v>0</v>
      </c>
      <c r="E1234" s="218">
        <v>0</v>
      </c>
      <c r="F1234" s="218">
        <v>0</v>
      </c>
      <c r="G1234" s="219">
        <v>0</v>
      </c>
      <c r="H1234" s="220">
        <f t="shared" si="340"/>
        <v>0</v>
      </c>
      <c r="I1234" s="221">
        <f t="shared" si="341"/>
        <v>0</v>
      </c>
      <c r="J1234" s="329"/>
    </row>
    <row r="1235" spans="1:10" ht="12.75">
      <c r="A1235" s="110" t="s">
        <v>326</v>
      </c>
      <c r="B1235" s="217">
        <v>0</v>
      </c>
      <c r="C1235" s="218">
        <v>0</v>
      </c>
      <c r="D1235" s="218">
        <v>0</v>
      </c>
      <c r="E1235" s="218">
        <v>0</v>
      </c>
      <c r="F1235" s="218">
        <v>0</v>
      </c>
      <c r="G1235" s="219">
        <v>0</v>
      </c>
      <c r="H1235" s="220">
        <f t="shared" si="340"/>
        <v>0</v>
      </c>
      <c r="I1235" s="221">
        <f t="shared" si="341"/>
        <v>0</v>
      </c>
      <c r="J1235" s="329"/>
    </row>
    <row r="1236" spans="1:10" ht="12.75">
      <c r="A1236" s="110" t="s">
        <v>124</v>
      </c>
      <c r="B1236" s="217">
        <v>0</v>
      </c>
      <c r="C1236" s="218">
        <v>0</v>
      </c>
      <c r="D1236" s="218">
        <v>0</v>
      </c>
      <c r="E1236" s="218">
        <v>0</v>
      </c>
      <c r="F1236" s="218">
        <v>0</v>
      </c>
      <c r="G1236" s="219">
        <v>0</v>
      </c>
      <c r="H1236" s="220">
        <f t="shared" si="340"/>
        <v>0</v>
      </c>
      <c r="I1236" s="221">
        <f t="shared" si="341"/>
        <v>0</v>
      </c>
      <c r="J1236" s="329"/>
    </row>
    <row r="1237" spans="1:10" ht="12.75">
      <c r="A1237" s="110" t="s">
        <v>125</v>
      </c>
      <c r="B1237" s="217">
        <v>0</v>
      </c>
      <c r="C1237" s="218">
        <v>0</v>
      </c>
      <c r="D1237" s="218">
        <v>0</v>
      </c>
      <c r="E1237" s="218">
        <v>0</v>
      </c>
      <c r="F1237" s="218">
        <v>0</v>
      </c>
      <c r="G1237" s="219">
        <v>0</v>
      </c>
      <c r="H1237" s="220">
        <f t="shared" si="340"/>
        <v>0</v>
      </c>
      <c r="I1237" s="221">
        <f t="shared" si="341"/>
        <v>0</v>
      </c>
      <c r="J1237" s="329"/>
    </row>
    <row r="1238" spans="1:10" ht="12.75">
      <c r="A1238" s="110" t="s">
        <v>126</v>
      </c>
      <c r="B1238" s="217">
        <v>0</v>
      </c>
      <c r="C1238" s="218">
        <v>0</v>
      </c>
      <c r="D1238" s="218">
        <v>0</v>
      </c>
      <c r="E1238" s="218">
        <v>0</v>
      </c>
      <c r="F1238" s="218">
        <v>0</v>
      </c>
      <c r="G1238" s="219">
        <v>0</v>
      </c>
      <c r="H1238" s="220">
        <f t="shared" si="340"/>
        <v>0</v>
      </c>
      <c r="I1238" s="221">
        <f t="shared" si="341"/>
        <v>0</v>
      </c>
      <c r="J1238" s="329"/>
    </row>
    <row r="1239" spans="1:10" ht="12.75">
      <c r="A1239" s="111" t="s">
        <v>127</v>
      </c>
      <c r="B1239" s="222">
        <v>0</v>
      </c>
      <c r="C1239" s="223">
        <v>0</v>
      </c>
      <c r="D1239" s="223">
        <v>0</v>
      </c>
      <c r="E1239" s="223">
        <v>0</v>
      </c>
      <c r="F1239" s="223">
        <v>0</v>
      </c>
      <c r="G1239" s="224">
        <v>0</v>
      </c>
      <c r="H1239" s="225">
        <f t="shared" si="340"/>
        <v>0</v>
      </c>
      <c r="I1239" s="226">
        <f t="shared" si="341"/>
        <v>0</v>
      </c>
      <c r="J1239" s="329"/>
    </row>
    <row r="1240" spans="1:10" ht="12.75">
      <c r="A1240" s="109" t="s">
        <v>299</v>
      </c>
      <c r="B1240" s="213">
        <f aca="true" t="shared" si="342" ref="B1240:G1240">SUM(B1241:B1250)</f>
        <v>6</v>
      </c>
      <c r="C1240" s="214">
        <f t="shared" si="342"/>
        <v>240.21</v>
      </c>
      <c r="D1240" s="214">
        <f t="shared" si="342"/>
        <v>0</v>
      </c>
      <c r="E1240" s="214">
        <f t="shared" si="342"/>
        <v>0</v>
      </c>
      <c r="F1240" s="214">
        <f t="shared" si="342"/>
        <v>3</v>
      </c>
      <c r="G1240" s="214">
        <f t="shared" si="342"/>
        <v>133.53</v>
      </c>
      <c r="H1240" s="227">
        <f>B1240+D1240+F1240</f>
        <v>9</v>
      </c>
      <c r="I1240" s="228">
        <f>C1240+E1240+G1240</f>
        <v>373.74</v>
      </c>
      <c r="J1240" s="329"/>
    </row>
    <row r="1241" spans="1:10" ht="12.75">
      <c r="A1241" s="110" t="s">
        <v>119</v>
      </c>
      <c r="B1241" s="217">
        <v>0</v>
      </c>
      <c r="C1241" s="218">
        <v>0</v>
      </c>
      <c r="D1241" s="218">
        <v>0</v>
      </c>
      <c r="E1241" s="218">
        <v>0</v>
      </c>
      <c r="F1241" s="218">
        <v>0</v>
      </c>
      <c r="G1241" s="219">
        <v>0</v>
      </c>
      <c r="H1241" s="220">
        <f>B1241+D1241+F1241</f>
        <v>0</v>
      </c>
      <c r="I1241" s="221">
        <f>C1241+E1241+G1241</f>
        <v>0</v>
      </c>
      <c r="J1241" s="329"/>
    </row>
    <row r="1242" spans="1:10" ht="12.75">
      <c r="A1242" s="110" t="s">
        <v>120</v>
      </c>
      <c r="B1242" s="217">
        <v>0</v>
      </c>
      <c r="C1242" s="218">
        <v>0</v>
      </c>
      <c r="D1242" s="218">
        <v>0</v>
      </c>
      <c r="E1242" s="218">
        <v>0</v>
      </c>
      <c r="F1242" s="218">
        <v>0</v>
      </c>
      <c r="G1242" s="219">
        <v>0</v>
      </c>
      <c r="H1242" s="220">
        <f aca="true" t="shared" si="343" ref="H1242:H1249">B1242+D1242+F1242</f>
        <v>0</v>
      </c>
      <c r="I1242" s="221">
        <f aca="true" t="shared" si="344" ref="I1242:I1249">C1242+E1242+G1242</f>
        <v>0</v>
      </c>
      <c r="J1242" s="329"/>
    </row>
    <row r="1243" spans="1:10" ht="12.75">
      <c r="A1243" s="110" t="s">
        <v>121</v>
      </c>
      <c r="B1243" s="217">
        <v>0</v>
      </c>
      <c r="C1243" s="218">
        <v>0</v>
      </c>
      <c r="D1243" s="218">
        <v>0</v>
      </c>
      <c r="E1243" s="218">
        <v>0</v>
      </c>
      <c r="F1243" s="218">
        <v>0</v>
      </c>
      <c r="G1243" s="219">
        <v>0</v>
      </c>
      <c r="H1243" s="220">
        <f t="shared" si="343"/>
        <v>0</v>
      </c>
      <c r="I1243" s="221">
        <f t="shared" si="344"/>
        <v>0</v>
      </c>
      <c r="J1243" s="329"/>
    </row>
    <row r="1244" spans="1:10" ht="12.75">
      <c r="A1244" s="110" t="s">
        <v>122</v>
      </c>
      <c r="B1244" s="217">
        <v>0</v>
      </c>
      <c r="C1244" s="218">
        <v>0</v>
      </c>
      <c r="D1244" s="218">
        <v>0</v>
      </c>
      <c r="E1244" s="218">
        <v>0</v>
      </c>
      <c r="F1244" s="218">
        <v>0</v>
      </c>
      <c r="G1244" s="219">
        <v>0</v>
      </c>
      <c r="H1244" s="220">
        <f t="shared" si="343"/>
        <v>0</v>
      </c>
      <c r="I1244" s="221">
        <f t="shared" si="344"/>
        <v>0</v>
      </c>
      <c r="J1244" s="329"/>
    </row>
    <row r="1245" spans="1:10" ht="12.75">
      <c r="A1245" s="110" t="s">
        <v>123</v>
      </c>
      <c r="B1245" s="217">
        <v>6</v>
      </c>
      <c r="C1245" s="218">
        <v>240.21</v>
      </c>
      <c r="D1245" s="218">
        <v>0</v>
      </c>
      <c r="E1245" s="218">
        <v>0</v>
      </c>
      <c r="F1245" s="218">
        <v>3</v>
      </c>
      <c r="G1245" s="219">
        <v>133.53</v>
      </c>
      <c r="H1245" s="220">
        <f t="shared" si="343"/>
        <v>9</v>
      </c>
      <c r="I1245" s="221">
        <f t="shared" si="344"/>
        <v>373.74</v>
      </c>
      <c r="J1245" s="329"/>
    </row>
    <row r="1246" spans="1:10" ht="12.75">
      <c r="A1246" s="110" t="s">
        <v>326</v>
      </c>
      <c r="B1246" s="217">
        <v>0</v>
      </c>
      <c r="C1246" s="218">
        <v>0</v>
      </c>
      <c r="D1246" s="218">
        <v>0</v>
      </c>
      <c r="E1246" s="218">
        <v>0</v>
      </c>
      <c r="F1246" s="218">
        <v>0</v>
      </c>
      <c r="G1246" s="219">
        <v>0</v>
      </c>
      <c r="H1246" s="220">
        <f t="shared" si="343"/>
        <v>0</v>
      </c>
      <c r="I1246" s="221">
        <f t="shared" si="344"/>
        <v>0</v>
      </c>
      <c r="J1246" s="329"/>
    </row>
    <row r="1247" spans="1:10" ht="12.75">
      <c r="A1247" s="110" t="s">
        <v>124</v>
      </c>
      <c r="B1247" s="217">
        <v>0</v>
      </c>
      <c r="C1247" s="218">
        <v>0</v>
      </c>
      <c r="D1247" s="218">
        <v>0</v>
      </c>
      <c r="E1247" s="218">
        <v>0</v>
      </c>
      <c r="F1247" s="218">
        <v>0</v>
      </c>
      <c r="G1247" s="219">
        <v>0</v>
      </c>
      <c r="H1247" s="220">
        <f t="shared" si="343"/>
        <v>0</v>
      </c>
      <c r="I1247" s="221">
        <f t="shared" si="344"/>
        <v>0</v>
      </c>
      <c r="J1247" s="329"/>
    </row>
    <row r="1248" spans="1:10" ht="12.75">
      <c r="A1248" s="110" t="s">
        <v>125</v>
      </c>
      <c r="B1248" s="217">
        <v>0</v>
      </c>
      <c r="C1248" s="218">
        <v>0</v>
      </c>
      <c r="D1248" s="218">
        <v>0</v>
      </c>
      <c r="E1248" s="218">
        <v>0</v>
      </c>
      <c r="F1248" s="218">
        <v>0</v>
      </c>
      <c r="G1248" s="219">
        <v>0</v>
      </c>
      <c r="H1248" s="220">
        <f t="shared" si="343"/>
        <v>0</v>
      </c>
      <c r="I1248" s="221">
        <f t="shared" si="344"/>
        <v>0</v>
      </c>
      <c r="J1248" s="329"/>
    </row>
    <row r="1249" spans="1:10" ht="12.75">
      <c r="A1249" s="110" t="s">
        <v>126</v>
      </c>
      <c r="B1249" s="217">
        <v>0</v>
      </c>
      <c r="C1249" s="218">
        <v>0</v>
      </c>
      <c r="D1249" s="218">
        <v>0</v>
      </c>
      <c r="E1249" s="218">
        <v>0</v>
      </c>
      <c r="F1249" s="218">
        <v>0</v>
      </c>
      <c r="G1249" s="219">
        <v>0</v>
      </c>
      <c r="H1249" s="220">
        <f t="shared" si="343"/>
        <v>0</v>
      </c>
      <c r="I1249" s="221">
        <f t="shared" si="344"/>
        <v>0</v>
      </c>
      <c r="J1249" s="329"/>
    </row>
    <row r="1250" spans="1:10" ht="12.75">
      <c r="A1250" s="111" t="s">
        <v>127</v>
      </c>
      <c r="B1250" s="222">
        <v>0</v>
      </c>
      <c r="C1250" s="223">
        <v>0</v>
      </c>
      <c r="D1250" s="223">
        <v>0</v>
      </c>
      <c r="E1250" s="223">
        <v>0</v>
      </c>
      <c r="F1250" s="223">
        <v>0</v>
      </c>
      <c r="G1250" s="224">
        <v>0</v>
      </c>
      <c r="H1250" s="225">
        <f>B1250+D1250+F1250</f>
        <v>0</v>
      </c>
      <c r="I1250" s="226">
        <f>C1250+E1250+G1250</f>
        <v>0</v>
      </c>
      <c r="J1250" s="329"/>
    </row>
    <row r="1251" spans="1:10" ht="12.75">
      <c r="A1251" s="109" t="s">
        <v>300</v>
      </c>
      <c r="B1251" s="213">
        <f aca="true" t="shared" si="345" ref="B1251:G1251">SUM(B1252:B1261)</f>
        <v>2</v>
      </c>
      <c r="C1251" s="214">
        <f t="shared" si="345"/>
        <v>46.230000000000004</v>
      </c>
      <c r="D1251" s="214">
        <f t="shared" si="345"/>
        <v>0</v>
      </c>
      <c r="E1251" s="214">
        <f t="shared" si="345"/>
        <v>0</v>
      </c>
      <c r="F1251" s="214">
        <f t="shared" si="345"/>
        <v>0</v>
      </c>
      <c r="G1251" s="214">
        <f t="shared" si="345"/>
        <v>0</v>
      </c>
      <c r="H1251" s="227">
        <f>B1251+D1251+F1251</f>
        <v>2</v>
      </c>
      <c r="I1251" s="228">
        <f>C1251+E1251+G1251</f>
        <v>46.230000000000004</v>
      </c>
      <c r="J1251" s="329"/>
    </row>
    <row r="1252" spans="1:10" ht="12.75">
      <c r="A1252" s="110" t="s">
        <v>119</v>
      </c>
      <c r="B1252" s="217">
        <v>1</v>
      </c>
      <c r="C1252" s="218">
        <v>25.46</v>
      </c>
      <c r="D1252" s="218">
        <v>0</v>
      </c>
      <c r="E1252" s="218">
        <v>0</v>
      </c>
      <c r="F1252" s="218">
        <v>0</v>
      </c>
      <c r="G1252" s="219">
        <v>0</v>
      </c>
      <c r="H1252" s="220">
        <f aca="true" t="shared" si="346" ref="H1252:H1259">B1252+D1252+F1252</f>
        <v>1</v>
      </c>
      <c r="I1252" s="221">
        <f aca="true" t="shared" si="347" ref="I1252:I1259">C1252+E1252+G1252</f>
        <v>25.46</v>
      </c>
      <c r="J1252" s="329"/>
    </row>
    <row r="1253" spans="1:10" ht="12.75">
      <c r="A1253" s="110" t="s">
        <v>120</v>
      </c>
      <c r="B1253" s="217">
        <v>0</v>
      </c>
      <c r="C1253" s="218">
        <v>0</v>
      </c>
      <c r="D1253" s="218">
        <v>0</v>
      </c>
      <c r="E1253" s="218">
        <v>0</v>
      </c>
      <c r="F1253" s="218">
        <v>0</v>
      </c>
      <c r="G1253" s="219">
        <v>0</v>
      </c>
      <c r="H1253" s="220">
        <f t="shared" si="346"/>
        <v>0</v>
      </c>
      <c r="I1253" s="221">
        <f t="shared" si="347"/>
        <v>0</v>
      </c>
      <c r="J1253" s="329"/>
    </row>
    <row r="1254" spans="1:10" ht="12.75">
      <c r="A1254" s="110" t="s">
        <v>121</v>
      </c>
      <c r="B1254" s="217">
        <v>0</v>
      </c>
      <c r="C1254" s="218">
        <v>0</v>
      </c>
      <c r="D1254" s="218">
        <v>0</v>
      </c>
      <c r="E1254" s="218">
        <v>0</v>
      </c>
      <c r="F1254" s="218">
        <v>0</v>
      </c>
      <c r="G1254" s="219">
        <v>0</v>
      </c>
      <c r="H1254" s="220">
        <f t="shared" si="346"/>
        <v>0</v>
      </c>
      <c r="I1254" s="221">
        <f t="shared" si="347"/>
        <v>0</v>
      </c>
      <c r="J1254" s="329"/>
    </row>
    <row r="1255" spans="1:10" ht="12.75">
      <c r="A1255" s="110" t="s">
        <v>122</v>
      </c>
      <c r="B1255" s="217">
        <v>0</v>
      </c>
      <c r="C1255" s="218">
        <v>0</v>
      </c>
      <c r="D1255" s="218">
        <v>0</v>
      </c>
      <c r="E1255" s="218">
        <v>0</v>
      </c>
      <c r="F1255" s="218">
        <v>0</v>
      </c>
      <c r="G1255" s="219">
        <v>0</v>
      </c>
      <c r="H1255" s="220">
        <f t="shared" si="346"/>
        <v>0</v>
      </c>
      <c r="I1255" s="221">
        <f t="shared" si="347"/>
        <v>0</v>
      </c>
      <c r="J1255" s="329"/>
    </row>
    <row r="1256" spans="1:10" ht="12.75">
      <c r="A1256" s="110" t="s">
        <v>123</v>
      </c>
      <c r="B1256" s="217">
        <v>1</v>
      </c>
      <c r="C1256" s="218">
        <v>20.77</v>
      </c>
      <c r="D1256" s="218">
        <v>0</v>
      </c>
      <c r="E1256" s="218">
        <v>0</v>
      </c>
      <c r="F1256" s="218">
        <v>0</v>
      </c>
      <c r="G1256" s="219">
        <v>0</v>
      </c>
      <c r="H1256" s="220">
        <f t="shared" si="346"/>
        <v>1</v>
      </c>
      <c r="I1256" s="221">
        <f t="shared" si="347"/>
        <v>20.77</v>
      </c>
      <c r="J1256" s="329"/>
    </row>
    <row r="1257" spans="1:10" ht="12.75">
      <c r="A1257" s="110" t="s">
        <v>326</v>
      </c>
      <c r="B1257" s="217">
        <v>0</v>
      </c>
      <c r="C1257" s="218">
        <v>0</v>
      </c>
      <c r="D1257" s="218">
        <v>0</v>
      </c>
      <c r="E1257" s="218">
        <v>0</v>
      </c>
      <c r="F1257" s="218">
        <v>0</v>
      </c>
      <c r="G1257" s="219">
        <v>0</v>
      </c>
      <c r="H1257" s="220">
        <f t="shared" si="346"/>
        <v>0</v>
      </c>
      <c r="I1257" s="221">
        <f t="shared" si="347"/>
        <v>0</v>
      </c>
      <c r="J1257" s="329"/>
    </row>
    <row r="1258" spans="1:10" ht="12.75">
      <c r="A1258" s="110" t="s">
        <v>124</v>
      </c>
      <c r="B1258" s="217">
        <v>0</v>
      </c>
      <c r="C1258" s="218">
        <v>0</v>
      </c>
      <c r="D1258" s="218">
        <v>0</v>
      </c>
      <c r="E1258" s="218">
        <v>0</v>
      </c>
      <c r="F1258" s="218">
        <v>0</v>
      </c>
      <c r="G1258" s="219">
        <v>0</v>
      </c>
      <c r="H1258" s="220">
        <f t="shared" si="346"/>
        <v>0</v>
      </c>
      <c r="I1258" s="221">
        <f t="shared" si="347"/>
        <v>0</v>
      </c>
      <c r="J1258" s="329"/>
    </row>
    <row r="1259" spans="1:10" ht="12.75">
      <c r="A1259" s="110" t="s">
        <v>125</v>
      </c>
      <c r="B1259" s="217">
        <v>0</v>
      </c>
      <c r="C1259" s="218">
        <v>0</v>
      </c>
      <c r="D1259" s="218">
        <v>0</v>
      </c>
      <c r="E1259" s="218">
        <v>0</v>
      </c>
      <c r="F1259" s="218">
        <v>0</v>
      </c>
      <c r="G1259" s="219">
        <v>0</v>
      </c>
      <c r="H1259" s="220">
        <f t="shared" si="346"/>
        <v>0</v>
      </c>
      <c r="I1259" s="221">
        <f t="shared" si="347"/>
        <v>0</v>
      </c>
      <c r="J1259" s="329"/>
    </row>
    <row r="1260" spans="1:10" ht="12.75">
      <c r="A1260" s="110" t="s">
        <v>126</v>
      </c>
      <c r="B1260" s="217">
        <v>0</v>
      </c>
      <c r="C1260" s="218">
        <v>0</v>
      </c>
      <c r="D1260" s="218">
        <v>0</v>
      </c>
      <c r="E1260" s="218">
        <v>0</v>
      </c>
      <c r="F1260" s="218">
        <v>0</v>
      </c>
      <c r="G1260" s="219">
        <v>0</v>
      </c>
      <c r="H1260" s="220">
        <f>B1260+D1260+F1260</f>
        <v>0</v>
      </c>
      <c r="I1260" s="221">
        <f>C1260+E1260+G1260</f>
        <v>0</v>
      </c>
      <c r="J1260" s="329"/>
    </row>
    <row r="1261" spans="1:10" ht="12.75">
      <c r="A1261" s="111" t="s">
        <v>127</v>
      </c>
      <c r="B1261" s="222">
        <v>0</v>
      </c>
      <c r="C1261" s="223">
        <v>0</v>
      </c>
      <c r="D1261" s="223">
        <v>0</v>
      </c>
      <c r="E1261" s="223">
        <v>0</v>
      </c>
      <c r="F1261" s="223">
        <v>0</v>
      </c>
      <c r="G1261" s="224">
        <v>0</v>
      </c>
      <c r="H1261" s="225">
        <f>B1261+D1261+F1261</f>
        <v>0</v>
      </c>
      <c r="I1261" s="226">
        <f>C1261+E1261+G1261</f>
        <v>0</v>
      </c>
      <c r="J1261" s="329"/>
    </row>
    <row r="1262" spans="1:10" ht="12.75">
      <c r="A1262" s="109" t="s">
        <v>301</v>
      </c>
      <c r="B1262" s="213">
        <f aca="true" t="shared" si="348" ref="B1262:G1262">SUM(B1263:B1272)</f>
        <v>10</v>
      </c>
      <c r="C1262" s="214">
        <f t="shared" si="348"/>
        <v>3032.0800000000004</v>
      </c>
      <c r="D1262" s="214">
        <f t="shared" si="348"/>
        <v>1</v>
      </c>
      <c r="E1262" s="214">
        <f t="shared" si="348"/>
        <v>1201.2</v>
      </c>
      <c r="F1262" s="214">
        <f t="shared" si="348"/>
        <v>2</v>
      </c>
      <c r="G1262" s="214">
        <f t="shared" si="348"/>
        <v>216.56</v>
      </c>
      <c r="H1262" s="227">
        <f aca="true" t="shared" si="349" ref="H1262:H1269">B1262+D1262+F1262</f>
        <v>13</v>
      </c>
      <c r="I1262" s="228">
        <f aca="true" t="shared" si="350" ref="I1262:I1269">C1262+E1262+G1262</f>
        <v>4449.840000000001</v>
      </c>
      <c r="J1262" s="329"/>
    </row>
    <row r="1263" spans="1:10" ht="12.75">
      <c r="A1263" s="110" t="s">
        <v>119</v>
      </c>
      <c r="B1263" s="217">
        <v>0</v>
      </c>
      <c r="C1263" s="218">
        <v>0</v>
      </c>
      <c r="D1263" s="218">
        <v>0</v>
      </c>
      <c r="E1263" s="218">
        <v>0</v>
      </c>
      <c r="F1263" s="218">
        <v>0</v>
      </c>
      <c r="G1263" s="219">
        <v>0</v>
      </c>
      <c r="H1263" s="220">
        <f t="shared" si="349"/>
        <v>0</v>
      </c>
      <c r="I1263" s="221">
        <f t="shared" si="350"/>
        <v>0</v>
      </c>
      <c r="J1263" s="329"/>
    </row>
    <row r="1264" spans="1:10" ht="12.75">
      <c r="A1264" s="110" t="s">
        <v>120</v>
      </c>
      <c r="B1264" s="217">
        <v>0</v>
      </c>
      <c r="C1264" s="218">
        <v>0</v>
      </c>
      <c r="D1264" s="218">
        <v>0</v>
      </c>
      <c r="E1264" s="218">
        <v>0</v>
      </c>
      <c r="F1264" s="218">
        <v>0</v>
      </c>
      <c r="G1264" s="219">
        <v>0</v>
      </c>
      <c r="H1264" s="220">
        <f t="shared" si="349"/>
        <v>0</v>
      </c>
      <c r="I1264" s="221">
        <f t="shared" si="350"/>
        <v>0</v>
      </c>
      <c r="J1264" s="329"/>
    </row>
    <row r="1265" spans="1:10" ht="12.75">
      <c r="A1265" s="110" t="s">
        <v>121</v>
      </c>
      <c r="B1265" s="217">
        <v>0</v>
      </c>
      <c r="C1265" s="218">
        <v>0</v>
      </c>
      <c r="D1265" s="218">
        <v>0</v>
      </c>
      <c r="E1265" s="218">
        <v>0</v>
      </c>
      <c r="F1265" s="218">
        <v>0</v>
      </c>
      <c r="G1265" s="219">
        <v>0</v>
      </c>
      <c r="H1265" s="220">
        <f t="shared" si="349"/>
        <v>0</v>
      </c>
      <c r="I1265" s="221">
        <f t="shared" si="350"/>
        <v>0</v>
      </c>
      <c r="J1265" s="329"/>
    </row>
    <row r="1266" spans="1:10" ht="12.75">
      <c r="A1266" s="110" t="s">
        <v>122</v>
      </c>
      <c r="B1266" s="217">
        <v>0</v>
      </c>
      <c r="C1266" s="218">
        <v>0</v>
      </c>
      <c r="D1266" s="218">
        <v>0</v>
      </c>
      <c r="E1266" s="218">
        <v>0</v>
      </c>
      <c r="F1266" s="218">
        <v>0</v>
      </c>
      <c r="G1266" s="219">
        <v>0</v>
      </c>
      <c r="H1266" s="220">
        <f t="shared" si="349"/>
        <v>0</v>
      </c>
      <c r="I1266" s="221">
        <f t="shared" si="350"/>
        <v>0</v>
      </c>
      <c r="J1266" s="329"/>
    </row>
    <row r="1267" spans="1:10" ht="12.75">
      <c r="A1267" s="110" t="s">
        <v>123</v>
      </c>
      <c r="B1267" s="217">
        <v>2</v>
      </c>
      <c r="C1267" s="218">
        <v>209.41</v>
      </c>
      <c r="D1267" s="218">
        <v>1</v>
      </c>
      <c r="E1267" s="218">
        <v>1201.2</v>
      </c>
      <c r="F1267" s="218">
        <v>0</v>
      </c>
      <c r="G1267" s="219">
        <v>0</v>
      </c>
      <c r="H1267" s="220">
        <f t="shared" si="349"/>
        <v>3</v>
      </c>
      <c r="I1267" s="221">
        <f t="shared" si="350"/>
        <v>1410.6100000000001</v>
      </c>
      <c r="J1267" s="329"/>
    </row>
    <row r="1268" spans="1:10" ht="12.75">
      <c r="A1268" s="110" t="s">
        <v>326</v>
      </c>
      <c r="B1268" s="217">
        <v>0</v>
      </c>
      <c r="C1268" s="218">
        <v>0</v>
      </c>
      <c r="D1268" s="218">
        <v>0</v>
      </c>
      <c r="E1268" s="218">
        <v>0</v>
      </c>
      <c r="F1268" s="218">
        <v>0</v>
      </c>
      <c r="G1268" s="219">
        <v>0</v>
      </c>
      <c r="H1268" s="220">
        <f t="shared" si="349"/>
        <v>0</v>
      </c>
      <c r="I1268" s="221">
        <f t="shared" si="350"/>
        <v>0</v>
      </c>
      <c r="J1268" s="329"/>
    </row>
    <row r="1269" spans="1:10" ht="12.75">
      <c r="A1269" s="110" t="s">
        <v>124</v>
      </c>
      <c r="B1269" s="217">
        <v>5</v>
      </c>
      <c r="C1269" s="218">
        <v>343.64000000000004</v>
      </c>
      <c r="D1269" s="218">
        <v>0</v>
      </c>
      <c r="E1269" s="218">
        <v>0</v>
      </c>
      <c r="F1269" s="218">
        <v>2</v>
      </c>
      <c r="G1269" s="219">
        <v>216.56</v>
      </c>
      <c r="H1269" s="220">
        <f t="shared" si="349"/>
        <v>7</v>
      </c>
      <c r="I1269" s="221">
        <f t="shared" si="350"/>
        <v>560.2</v>
      </c>
      <c r="J1269" s="329"/>
    </row>
    <row r="1270" spans="1:10" ht="12.75">
      <c r="A1270" s="110" t="s">
        <v>125</v>
      </c>
      <c r="B1270" s="217">
        <v>0</v>
      </c>
      <c r="C1270" s="218">
        <v>0</v>
      </c>
      <c r="D1270" s="218">
        <v>0</v>
      </c>
      <c r="E1270" s="218">
        <v>0</v>
      </c>
      <c r="F1270" s="218">
        <v>0</v>
      </c>
      <c r="G1270" s="219">
        <v>0</v>
      </c>
      <c r="H1270" s="220">
        <f>B1270+D1270+F1270</f>
        <v>0</v>
      </c>
      <c r="I1270" s="221">
        <f>C1270+E1270+G1270</f>
        <v>0</v>
      </c>
      <c r="J1270" s="329"/>
    </row>
    <row r="1271" spans="1:10" ht="12.75">
      <c r="A1271" s="110" t="s">
        <v>126</v>
      </c>
      <c r="B1271" s="217">
        <v>3</v>
      </c>
      <c r="C1271" s="218">
        <v>2479.03</v>
      </c>
      <c r="D1271" s="218">
        <v>0</v>
      </c>
      <c r="E1271" s="218">
        <v>0</v>
      </c>
      <c r="F1271" s="218">
        <v>0</v>
      </c>
      <c r="G1271" s="219">
        <v>0</v>
      </c>
      <c r="H1271" s="220">
        <f>B1271+D1271+F1271</f>
        <v>3</v>
      </c>
      <c r="I1271" s="221">
        <f>C1271+E1271+G1271</f>
        <v>2479.03</v>
      </c>
      <c r="J1271" s="329"/>
    </row>
    <row r="1272" spans="1:10" ht="12.75">
      <c r="A1272" s="111" t="s">
        <v>127</v>
      </c>
      <c r="B1272" s="222">
        <v>0</v>
      </c>
      <c r="C1272" s="223">
        <v>0</v>
      </c>
      <c r="D1272" s="223">
        <v>0</v>
      </c>
      <c r="E1272" s="223">
        <v>0</v>
      </c>
      <c r="F1272" s="223">
        <v>0</v>
      </c>
      <c r="G1272" s="224">
        <v>0</v>
      </c>
      <c r="H1272" s="225">
        <f aca="true" t="shared" si="351" ref="H1272:H1280">B1272+D1272+F1272</f>
        <v>0</v>
      </c>
      <c r="I1272" s="226">
        <f aca="true" t="shared" si="352" ref="I1272:I1280">C1272+E1272+G1272</f>
        <v>0</v>
      </c>
      <c r="J1272" s="329"/>
    </row>
    <row r="1273" spans="1:10" ht="12.75">
      <c r="A1273" s="109" t="s">
        <v>302</v>
      </c>
      <c r="B1273" s="213">
        <f aca="true" t="shared" si="353" ref="B1273:G1273">SUM(B1274:B1283)</f>
        <v>0</v>
      </c>
      <c r="C1273" s="214">
        <f t="shared" si="353"/>
        <v>0</v>
      </c>
      <c r="D1273" s="214">
        <f t="shared" si="353"/>
        <v>0</v>
      </c>
      <c r="E1273" s="214">
        <f t="shared" si="353"/>
        <v>0</v>
      </c>
      <c r="F1273" s="214">
        <f t="shared" si="353"/>
        <v>1</v>
      </c>
      <c r="G1273" s="214">
        <f t="shared" si="353"/>
        <v>17.73</v>
      </c>
      <c r="H1273" s="227">
        <f t="shared" si="351"/>
        <v>1</v>
      </c>
      <c r="I1273" s="228">
        <f t="shared" si="352"/>
        <v>17.73</v>
      </c>
      <c r="J1273" s="329"/>
    </row>
    <row r="1274" spans="1:10" ht="12.75">
      <c r="A1274" s="110" t="s">
        <v>119</v>
      </c>
      <c r="B1274" s="217">
        <v>0</v>
      </c>
      <c r="C1274" s="218">
        <v>0</v>
      </c>
      <c r="D1274" s="218">
        <v>0</v>
      </c>
      <c r="E1274" s="218">
        <v>0</v>
      </c>
      <c r="F1274" s="218">
        <v>0</v>
      </c>
      <c r="G1274" s="219">
        <v>0</v>
      </c>
      <c r="H1274" s="220">
        <f t="shared" si="351"/>
        <v>0</v>
      </c>
      <c r="I1274" s="221">
        <f t="shared" si="352"/>
        <v>0</v>
      </c>
      <c r="J1274" s="329"/>
    </row>
    <row r="1275" spans="1:10" ht="12.75">
      <c r="A1275" s="110" t="s">
        <v>120</v>
      </c>
      <c r="B1275" s="217">
        <v>0</v>
      </c>
      <c r="C1275" s="218">
        <v>0</v>
      </c>
      <c r="D1275" s="218">
        <v>0</v>
      </c>
      <c r="E1275" s="218">
        <v>0</v>
      </c>
      <c r="F1275" s="218">
        <v>0</v>
      </c>
      <c r="G1275" s="219">
        <v>0</v>
      </c>
      <c r="H1275" s="220">
        <f t="shared" si="351"/>
        <v>0</v>
      </c>
      <c r="I1275" s="221">
        <f t="shared" si="352"/>
        <v>0</v>
      </c>
      <c r="J1275" s="329"/>
    </row>
    <row r="1276" spans="1:10" ht="12.75">
      <c r="A1276" s="110" t="s">
        <v>121</v>
      </c>
      <c r="B1276" s="217">
        <v>0</v>
      </c>
      <c r="C1276" s="218">
        <v>0</v>
      </c>
      <c r="D1276" s="218">
        <v>0</v>
      </c>
      <c r="E1276" s="218">
        <v>0</v>
      </c>
      <c r="F1276" s="218">
        <v>0</v>
      </c>
      <c r="G1276" s="219">
        <v>0</v>
      </c>
      <c r="H1276" s="220">
        <f t="shared" si="351"/>
        <v>0</v>
      </c>
      <c r="I1276" s="221">
        <f t="shared" si="352"/>
        <v>0</v>
      </c>
      <c r="J1276" s="329"/>
    </row>
    <row r="1277" spans="1:10" ht="12.75">
      <c r="A1277" s="110" t="s">
        <v>122</v>
      </c>
      <c r="B1277" s="217">
        <v>0</v>
      </c>
      <c r="C1277" s="218">
        <v>0</v>
      </c>
      <c r="D1277" s="218">
        <v>0</v>
      </c>
      <c r="E1277" s="218">
        <v>0</v>
      </c>
      <c r="F1277" s="218">
        <v>0</v>
      </c>
      <c r="G1277" s="219">
        <v>0</v>
      </c>
      <c r="H1277" s="220">
        <f t="shared" si="351"/>
        <v>0</v>
      </c>
      <c r="I1277" s="221">
        <f t="shared" si="352"/>
        <v>0</v>
      </c>
      <c r="J1277" s="329"/>
    </row>
    <row r="1278" spans="1:10" ht="12.75">
      <c r="A1278" s="110" t="s">
        <v>123</v>
      </c>
      <c r="B1278" s="217">
        <v>0</v>
      </c>
      <c r="C1278" s="218">
        <v>0</v>
      </c>
      <c r="D1278" s="218">
        <v>0</v>
      </c>
      <c r="E1278" s="218">
        <v>0</v>
      </c>
      <c r="F1278" s="218">
        <v>1</v>
      </c>
      <c r="G1278" s="219">
        <v>17.73</v>
      </c>
      <c r="H1278" s="220">
        <f t="shared" si="351"/>
        <v>1</v>
      </c>
      <c r="I1278" s="221">
        <f t="shared" si="352"/>
        <v>17.73</v>
      </c>
      <c r="J1278" s="329"/>
    </row>
    <row r="1279" spans="1:10" ht="12.75">
      <c r="A1279" s="110" t="s">
        <v>326</v>
      </c>
      <c r="B1279" s="217">
        <v>0</v>
      </c>
      <c r="C1279" s="218">
        <v>0</v>
      </c>
      <c r="D1279" s="218">
        <v>0</v>
      </c>
      <c r="E1279" s="218">
        <v>0</v>
      </c>
      <c r="F1279" s="218">
        <v>0</v>
      </c>
      <c r="G1279" s="219">
        <v>0</v>
      </c>
      <c r="H1279" s="220">
        <f t="shared" si="351"/>
        <v>0</v>
      </c>
      <c r="I1279" s="221">
        <f t="shared" si="352"/>
        <v>0</v>
      </c>
      <c r="J1279" s="329"/>
    </row>
    <row r="1280" spans="1:10" ht="12.75">
      <c r="A1280" s="110" t="s">
        <v>124</v>
      </c>
      <c r="B1280" s="217">
        <v>0</v>
      </c>
      <c r="C1280" s="218">
        <v>0</v>
      </c>
      <c r="D1280" s="218">
        <v>0</v>
      </c>
      <c r="E1280" s="218">
        <v>0</v>
      </c>
      <c r="F1280" s="218">
        <v>0</v>
      </c>
      <c r="G1280" s="219">
        <v>0</v>
      </c>
      <c r="H1280" s="220">
        <f t="shared" si="351"/>
        <v>0</v>
      </c>
      <c r="I1280" s="221">
        <f t="shared" si="352"/>
        <v>0</v>
      </c>
      <c r="J1280" s="329"/>
    </row>
    <row r="1281" spans="1:10" ht="12.75">
      <c r="A1281" s="110" t="s">
        <v>125</v>
      </c>
      <c r="B1281" s="217">
        <v>0</v>
      </c>
      <c r="C1281" s="218">
        <v>0</v>
      </c>
      <c r="D1281" s="218">
        <v>0</v>
      </c>
      <c r="E1281" s="218">
        <v>0</v>
      </c>
      <c r="F1281" s="218">
        <v>0</v>
      </c>
      <c r="G1281" s="219">
        <v>0</v>
      </c>
      <c r="H1281" s="220">
        <f>B1281+D1281+F1281</f>
        <v>0</v>
      </c>
      <c r="I1281" s="221">
        <f>C1281+E1281+G1281</f>
        <v>0</v>
      </c>
      <c r="J1281" s="329"/>
    </row>
    <row r="1282" spans="1:10" ht="12.75">
      <c r="A1282" s="110" t="s">
        <v>126</v>
      </c>
      <c r="B1282" s="217">
        <v>0</v>
      </c>
      <c r="C1282" s="218">
        <v>0</v>
      </c>
      <c r="D1282" s="218">
        <v>0</v>
      </c>
      <c r="E1282" s="218">
        <v>0</v>
      </c>
      <c r="F1282" s="218">
        <v>0</v>
      </c>
      <c r="G1282" s="219">
        <v>0</v>
      </c>
      <c r="H1282" s="220">
        <f aca="true" t="shared" si="354" ref="H1282:H1290">B1282+D1282+F1282</f>
        <v>0</v>
      </c>
      <c r="I1282" s="221">
        <f aca="true" t="shared" si="355" ref="I1282:I1290">C1282+E1282+G1282</f>
        <v>0</v>
      </c>
      <c r="J1282" s="329"/>
    </row>
    <row r="1283" spans="1:10" ht="12.75">
      <c r="A1283" s="111" t="s">
        <v>127</v>
      </c>
      <c r="B1283" s="222">
        <v>0</v>
      </c>
      <c r="C1283" s="223">
        <v>0</v>
      </c>
      <c r="D1283" s="223">
        <v>0</v>
      </c>
      <c r="E1283" s="223">
        <v>0</v>
      </c>
      <c r="F1283" s="223">
        <v>0</v>
      </c>
      <c r="G1283" s="224">
        <v>0</v>
      </c>
      <c r="H1283" s="225">
        <f t="shared" si="354"/>
        <v>0</v>
      </c>
      <c r="I1283" s="226">
        <f t="shared" si="355"/>
        <v>0</v>
      </c>
      <c r="J1283" s="329"/>
    </row>
    <row r="1284" spans="1:10" ht="12.75">
      <c r="A1284" s="109" t="s">
        <v>303</v>
      </c>
      <c r="B1284" s="213">
        <f aca="true" t="shared" si="356" ref="B1284:G1284">SUM(B1285:B1294)</f>
        <v>126</v>
      </c>
      <c r="C1284" s="214">
        <f t="shared" si="356"/>
        <v>13501.65</v>
      </c>
      <c r="D1284" s="214">
        <f t="shared" si="356"/>
        <v>0</v>
      </c>
      <c r="E1284" s="214">
        <f t="shared" si="356"/>
        <v>0</v>
      </c>
      <c r="F1284" s="214">
        <f t="shared" si="356"/>
        <v>23</v>
      </c>
      <c r="G1284" s="214">
        <f t="shared" si="356"/>
        <v>6163.2</v>
      </c>
      <c r="H1284" s="227">
        <f t="shared" si="354"/>
        <v>149</v>
      </c>
      <c r="I1284" s="228">
        <f t="shared" si="355"/>
        <v>19664.85</v>
      </c>
      <c r="J1284" s="329"/>
    </row>
    <row r="1285" spans="1:10" ht="12.75">
      <c r="A1285" s="110" t="s">
        <v>119</v>
      </c>
      <c r="B1285" s="217">
        <v>1</v>
      </c>
      <c r="C1285" s="218">
        <v>10.48</v>
      </c>
      <c r="D1285" s="218">
        <v>0</v>
      </c>
      <c r="E1285" s="218">
        <v>0</v>
      </c>
      <c r="F1285" s="218">
        <v>0</v>
      </c>
      <c r="G1285" s="219">
        <v>0</v>
      </c>
      <c r="H1285" s="220">
        <f t="shared" si="354"/>
        <v>1</v>
      </c>
      <c r="I1285" s="221">
        <f t="shared" si="355"/>
        <v>10.48</v>
      </c>
      <c r="J1285" s="329"/>
    </row>
    <row r="1286" spans="1:10" ht="12.75">
      <c r="A1286" s="110" t="s">
        <v>120</v>
      </c>
      <c r="B1286" s="217">
        <v>0</v>
      </c>
      <c r="C1286" s="218">
        <v>0</v>
      </c>
      <c r="D1286" s="218">
        <v>0</v>
      </c>
      <c r="E1286" s="218">
        <v>0</v>
      </c>
      <c r="F1286" s="218">
        <v>0</v>
      </c>
      <c r="G1286" s="219">
        <v>0</v>
      </c>
      <c r="H1286" s="220">
        <f t="shared" si="354"/>
        <v>0</v>
      </c>
      <c r="I1286" s="221">
        <f t="shared" si="355"/>
        <v>0</v>
      </c>
      <c r="J1286" s="329"/>
    </row>
    <row r="1287" spans="1:10" ht="12.75">
      <c r="A1287" s="110" t="s">
        <v>121</v>
      </c>
      <c r="B1287" s="217">
        <v>0</v>
      </c>
      <c r="C1287" s="218">
        <v>0</v>
      </c>
      <c r="D1287" s="218">
        <v>0</v>
      </c>
      <c r="E1287" s="218">
        <v>0</v>
      </c>
      <c r="F1287" s="218">
        <v>0</v>
      </c>
      <c r="G1287" s="219">
        <v>0</v>
      </c>
      <c r="H1287" s="220">
        <f t="shared" si="354"/>
        <v>0</v>
      </c>
      <c r="I1287" s="221">
        <f t="shared" si="355"/>
        <v>0</v>
      </c>
      <c r="J1287" s="329"/>
    </row>
    <row r="1288" spans="1:10" ht="12.75">
      <c r="A1288" s="110" t="s">
        <v>122</v>
      </c>
      <c r="B1288" s="217">
        <v>0</v>
      </c>
      <c r="C1288" s="218">
        <v>0</v>
      </c>
      <c r="D1288" s="218">
        <v>0</v>
      </c>
      <c r="E1288" s="218">
        <v>0</v>
      </c>
      <c r="F1288" s="218">
        <v>0</v>
      </c>
      <c r="G1288" s="219">
        <v>0</v>
      </c>
      <c r="H1288" s="220">
        <f t="shared" si="354"/>
        <v>0</v>
      </c>
      <c r="I1288" s="221">
        <f t="shared" si="355"/>
        <v>0</v>
      </c>
      <c r="J1288" s="329"/>
    </row>
    <row r="1289" spans="1:10" ht="12.75">
      <c r="A1289" s="110" t="s">
        <v>123</v>
      </c>
      <c r="B1289" s="217">
        <v>101</v>
      </c>
      <c r="C1289" s="218">
        <v>8706.05</v>
      </c>
      <c r="D1289" s="218">
        <v>0</v>
      </c>
      <c r="E1289" s="218">
        <v>0</v>
      </c>
      <c r="F1289" s="218">
        <v>15</v>
      </c>
      <c r="G1289" s="219">
        <v>758.96</v>
      </c>
      <c r="H1289" s="220">
        <f t="shared" si="354"/>
        <v>116</v>
      </c>
      <c r="I1289" s="221">
        <f t="shared" si="355"/>
        <v>9465.009999999998</v>
      </c>
      <c r="J1289" s="329"/>
    </row>
    <row r="1290" spans="1:10" ht="12.75">
      <c r="A1290" s="110" t="s">
        <v>326</v>
      </c>
      <c r="B1290" s="217">
        <v>0</v>
      </c>
      <c r="C1290" s="218">
        <v>0</v>
      </c>
      <c r="D1290" s="218">
        <v>0</v>
      </c>
      <c r="E1290" s="218">
        <v>0</v>
      </c>
      <c r="F1290" s="218">
        <v>0</v>
      </c>
      <c r="G1290" s="219">
        <v>0</v>
      </c>
      <c r="H1290" s="220">
        <f t="shared" si="354"/>
        <v>0</v>
      </c>
      <c r="I1290" s="221">
        <f t="shared" si="355"/>
        <v>0</v>
      </c>
      <c r="J1290" s="329"/>
    </row>
    <row r="1291" spans="1:10" ht="12.75">
      <c r="A1291" s="110" t="s">
        <v>124</v>
      </c>
      <c r="B1291" s="217">
        <v>13</v>
      </c>
      <c r="C1291" s="218">
        <v>4150.75</v>
      </c>
      <c r="D1291" s="218">
        <v>0</v>
      </c>
      <c r="E1291" s="218">
        <v>0</v>
      </c>
      <c r="F1291" s="218">
        <v>8</v>
      </c>
      <c r="G1291" s="219">
        <v>5404.24</v>
      </c>
      <c r="H1291" s="220">
        <f>B1291+D1291+F1291</f>
        <v>21</v>
      </c>
      <c r="I1291" s="221">
        <f>C1291+E1291+G1291</f>
        <v>9554.99</v>
      </c>
      <c r="J1291" s="329"/>
    </row>
    <row r="1292" spans="1:10" ht="12.75">
      <c r="A1292" s="110" t="s">
        <v>125</v>
      </c>
      <c r="B1292" s="217">
        <v>0</v>
      </c>
      <c r="C1292" s="218">
        <v>0</v>
      </c>
      <c r="D1292" s="218">
        <v>0</v>
      </c>
      <c r="E1292" s="218">
        <v>0</v>
      </c>
      <c r="F1292" s="218">
        <v>0</v>
      </c>
      <c r="G1292" s="219">
        <v>0</v>
      </c>
      <c r="H1292" s="220">
        <f aca="true" t="shared" si="357" ref="H1292:H1300">B1292+D1292+F1292</f>
        <v>0</v>
      </c>
      <c r="I1292" s="221">
        <f aca="true" t="shared" si="358" ref="I1292:I1300">C1292+E1292+G1292</f>
        <v>0</v>
      </c>
      <c r="J1292" s="329"/>
    </row>
    <row r="1293" spans="1:10" ht="12.75">
      <c r="A1293" s="110" t="s">
        <v>126</v>
      </c>
      <c r="B1293" s="217">
        <v>9</v>
      </c>
      <c r="C1293" s="218">
        <v>530.12</v>
      </c>
      <c r="D1293" s="218">
        <v>0</v>
      </c>
      <c r="E1293" s="218">
        <v>0</v>
      </c>
      <c r="F1293" s="218">
        <v>0</v>
      </c>
      <c r="G1293" s="219">
        <v>0</v>
      </c>
      <c r="H1293" s="220">
        <f t="shared" si="357"/>
        <v>9</v>
      </c>
      <c r="I1293" s="221">
        <f t="shared" si="358"/>
        <v>530.12</v>
      </c>
      <c r="J1293" s="329"/>
    </row>
    <row r="1294" spans="1:10" ht="12.75">
      <c r="A1294" s="111" t="s">
        <v>127</v>
      </c>
      <c r="B1294" s="222">
        <v>2</v>
      </c>
      <c r="C1294" s="223">
        <v>104.25</v>
      </c>
      <c r="D1294" s="223">
        <v>0</v>
      </c>
      <c r="E1294" s="223">
        <v>0</v>
      </c>
      <c r="F1294" s="223">
        <v>0</v>
      </c>
      <c r="G1294" s="224">
        <v>0</v>
      </c>
      <c r="H1294" s="225">
        <f t="shared" si="357"/>
        <v>2</v>
      </c>
      <c r="I1294" s="226">
        <f t="shared" si="358"/>
        <v>104.25</v>
      </c>
      <c r="J1294" s="329"/>
    </row>
    <row r="1295" spans="1:10" ht="12.75">
      <c r="A1295" s="109" t="s">
        <v>304</v>
      </c>
      <c r="B1295" s="213">
        <f aca="true" t="shared" si="359" ref="B1295:G1295">SUM(B1296:B1305)</f>
        <v>48</v>
      </c>
      <c r="C1295" s="214">
        <f t="shared" si="359"/>
        <v>3007.45</v>
      </c>
      <c r="D1295" s="214">
        <f t="shared" si="359"/>
        <v>0</v>
      </c>
      <c r="E1295" s="214">
        <f t="shared" si="359"/>
        <v>0</v>
      </c>
      <c r="F1295" s="214">
        <f t="shared" si="359"/>
        <v>11</v>
      </c>
      <c r="G1295" s="214">
        <f t="shared" si="359"/>
        <v>1238.3600000000001</v>
      </c>
      <c r="H1295" s="227">
        <f t="shared" si="357"/>
        <v>59</v>
      </c>
      <c r="I1295" s="228">
        <f t="shared" si="358"/>
        <v>4245.8099999999995</v>
      </c>
      <c r="J1295" s="329"/>
    </row>
    <row r="1296" spans="1:10" ht="12.75">
      <c r="A1296" s="110" t="s">
        <v>119</v>
      </c>
      <c r="B1296" s="217">
        <v>1</v>
      </c>
      <c r="C1296" s="218">
        <v>176.28</v>
      </c>
      <c r="D1296" s="218">
        <v>0</v>
      </c>
      <c r="E1296" s="218">
        <v>0</v>
      </c>
      <c r="F1296" s="218">
        <v>0</v>
      </c>
      <c r="G1296" s="219">
        <v>0</v>
      </c>
      <c r="H1296" s="220">
        <f t="shared" si="357"/>
        <v>1</v>
      </c>
      <c r="I1296" s="221">
        <f t="shared" si="358"/>
        <v>176.28</v>
      </c>
      <c r="J1296" s="329"/>
    </row>
    <row r="1297" spans="1:10" ht="12.75">
      <c r="A1297" s="110" t="s">
        <v>120</v>
      </c>
      <c r="B1297" s="217">
        <v>0</v>
      </c>
      <c r="C1297" s="218">
        <v>0</v>
      </c>
      <c r="D1297" s="218">
        <v>0</v>
      </c>
      <c r="E1297" s="218">
        <v>0</v>
      </c>
      <c r="F1297" s="218">
        <v>0</v>
      </c>
      <c r="G1297" s="219">
        <v>0</v>
      </c>
      <c r="H1297" s="220">
        <f t="shared" si="357"/>
        <v>0</v>
      </c>
      <c r="I1297" s="221">
        <f t="shared" si="358"/>
        <v>0</v>
      </c>
      <c r="J1297" s="329"/>
    </row>
    <row r="1298" spans="1:10" ht="12.75">
      <c r="A1298" s="110" t="s">
        <v>121</v>
      </c>
      <c r="B1298" s="217">
        <v>0</v>
      </c>
      <c r="C1298" s="218">
        <v>0</v>
      </c>
      <c r="D1298" s="218">
        <v>0</v>
      </c>
      <c r="E1298" s="218">
        <v>0</v>
      </c>
      <c r="F1298" s="218">
        <v>0</v>
      </c>
      <c r="G1298" s="219">
        <v>0</v>
      </c>
      <c r="H1298" s="220">
        <f t="shared" si="357"/>
        <v>0</v>
      </c>
      <c r="I1298" s="221">
        <f t="shared" si="358"/>
        <v>0</v>
      </c>
      <c r="J1298" s="329"/>
    </row>
    <row r="1299" spans="1:10" ht="12.75">
      <c r="A1299" s="110" t="s">
        <v>122</v>
      </c>
      <c r="B1299" s="217">
        <v>0</v>
      </c>
      <c r="C1299" s="218">
        <v>0</v>
      </c>
      <c r="D1299" s="218">
        <v>0</v>
      </c>
      <c r="E1299" s="218">
        <v>0</v>
      </c>
      <c r="F1299" s="218">
        <v>0</v>
      </c>
      <c r="G1299" s="219">
        <v>0</v>
      </c>
      <c r="H1299" s="220">
        <f t="shared" si="357"/>
        <v>0</v>
      </c>
      <c r="I1299" s="221">
        <f t="shared" si="358"/>
        <v>0</v>
      </c>
      <c r="J1299" s="329"/>
    </row>
    <row r="1300" spans="1:10" ht="12.75">
      <c r="A1300" s="110" t="s">
        <v>123</v>
      </c>
      <c r="B1300" s="217">
        <v>39</v>
      </c>
      <c r="C1300" s="218">
        <v>2164.1</v>
      </c>
      <c r="D1300" s="218">
        <v>0</v>
      </c>
      <c r="E1300" s="218">
        <v>0</v>
      </c>
      <c r="F1300" s="218">
        <v>0</v>
      </c>
      <c r="G1300" s="219">
        <v>0</v>
      </c>
      <c r="H1300" s="220">
        <f t="shared" si="357"/>
        <v>39</v>
      </c>
      <c r="I1300" s="221">
        <f t="shared" si="358"/>
        <v>2164.1</v>
      </c>
      <c r="J1300" s="329"/>
    </row>
    <row r="1301" spans="1:10" ht="12.75">
      <c r="A1301" s="110" t="s">
        <v>326</v>
      </c>
      <c r="B1301" s="217">
        <v>0</v>
      </c>
      <c r="C1301" s="218">
        <v>0</v>
      </c>
      <c r="D1301" s="218">
        <v>0</v>
      </c>
      <c r="E1301" s="218">
        <v>0</v>
      </c>
      <c r="F1301" s="218">
        <v>0</v>
      </c>
      <c r="G1301" s="219">
        <v>0</v>
      </c>
      <c r="H1301" s="220">
        <f>B1301+D1301+F1301</f>
        <v>0</v>
      </c>
      <c r="I1301" s="221">
        <f>C1301+E1301+G1301</f>
        <v>0</v>
      </c>
      <c r="J1301" s="329"/>
    </row>
    <row r="1302" spans="1:10" ht="12.75">
      <c r="A1302" s="110" t="s">
        <v>124</v>
      </c>
      <c r="B1302" s="217">
        <v>3</v>
      </c>
      <c r="C1302" s="218">
        <v>522.18</v>
      </c>
      <c r="D1302" s="218">
        <v>0</v>
      </c>
      <c r="E1302" s="218">
        <v>0</v>
      </c>
      <c r="F1302" s="218">
        <v>11</v>
      </c>
      <c r="G1302" s="219">
        <v>1238.3600000000001</v>
      </c>
      <c r="H1302" s="220">
        <f>B1302+D1302+F1302</f>
        <v>14</v>
      </c>
      <c r="I1302" s="221">
        <f>C1302+E1302+G1302</f>
        <v>1760.54</v>
      </c>
      <c r="J1302" s="329"/>
    </row>
    <row r="1303" spans="1:10" ht="12.75">
      <c r="A1303" s="110" t="s">
        <v>125</v>
      </c>
      <c r="B1303" s="217">
        <v>0</v>
      </c>
      <c r="C1303" s="218">
        <v>0</v>
      </c>
      <c r="D1303" s="218">
        <v>0</v>
      </c>
      <c r="E1303" s="218">
        <v>0</v>
      </c>
      <c r="F1303" s="218">
        <v>0</v>
      </c>
      <c r="G1303" s="219">
        <v>0</v>
      </c>
      <c r="H1303" s="220">
        <f aca="true" t="shared" si="360" ref="H1303:H1310">B1303+D1303+F1303</f>
        <v>0</v>
      </c>
      <c r="I1303" s="221">
        <f aca="true" t="shared" si="361" ref="I1303:I1310">C1303+E1303+G1303</f>
        <v>0</v>
      </c>
      <c r="J1303" s="329"/>
    </row>
    <row r="1304" spans="1:10" ht="12.75">
      <c r="A1304" s="110" t="s">
        <v>126</v>
      </c>
      <c r="B1304" s="217">
        <v>4</v>
      </c>
      <c r="C1304" s="218">
        <v>128.79</v>
      </c>
      <c r="D1304" s="218">
        <v>0</v>
      </c>
      <c r="E1304" s="218">
        <v>0</v>
      </c>
      <c r="F1304" s="218">
        <v>0</v>
      </c>
      <c r="G1304" s="219">
        <v>0</v>
      </c>
      <c r="H1304" s="220">
        <f t="shared" si="360"/>
        <v>4</v>
      </c>
      <c r="I1304" s="221">
        <f t="shared" si="361"/>
        <v>128.79</v>
      </c>
      <c r="J1304" s="329"/>
    </row>
    <row r="1305" spans="1:10" ht="12.75">
      <c r="A1305" s="111" t="s">
        <v>127</v>
      </c>
      <c r="B1305" s="222">
        <v>1</v>
      </c>
      <c r="C1305" s="223">
        <v>16.1</v>
      </c>
      <c r="D1305" s="223">
        <v>0</v>
      </c>
      <c r="E1305" s="223">
        <v>0</v>
      </c>
      <c r="F1305" s="223">
        <v>0</v>
      </c>
      <c r="G1305" s="224">
        <v>0</v>
      </c>
      <c r="H1305" s="225">
        <f t="shared" si="360"/>
        <v>1</v>
      </c>
      <c r="I1305" s="226">
        <f t="shared" si="361"/>
        <v>16.1</v>
      </c>
      <c r="J1305" s="329"/>
    </row>
    <row r="1306" spans="1:10" ht="12.75">
      <c r="A1306" s="109" t="s">
        <v>305</v>
      </c>
      <c r="B1306" s="213">
        <f aca="true" t="shared" si="362" ref="B1306:G1306">SUM(B1307:B1316)</f>
        <v>22</v>
      </c>
      <c r="C1306" s="214">
        <f t="shared" si="362"/>
        <v>3871.2499999999995</v>
      </c>
      <c r="D1306" s="214">
        <f t="shared" si="362"/>
        <v>0</v>
      </c>
      <c r="E1306" s="214">
        <f t="shared" si="362"/>
        <v>0</v>
      </c>
      <c r="F1306" s="214">
        <f t="shared" si="362"/>
        <v>27</v>
      </c>
      <c r="G1306" s="214">
        <f t="shared" si="362"/>
        <v>2954.08</v>
      </c>
      <c r="H1306" s="227">
        <f t="shared" si="360"/>
        <v>49</v>
      </c>
      <c r="I1306" s="228">
        <f t="shared" si="361"/>
        <v>6825.33</v>
      </c>
      <c r="J1306" s="329"/>
    </row>
    <row r="1307" spans="1:10" ht="12.75">
      <c r="A1307" s="110" t="s">
        <v>119</v>
      </c>
      <c r="B1307" s="217">
        <v>0</v>
      </c>
      <c r="C1307" s="218">
        <v>0</v>
      </c>
      <c r="D1307" s="218">
        <v>0</v>
      </c>
      <c r="E1307" s="218">
        <v>0</v>
      </c>
      <c r="F1307" s="218">
        <v>0</v>
      </c>
      <c r="G1307" s="219">
        <v>0</v>
      </c>
      <c r="H1307" s="220">
        <f t="shared" si="360"/>
        <v>0</v>
      </c>
      <c r="I1307" s="221">
        <f t="shared" si="361"/>
        <v>0</v>
      </c>
      <c r="J1307" s="329"/>
    </row>
    <row r="1308" spans="1:10" ht="12.75">
      <c r="A1308" s="110" t="s">
        <v>120</v>
      </c>
      <c r="B1308" s="217">
        <v>1</v>
      </c>
      <c r="C1308" s="218">
        <v>6.32</v>
      </c>
      <c r="D1308" s="218">
        <v>0</v>
      </c>
      <c r="E1308" s="218">
        <v>0</v>
      </c>
      <c r="F1308" s="218">
        <v>4</v>
      </c>
      <c r="G1308" s="219">
        <v>1354.32</v>
      </c>
      <c r="H1308" s="220">
        <f>B1308+D1308+F1308</f>
        <v>5</v>
      </c>
      <c r="I1308" s="221">
        <f t="shared" si="361"/>
        <v>1360.6399999999999</v>
      </c>
      <c r="J1308" s="329"/>
    </row>
    <row r="1309" spans="1:10" ht="12.75">
      <c r="A1309" s="110" t="s">
        <v>121</v>
      </c>
      <c r="B1309" s="217">
        <v>0</v>
      </c>
      <c r="C1309" s="218">
        <v>0</v>
      </c>
      <c r="D1309" s="218">
        <v>0</v>
      </c>
      <c r="E1309" s="218">
        <v>0</v>
      </c>
      <c r="F1309" s="218">
        <v>0</v>
      </c>
      <c r="G1309" s="219">
        <v>0</v>
      </c>
      <c r="H1309" s="220">
        <f t="shared" si="360"/>
        <v>0</v>
      </c>
      <c r="I1309" s="221">
        <f t="shared" si="361"/>
        <v>0</v>
      </c>
      <c r="J1309" s="329"/>
    </row>
    <row r="1310" spans="1:10" ht="12.75">
      <c r="A1310" s="110" t="s">
        <v>122</v>
      </c>
      <c r="B1310" s="217">
        <v>0</v>
      </c>
      <c r="C1310" s="218">
        <v>0</v>
      </c>
      <c r="D1310" s="218">
        <v>0</v>
      </c>
      <c r="E1310" s="218">
        <v>0</v>
      </c>
      <c r="F1310" s="218">
        <v>0</v>
      </c>
      <c r="G1310" s="219">
        <v>0</v>
      </c>
      <c r="H1310" s="220">
        <f t="shared" si="360"/>
        <v>0</v>
      </c>
      <c r="I1310" s="221">
        <f t="shared" si="361"/>
        <v>0</v>
      </c>
      <c r="J1310" s="329"/>
    </row>
    <row r="1311" spans="1:10" ht="12.75">
      <c r="A1311" s="110" t="s">
        <v>123</v>
      </c>
      <c r="B1311" s="217">
        <v>17</v>
      </c>
      <c r="C1311" s="218">
        <v>3699.5699999999997</v>
      </c>
      <c r="D1311" s="218">
        <v>0</v>
      </c>
      <c r="E1311" s="218">
        <v>0</v>
      </c>
      <c r="F1311" s="218">
        <v>4</v>
      </c>
      <c r="G1311" s="219">
        <v>177.5</v>
      </c>
      <c r="H1311" s="220">
        <f aca="true" t="shared" si="363" ref="H1311:I1316">B1311+D1311+F1311</f>
        <v>21</v>
      </c>
      <c r="I1311" s="221">
        <f t="shared" si="363"/>
        <v>3877.0699999999997</v>
      </c>
      <c r="J1311" s="329"/>
    </row>
    <row r="1312" spans="1:10" ht="12.75">
      <c r="A1312" s="110" t="s">
        <v>326</v>
      </c>
      <c r="B1312" s="217">
        <v>0</v>
      </c>
      <c r="C1312" s="218">
        <v>0</v>
      </c>
      <c r="D1312" s="218">
        <v>0</v>
      </c>
      <c r="E1312" s="218">
        <v>0</v>
      </c>
      <c r="F1312" s="218">
        <v>0</v>
      </c>
      <c r="G1312" s="219">
        <v>0</v>
      </c>
      <c r="H1312" s="220">
        <f t="shared" si="363"/>
        <v>0</v>
      </c>
      <c r="I1312" s="221">
        <f t="shared" si="363"/>
        <v>0</v>
      </c>
      <c r="J1312" s="329"/>
    </row>
    <row r="1313" spans="1:10" ht="12.75">
      <c r="A1313" s="110" t="s">
        <v>124</v>
      </c>
      <c r="B1313" s="217">
        <v>1</v>
      </c>
      <c r="C1313" s="218">
        <v>36.14</v>
      </c>
      <c r="D1313" s="218">
        <v>0</v>
      </c>
      <c r="E1313" s="218">
        <v>0</v>
      </c>
      <c r="F1313" s="218">
        <v>19</v>
      </c>
      <c r="G1313" s="219">
        <v>1422.2600000000002</v>
      </c>
      <c r="H1313" s="220">
        <f t="shared" si="363"/>
        <v>20</v>
      </c>
      <c r="I1313" s="221">
        <f t="shared" si="363"/>
        <v>1458.4000000000003</v>
      </c>
      <c r="J1313" s="329"/>
    </row>
    <row r="1314" spans="1:10" ht="12.75">
      <c r="A1314" s="110" t="s">
        <v>125</v>
      </c>
      <c r="B1314" s="217">
        <v>0</v>
      </c>
      <c r="C1314" s="218">
        <v>0</v>
      </c>
      <c r="D1314" s="218">
        <v>0</v>
      </c>
      <c r="E1314" s="218">
        <v>0</v>
      </c>
      <c r="F1314" s="218">
        <v>0</v>
      </c>
      <c r="G1314" s="219">
        <v>0</v>
      </c>
      <c r="H1314" s="220">
        <f t="shared" si="363"/>
        <v>0</v>
      </c>
      <c r="I1314" s="221">
        <f t="shared" si="363"/>
        <v>0</v>
      </c>
      <c r="J1314" s="329"/>
    </row>
    <row r="1315" spans="1:10" ht="12.75">
      <c r="A1315" s="110" t="s">
        <v>126</v>
      </c>
      <c r="B1315" s="217">
        <v>3</v>
      </c>
      <c r="C1315" s="218">
        <v>129.22</v>
      </c>
      <c r="D1315" s="218">
        <v>0</v>
      </c>
      <c r="E1315" s="218">
        <v>0</v>
      </c>
      <c r="F1315" s="218">
        <v>0</v>
      </c>
      <c r="G1315" s="219">
        <v>0</v>
      </c>
      <c r="H1315" s="220">
        <f t="shared" si="363"/>
        <v>3</v>
      </c>
      <c r="I1315" s="221">
        <f t="shared" si="363"/>
        <v>129.22</v>
      </c>
      <c r="J1315" s="329"/>
    </row>
    <row r="1316" spans="1:10" ht="12.75">
      <c r="A1316" s="111" t="s">
        <v>127</v>
      </c>
      <c r="B1316" s="222">
        <v>0</v>
      </c>
      <c r="C1316" s="223">
        <v>0</v>
      </c>
      <c r="D1316" s="223">
        <v>0</v>
      </c>
      <c r="E1316" s="223">
        <v>0</v>
      </c>
      <c r="F1316" s="223">
        <v>0</v>
      </c>
      <c r="G1316" s="224">
        <v>0</v>
      </c>
      <c r="H1316" s="225">
        <f t="shared" si="363"/>
        <v>0</v>
      </c>
      <c r="I1316" s="226">
        <f t="shared" si="363"/>
        <v>0</v>
      </c>
      <c r="J1316" s="329"/>
    </row>
    <row r="1317" spans="1:10" ht="12.75">
      <c r="A1317" s="109" t="s">
        <v>306</v>
      </c>
      <c r="B1317" s="213">
        <f aca="true" t="shared" si="364" ref="B1317:G1317">SUM(B1318:B1327)</f>
        <v>5408</v>
      </c>
      <c r="C1317" s="214">
        <f t="shared" si="364"/>
        <v>1844696.38</v>
      </c>
      <c r="D1317" s="214">
        <f t="shared" si="364"/>
        <v>21</v>
      </c>
      <c r="E1317" s="214">
        <f t="shared" si="364"/>
        <v>14816.230000000001</v>
      </c>
      <c r="F1317" s="214">
        <f t="shared" si="364"/>
        <v>385</v>
      </c>
      <c r="G1317" s="214">
        <f t="shared" si="364"/>
        <v>256536.84</v>
      </c>
      <c r="H1317" s="227">
        <f aca="true" t="shared" si="365" ref="H1317:I1320">B1317+D1317+F1317</f>
        <v>5814</v>
      </c>
      <c r="I1317" s="228">
        <f t="shared" si="365"/>
        <v>2116049.4499999997</v>
      </c>
      <c r="J1317" s="329"/>
    </row>
    <row r="1318" spans="1:10" ht="12.75">
      <c r="A1318" s="110" t="s">
        <v>119</v>
      </c>
      <c r="B1318" s="217">
        <v>83</v>
      </c>
      <c r="C1318" s="218">
        <v>48663.06</v>
      </c>
      <c r="D1318" s="218">
        <v>0</v>
      </c>
      <c r="E1318" s="218">
        <v>0</v>
      </c>
      <c r="F1318" s="218">
        <v>0</v>
      </c>
      <c r="G1318" s="219">
        <v>0</v>
      </c>
      <c r="H1318" s="220">
        <f t="shared" si="365"/>
        <v>83</v>
      </c>
      <c r="I1318" s="221">
        <f t="shared" si="365"/>
        <v>48663.06</v>
      </c>
      <c r="J1318" s="329"/>
    </row>
    <row r="1319" spans="1:10" ht="12.75">
      <c r="A1319" s="110" t="s">
        <v>120</v>
      </c>
      <c r="B1319" s="217">
        <v>0</v>
      </c>
      <c r="C1319" s="218">
        <v>0</v>
      </c>
      <c r="D1319" s="218">
        <v>0</v>
      </c>
      <c r="E1319" s="218">
        <v>0</v>
      </c>
      <c r="F1319" s="218">
        <v>0</v>
      </c>
      <c r="G1319" s="219">
        <v>0</v>
      </c>
      <c r="H1319" s="220">
        <f t="shared" si="365"/>
        <v>0</v>
      </c>
      <c r="I1319" s="221">
        <f t="shared" si="365"/>
        <v>0</v>
      </c>
      <c r="J1319" s="329"/>
    </row>
    <row r="1320" spans="1:10" ht="12.75">
      <c r="A1320" s="110" t="s">
        <v>121</v>
      </c>
      <c r="B1320" s="217">
        <v>0</v>
      </c>
      <c r="C1320" s="218">
        <v>0</v>
      </c>
      <c r="D1320" s="218">
        <v>0</v>
      </c>
      <c r="E1320" s="218">
        <v>0</v>
      </c>
      <c r="F1320" s="218">
        <v>0</v>
      </c>
      <c r="G1320" s="219">
        <v>0</v>
      </c>
      <c r="H1320" s="220">
        <f t="shared" si="365"/>
        <v>0</v>
      </c>
      <c r="I1320" s="221">
        <f t="shared" si="365"/>
        <v>0</v>
      </c>
      <c r="J1320" s="329"/>
    </row>
    <row r="1321" spans="1:10" ht="12.75">
      <c r="A1321" s="110" t="s">
        <v>122</v>
      </c>
      <c r="B1321" s="217">
        <v>0</v>
      </c>
      <c r="C1321" s="218">
        <v>0</v>
      </c>
      <c r="D1321" s="218">
        <v>0</v>
      </c>
      <c r="E1321" s="218">
        <v>0</v>
      </c>
      <c r="F1321" s="218">
        <v>0</v>
      </c>
      <c r="G1321" s="219">
        <v>0</v>
      </c>
      <c r="H1321" s="220">
        <f aca="true" t="shared" si="366" ref="H1321:H1328">B1321+D1321+F1321</f>
        <v>0</v>
      </c>
      <c r="I1321" s="221">
        <f aca="true" t="shared" si="367" ref="I1321:I1328">C1321+E1321+G1321</f>
        <v>0</v>
      </c>
      <c r="J1321" s="329"/>
    </row>
    <row r="1322" spans="1:10" ht="12.75">
      <c r="A1322" s="110" t="s">
        <v>123</v>
      </c>
      <c r="B1322" s="217">
        <v>4336</v>
      </c>
      <c r="C1322" s="218">
        <v>1173764.81</v>
      </c>
      <c r="D1322" s="218">
        <v>15</v>
      </c>
      <c r="E1322" s="218">
        <v>11433.890000000001</v>
      </c>
      <c r="F1322" s="218">
        <v>93</v>
      </c>
      <c r="G1322" s="219">
        <v>24318.47</v>
      </c>
      <c r="H1322" s="220">
        <f t="shared" si="366"/>
        <v>4444</v>
      </c>
      <c r="I1322" s="221">
        <f t="shared" si="367"/>
        <v>1209517.17</v>
      </c>
      <c r="J1322" s="329"/>
    </row>
    <row r="1323" spans="1:10" ht="12.75">
      <c r="A1323" s="110" t="s">
        <v>326</v>
      </c>
      <c r="B1323" s="217">
        <v>11</v>
      </c>
      <c r="C1323" s="218">
        <v>7926.650000000001</v>
      </c>
      <c r="D1323" s="218">
        <v>0</v>
      </c>
      <c r="E1323" s="218">
        <v>0</v>
      </c>
      <c r="F1323" s="218">
        <v>0</v>
      </c>
      <c r="G1323" s="219">
        <v>0</v>
      </c>
      <c r="H1323" s="220">
        <f t="shared" si="366"/>
        <v>11</v>
      </c>
      <c r="I1323" s="221">
        <f t="shared" si="367"/>
        <v>7926.650000000001</v>
      </c>
      <c r="J1323" s="329"/>
    </row>
    <row r="1324" spans="1:10" ht="12.75">
      <c r="A1324" s="110" t="s">
        <v>124</v>
      </c>
      <c r="B1324" s="217">
        <v>344</v>
      </c>
      <c r="C1324" s="218">
        <v>144285.69000000003</v>
      </c>
      <c r="D1324" s="218">
        <v>0</v>
      </c>
      <c r="E1324" s="218">
        <v>0</v>
      </c>
      <c r="F1324" s="218">
        <v>278</v>
      </c>
      <c r="G1324" s="219">
        <v>216119.51</v>
      </c>
      <c r="H1324" s="220">
        <f t="shared" si="366"/>
        <v>622</v>
      </c>
      <c r="I1324" s="221">
        <f t="shared" si="367"/>
        <v>360405.20000000007</v>
      </c>
      <c r="J1324" s="329"/>
    </row>
    <row r="1325" spans="1:10" ht="12.75">
      <c r="A1325" s="110" t="s">
        <v>125</v>
      </c>
      <c r="B1325" s="217">
        <v>49</v>
      </c>
      <c r="C1325" s="218">
        <v>2228.83</v>
      </c>
      <c r="D1325" s="218">
        <v>0</v>
      </c>
      <c r="E1325" s="218">
        <v>0</v>
      </c>
      <c r="F1325" s="218">
        <v>0</v>
      </c>
      <c r="G1325" s="219">
        <v>0</v>
      </c>
      <c r="H1325" s="220">
        <f t="shared" si="366"/>
        <v>49</v>
      </c>
      <c r="I1325" s="221">
        <f t="shared" si="367"/>
        <v>2228.83</v>
      </c>
      <c r="J1325" s="329"/>
    </row>
    <row r="1326" spans="1:10" ht="12.75">
      <c r="A1326" s="110" t="s">
        <v>126</v>
      </c>
      <c r="B1326" s="217">
        <v>551</v>
      </c>
      <c r="C1326" s="218">
        <v>449925.89999999997</v>
      </c>
      <c r="D1326" s="218">
        <v>6</v>
      </c>
      <c r="E1326" s="218">
        <v>3382.34</v>
      </c>
      <c r="F1326" s="218">
        <v>0</v>
      </c>
      <c r="G1326" s="219">
        <v>0</v>
      </c>
      <c r="H1326" s="220">
        <f t="shared" si="366"/>
        <v>557</v>
      </c>
      <c r="I1326" s="221">
        <f t="shared" si="367"/>
        <v>453308.24</v>
      </c>
      <c r="J1326" s="329"/>
    </row>
    <row r="1327" spans="1:10" ht="12.75">
      <c r="A1327" s="111" t="s">
        <v>127</v>
      </c>
      <c r="B1327" s="222">
        <v>34</v>
      </c>
      <c r="C1327" s="223">
        <v>17901.440000000002</v>
      </c>
      <c r="D1327" s="223">
        <v>0</v>
      </c>
      <c r="E1327" s="223">
        <v>0</v>
      </c>
      <c r="F1327" s="223">
        <v>14</v>
      </c>
      <c r="G1327" s="224">
        <v>16098.859999999999</v>
      </c>
      <c r="H1327" s="225">
        <f t="shared" si="366"/>
        <v>48</v>
      </c>
      <c r="I1327" s="226">
        <f t="shared" si="367"/>
        <v>34000.3</v>
      </c>
      <c r="J1327" s="329"/>
    </row>
    <row r="1328" spans="1:10" ht="12.75">
      <c r="A1328" s="109" t="s">
        <v>307</v>
      </c>
      <c r="B1328" s="213">
        <f aca="true" t="shared" si="368" ref="B1328:G1328">SUM(B1329:B1338)</f>
        <v>0</v>
      </c>
      <c r="C1328" s="214">
        <f t="shared" si="368"/>
        <v>0</v>
      </c>
      <c r="D1328" s="214">
        <f t="shared" si="368"/>
        <v>0</v>
      </c>
      <c r="E1328" s="214">
        <f t="shared" si="368"/>
        <v>0</v>
      </c>
      <c r="F1328" s="214">
        <f t="shared" si="368"/>
        <v>0</v>
      </c>
      <c r="G1328" s="214">
        <f t="shared" si="368"/>
        <v>0</v>
      </c>
      <c r="H1328" s="227">
        <f t="shared" si="366"/>
        <v>0</v>
      </c>
      <c r="I1328" s="228">
        <f t="shared" si="367"/>
        <v>0</v>
      </c>
      <c r="J1328" s="329"/>
    </row>
    <row r="1329" spans="1:10" ht="12.75">
      <c r="A1329" s="110" t="s">
        <v>119</v>
      </c>
      <c r="B1329" s="217">
        <v>0</v>
      </c>
      <c r="C1329" s="218">
        <v>0</v>
      </c>
      <c r="D1329" s="218">
        <v>0</v>
      </c>
      <c r="E1329" s="218">
        <v>0</v>
      </c>
      <c r="F1329" s="218">
        <v>0</v>
      </c>
      <c r="G1329" s="219">
        <v>0</v>
      </c>
      <c r="H1329" s="220">
        <f>B1329+D1329+F1329</f>
        <v>0</v>
      </c>
      <c r="I1329" s="221">
        <f>C1329+E1329+G1329</f>
        <v>0</v>
      </c>
      <c r="J1329" s="329"/>
    </row>
    <row r="1330" spans="1:10" ht="12.75">
      <c r="A1330" s="110" t="s">
        <v>120</v>
      </c>
      <c r="B1330" s="217">
        <v>0</v>
      </c>
      <c r="C1330" s="218">
        <v>0</v>
      </c>
      <c r="D1330" s="218">
        <v>0</v>
      </c>
      <c r="E1330" s="218">
        <v>0</v>
      </c>
      <c r="F1330" s="218">
        <v>0</v>
      </c>
      <c r="G1330" s="219">
        <v>0</v>
      </c>
      <c r="H1330" s="220">
        <f>B1330+D1330+F1330</f>
        <v>0</v>
      </c>
      <c r="I1330" s="221">
        <f>C1330+E1330+G1330</f>
        <v>0</v>
      </c>
      <c r="J1330" s="329"/>
    </row>
    <row r="1331" spans="1:10" ht="12.75">
      <c r="A1331" s="110" t="s">
        <v>121</v>
      </c>
      <c r="B1331" s="217">
        <v>0</v>
      </c>
      <c r="C1331" s="218">
        <v>0</v>
      </c>
      <c r="D1331" s="218">
        <v>0</v>
      </c>
      <c r="E1331" s="218">
        <v>0</v>
      </c>
      <c r="F1331" s="218">
        <v>0</v>
      </c>
      <c r="G1331" s="219">
        <v>0</v>
      </c>
      <c r="H1331" s="220">
        <f aca="true" t="shared" si="369" ref="H1331:H1339">B1331+D1331+F1331</f>
        <v>0</v>
      </c>
      <c r="I1331" s="221">
        <f aca="true" t="shared" si="370" ref="I1331:I1339">C1331+E1331+G1331</f>
        <v>0</v>
      </c>
      <c r="J1331" s="329"/>
    </row>
    <row r="1332" spans="1:10" ht="12.75">
      <c r="A1332" s="110" t="s">
        <v>122</v>
      </c>
      <c r="B1332" s="217">
        <v>0</v>
      </c>
      <c r="C1332" s="218">
        <v>0</v>
      </c>
      <c r="D1332" s="218">
        <v>0</v>
      </c>
      <c r="E1332" s="218">
        <v>0</v>
      </c>
      <c r="F1332" s="218">
        <v>0</v>
      </c>
      <c r="G1332" s="219">
        <v>0</v>
      </c>
      <c r="H1332" s="220">
        <f t="shared" si="369"/>
        <v>0</v>
      </c>
      <c r="I1332" s="221">
        <f t="shared" si="370"/>
        <v>0</v>
      </c>
      <c r="J1332" s="329"/>
    </row>
    <row r="1333" spans="1:10" ht="12.75">
      <c r="A1333" s="110" t="s">
        <v>123</v>
      </c>
      <c r="B1333" s="217">
        <v>0</v>
      </c>
      <c r="C1333" s="218">
        <v>0</v>
      </c>
      <c r="D1333" s="218">
        <v>0</v>
      </c>
      <c r="E1333" s="218">
        <v>0</v>
      </c>
      <c r="F1333" s="218">
        <v>0</v>
      </c>
      <c r="G1333" s="219">
        <v>0</v>
      </c>
      <c r="H1333" s="220">
        <f t="shared" si="369"/>
        <v>0</v>
      </c>
      <c r="I1333" s="221">
        <f t="shared" si="370"/>
        <v>0</v>
      </c>
      <c r="J1333" s="329"/>
    </row>
    <row r="1334" spans="1:10" ht="12.75">
      <c r="A1334" s="110" t="s">
        <v>326</v>
      </c>
      <c r="B1334" s="217">
        <v>0</v>
      </c>
      <c r="C1334" s="218">
        <v>0</v>
      </c>
      <c r="D1334" s="218">
        <v>0</v>
      </c>
      <c r="E1334" s="218">
        <v>0</v>
      </c>
      <c r="F1334" s="218">
        <v>0</v>
      </c>
      <c r="G1334" s="219">
        <v>0</v>
      </c>
      <c r="H1334" s="220">
        <f t="shared" si="369"/>
        <v>0</v>
      </c>
      <c r="I1334" s="221">
        <f t="shared" si="370"/>
        <v>0</v>
      </c>
      <c r="J1334" s="329"/>
    </row>
    <row r="1335" spans="1:10" ht="12.75">
      <c r="A1335" s="110" t="s">
        <v>124</v>
      </c>
      <c r="B1335" s="217">
        <v>0</v>
      </c>
      <c r="C1335" s="218">
        <v>0</v>
      </c>
      <c r="D1335" s="218">
        <v>0</v>
      </c>
      <c r="E1335" s="218">
        <v>0</v>
      </c>
      <c r="F1335" s="218">
        <v>0</v>
      </c>
      <c r="G1335" s="219">
        <v>0</v>
      </c>
      <c r="H1335" s="220">
        <f t="shared" si="369"/>
        <v>0</v>
      </c>
      <c r="I1335" s="221">
        <f t="shared" si="370"/>
        <v>0</v>
      </c>
      <c r="J1335" s="329"/>
    </row>
    <row r="1336" spans="1:10" ht="12.75">
      <c r="A1336" s="110" t="s">
        <v>125</v>
      </c>
      <c r="B1336" s="217">
        <v>0</v>
      </c>
      <c r="C1336" s="218">
        <v>0</v>
      </c>
      <c r="D1336" s="218">
        <v>0</v>
      </c>
      <c r="E1336" s="218">
        <v>0</v>
      </c>
      <c r="F1336" s="218">
        <v>0</v>
      </c>
      <c r="G1336" s="219">
        <v>0</v>
      </c>
      <c r="H1336" s="220">
        <f t="shared" si="369"/>
        <v>0</v>
      </c>
      <c r="I1336" s="221">
        <f t="shared" si="370"/>
        <v>0</v>
      </c>
      <c r="J1336" s="329"/>
    </row>
    <row r="1337" spans="1:10" ht="12.75">
      <c r="A1337" s="110" t="s">
        <v>126</v>
      </c>
      <c r="B1337" s="217">
        <v>0</v>
      </c>
      <c r="C1337" s="218">
        <v>0</v>
      </c>
      <c r="D1337" s="218">
        <v>0</v>
      </c>
      <c r="E1337" s="218">
        <v>0</v>
      </c>
      <c r="F1337" s="218">
        <v>0</v>
      </c>
      <c r="G1337" s="219">
        <v>0</v>
      </c>
      <c r="H1337" s="220">
        <f t="shared" si="369"/>
        <v>0</v>
      </c>
      <c r="I1337" s="221">
        <f t="shared" si="370"/>
        <v>0</v>
      </c>
      <c r="J1337" s="329"/>
    </row>
    <row r="1338" spans="1:10" ht="12.75">
      <c r="A1338" s="111" t="s">
        <v>127</v>
      </c>
      <c r="B1338" s="222">
        <v>0</v>
      </c>
      <c r="C1338" s="223">
        <v>0</v>
      </c>
      <c r="D1338" s="223">
        <v>0</v>
      </c>
      <c r="E1338" s="223">
        <v>0</v>
      </c>
      <c r="F1338" s="223">
        <v>0</v>
      </c>
      <c r="G1338" s="224">
        <v>0</v>
      </c>
      <c r="H1338" s="225">
        <f t="shared" si="369"/>
        <v>0</v>
      </c>
      <c r="I1338" s="226">
        <f t="shared" si="370"/>
        <v>0</v>
      </c>
      <c r="J1338" s="329"/>
    </row>
    <row r="1339" spans="1:10" ht="12.75">
      <c r="A1339" s="109" t="s">
        <v>380</v>
      </c>
      <c r="B1339" s="213">
        <f aca="true" t="shared" si="371" ref="B1339:G1339">SUM(B1340:B1349)</f>
        <v>29</v>
      </c>
      <c r="C1339" s="214">
        <f t="shared" si="371"/>
        <v>1216.66</v>
      </c>
      <c r="D1339" s="214">
        <f t="shared" si="371"/>
        <v>0</v>
      </c>
      <c r="E1339" s="214">
        <f t="shared" si="371"/>
        <v>0</v>
      </c>
      <c r="F1339" s="214">
        <f t="shared" si="371"/>
        <v>0</v>
      </c>
      <c r="G1339" s="214">
        <f t="shared" si="371"/>
        <v>0</v>
      </c>
      <c r="H1339" s="227">
        <f t="shared" si="369"/>
        <v>29</v>
      </c>
      <c r="I1339" s="228">
        <f t="shared" si="370"/>
        <v>1216.66</v>
      </c>
      <c r="J1339" s="329"/>
    </row>
    <row r="1340" spans="1:10" ht="12.75">
      <c r="A1340" s="110" t="s">
        <v>119</v>
      </c>
      <c r="B1340" s="217">
        <v>1</v>
      </c>
      <c r="C1340" s="218">
        <v>77.51</v>
      </c>
      <c r="D1340" s="218">
        <v>0</v>
      </c>
      <c r="E1340" s="218">
        <v>0</v>
      </c>
      <c r="F1340" s="218">
        <v>0</v>
      </c>
      <c r="G1340" s="219">
        <v>0</v>
      </c>
      <c r="H1340" s="220">
        <f>B1340+D1340+F1340</f>
        <v>1</v>
      </c>
      <c r="I1340" s="221">
        <f>C1340+E1340+G1340</f>
        <v>77.51</v>
      </c>
      <c r="J1340" s="329"/>
    </row>
    <row r="1341" spans="1:10" ht="12.75">
      <c r="A1341" s="110" t="s">
        <v>120</v>
      </c>
      <c r="B1341" s="217">
        <v>0</v>
      </c>
      <c r="C1341" s="218">
        <v>0</v>
      </c>
      <c r="D1341" s="218">
        <v>0</v>
      </c>
      <c r="E1341" s="218">
        <v>0</v>
      </c>
      <c r="F1341" s="218">
        <v>0</v>
      </c>
      <c r="G1341" s="219">
        <v>0</v>
      </c>
      <c r="H1341" s="220">
        <f>B1341+D1341+F1341</f>
        <v>0</v>
      </c>
      <c r="I1341" s="221">
        <f>C1341+E1341+G1341</f>
        <v>0</v>
      </c>
      <c r="J1341" s="329"/>
    </row>
    <row r="1342" spans="1:10" ht="12.75">
      <c r="A1342" s="110" t="s">
        <v>121</v>
      </c>
      <c r="B1342" s="217">
        <v>0</v>
      </c>
      <c r="C1342" s="218">
        <v>0</v>
      </c>
      <c r="D1342" s="218">
        <v>0</v>
      </c>
      <c r="E1342" s="218">
        <v>0</v>
      </c>
      <c r="F1342" s="218">
        <v>0</v>
      </c>
      <c r="G1342" s="219">
        <v>0</v>
      </c>
      <c r="H1342" s="220">
        <f aca="true" t="shared" si="372" ref="H1342:H1350">B1342+D1342+F1342</f>
        <v>0</v>
      </c>
      <c r="I1342" s="221">
        <f aca="true" t="shared" si="373" ref="I1342:I1350">C1342+E1342+G1342</f>
        <v>0</v>
      </c>
      <c r="J1342" s="329"/>
    </row>
    <row r="1343" spans="1:10" ht="12.75">
      <c r="A1343" s="110" t="s">
        <v>122</v>
      </c>
      <c r="B1343" s="217">
        <v>0</v>
      </c>
      <c r="C1343" s="218">
        <v>0</v>
      </c>
      <c r="D1343" s="218">
        <v>0</v>
      </c>
      <c r="E1343" s="218">
        <v>0</v>
      </c>
      <c r="F1343" s="218">
        <v>0</v>
      </c>
      <c r="G1343" s="219">
        <v>0</v>
      </c>
      <c r="H1343" s="220">
        <f t="shared" si="372"/>
        <v>0</v>
      </c>
      <c r="I1343" s="221">
        <f t="shared" si="373"/>
        <v>0</v>
      </c>
      <c r="J1343" s="329"/>
    </row>
    <row r="1344" spans="1:10" ht="12.75">
      <c r="A1344" s="110" t="s">
        <v>123</v>
      </c>
      <c r="B1344" s="217">
        <v>22</v>
      </c>
      <c r="C1344" s="218">
        <v>939.51</v>
      </c>
      <c r="D1344" s="218">
        <v>0</v>
      </c>
      <c r="E1344" s="218">
        <v>0</v>
      </c>
      <c r="F1344" s="218">
        <v>0</v>
      </c>
      <c r="G1344" s="219">
        <v>0</v>
      </c>
      <c r="H1344" s="220">
        <f t="shared" si="372"/>
        <v>22</v>
      </c>
      <c r="I1344" s="221">
        <f t="shared" si="373"/>
        <v>939.51</v>
      </c>
      <c r="J1344" s="329"/>
    </row>
    <row r="1345" spans="1:10" ht="12.75">
      <c r="A1345" s="110" t="s">
        <v>326</v>
      </c>
      <c r="B1345" s="217">
        <v>0</v>
      </c>
      <c r="C1345" s="218">
        <v>0</v>
      </c>
      <c r="D1345" s="218">
        <v>0</v>
      </c>
      <c r="E1345" s="218">
        <v>0</v>
      </c>
      <c r="F1345" s="218">
        <v>0</v>
      </c>
      <c r="G1345" s="219">
        <v>0</v>
      </c>
      <c r="H1345" s="220">
        <f t="shared" si="372"/>
        <v>0</v>
      </c>
      <c r="I1345" s="221">
        <f t="shared" si="373"/>
        <v>0</v>
      </c>
      <c r="J1345" s="329"/>
    </row>
    <row r="1346" spans="1:10" ht="12.75">
      <c r="A1346" s="110" t="s">
        <v>124</v>
      </c>
      <c r="B1346" s="217">
        <v>3</v>
      </c>
      <c r="C1346" s="218">
        <v>138.67</v>
      </c>
      <c r="D1346" s="218">
        <v>0</v>
      </c>
      <c r="E1346" s="218">
        <v>0</v>
      </c>
      <c r="F1346" s="218">
        <v>0</v>
      </c>
      <c r="G1346" s="219">
        <v>0</v>
      </c>
      <c r="H1346" s="220">
        <f t="shared" si="372"/>
        <v>3</v>
      </c>
      <c r="I1346" s="221">
        <f t="shared" si="373"/>
        <v>138.67</v>
      </c>
      <c r="J1346" s="329"/>
    </row>
    <row r="1347" spans="1:10" ht="12.75">
      <c r="A1347" s="110" t="s">
        <v>125</v>
      </c>
      <c r="B1347" s="217">
        <v>0</v>
      </c>
      <c r="C1347" s="218">
        <v>0</v>
      </c>
      <c r="D1347" s="218">
        <v>0</v>
      </c>
      <c r="E1347" s="218">
        <v>0</v>
      </c>
      <c r="F1347" s="218">
        <v>0</v>
      </c>
      <c r="G1347" s="219">
        <v>0</v>
      </c>
      <c r="H1347" s="220">
        <f t="shared" si="372"/>
        <v>0</v>
      </c>
      <c r="I1347" s="221">
        <f t="shared" si="373"/>
        <v>0</v>
      </c>
      <c r="J1347" s="329"/>
    </row>
    <row r="1348" spans="1:10" ht="12.75">
      <c r="A1348" s="110" t="s">
        <v>126</v>
      </c>
      <c r="B1348" s="217">
        <v>3</v>
      </c>
      <c r="C1348" s="218">
        <v>60.97</v>
      </c>
      <c r="D1348" s="218">
        <v>0</v>
      </c>
      <c r="E1348" s="218">
        <v>0</v>
      </c>
      <c r="F1348" s="218">
        <v>0</v>
      </c>
      <c r="G1348" s="219">
        <v>0</v>
      </c>
      <c r="H1348" s="220">
        <f t="shared" si="372"/>
        <v>3</v>
      </c>
      <c r="I1348" s="221">
        <f t="shared" si="373"/>
        <v>60.97</v>
      </c>
      <c r="J1348" s="329"/>
    </row>
    <row r="1349" spans="1:10" ht="12.75">
      <c r="A1349" s="111" t="s">
        <v>127</v>
      </c>
      <c r="B1349" s="222">
        <v>0</v>
      </c>
      <c r="C1349" s="223">
        <v>0</v>
      </c>
      <c r="D1349" s="223">
        <v>0</v>
      </c>
      <c r="E1349" s="223">
        <v>0</v>
      </c>
      <c r="F1349" s="223">
        <v>0</v>
      </c>
      <c r="G1349" s="224">
        <v>0</v>
      </c>
      <c r="H1349" s="225">
        <f t="shared" si="372"/>
        <v>0</v>
      </c>
      <c r="I1349" s="226">
        <f t="shared" si="373"/>
        <v>0</v>
      </c>
      <c r="J1349" s="329"/>
    </row>
    <row r="1350" spans="1:10" ht="12.75">
      <c r="A1350" s="109" t="s">
        <v>381</v>
      </c>
      <c r="B1350" s="213">
        <f aca="true" t="shared" si="374" ref="B1350:G1350">SUM(B1351:B1360)</f>
        <v>3</v>
      </c>
      <c r="C1350" s="214">
        <f t="shared" si="374"/>
        <v>82.76</v>
      </c>
      <c r="D1350" s="214">
        <f t="shared" si="374"/>
        <v>1</v>
      </c>
      <c r="E1350" s="214">
        <f t="shared" si="374"/>
        <v>225.75</v>
      </c>
      <c r="F1350" s="214">
        <f t="shared" si="374"/>
        <v>0</v>
      </c>
      <c r="G1350" s="214">
        <f t="shared" si="374"/>
        <v>0</v>
      </c>
      <c r="H1350" s="227">
        <f t="shared" si="372"/>
        <v>4</v>
      </c>
      <c r="I1350" s="228">
        <f t="shared" si="373"/>
        <v>308.51</v>
      </c>
      <c r="J1350" s="329"/>
    </row>
    <row r="1351" spans="1:10" ht="12.75">
      <c r="A1351" s="110" t="s">
        <v>119</v>
      </c>
      <c r="B1351" s="217">
        <v>3</v>
      </c>
      <c r="C1351" s="218">
        <v>82.76</v>
      </c>
      <c r="D1351" s="218">
        <v>1</v>
      </c>
      <c r="E1351" s="218">
        <v>225.75</v>
      </c>
      <c r="F1351" s="218">
        <v>0</v>
      </c>
      <c r="G1351" s="219">
        <v>0</v>
      </c>
      <c r="H1351" s="220">
        <f>B1351+D1351+F1351</f>
        <v>4</v>
      </c>
      <c r="I1351" s="221">
        <f>C1351+E1351+G1351</f>
        <v>308.51</v>
      </c>
      <c r="J1351" s="329"/>
    </row>
    <row r="1352" spans="1:10" ht="12.75">
      <c r="A1352" s="110" t="s">
        <v>120</v>
      </c>
      <c r="B1352" s="217">
        <v>0</v>
      </c>
      <c r="C1352" s="218">
        <v>0</v>
      </c>
      <c r="D1352" s="218">
        <v>0</v>
      </c>
      <c r="E1352" s="218">
        <v>0</v>
      </c>
      <c r="F1352" s="218">
        <v>0</v>
      </c>
      <c r="G1352" s="219">
        <v>0</v>
      </c>
      <c r="H1352" s="220">
        <f>B1352+D1352+F1352</f>
        <v>0</v>
      </c>
      <c r="I1352" s="221">
        <f>C1352+E1352+G1352</f>
        <v>0</v>
      </c>
      <c r="J1352" s="329"/>
    </row>
    <row r="1353" spans="1:10" ht="12.75">
      <c r="A1353" s="110" t="s">
        <v>121</v>
      </c>
      <c r="B1353" s="217">
        <v>0</v>
      </c>
      <c r="C1353" s="218">
        <v>0</v>
      </c>
      <c r="D1353" s="218">
        <v>0</v>
      </c>
      <c r="E1353" s="218">
        <v>0</v>
      </c>
      <c r="F1353" s="218">
        <v>0</v>
      </c>
      <c r="G1353" s="219">
        <v>0</v>
      </c>
      <c r="H1353" s="220">
        <f aca="true" t="shared" si="375" ref="H1353:H1361">B1353+D1353+F1353</f>
        <v>0</v>
      </c>
      <c r="I1353" s="221">
        <f aca="true" t="shared" si="376" ref="I1353:I1361">C1353+E1353+G1353</f>
        <v>0</v>
      </c>
      <c r="J1353" s="329"/>
    </row>
    <row r="1354" spans="1:10" ht="12.75">
      <c r="A1354" s="110" t="s">
        <v>122</v>
      </c>
      <c r="B1354" s="217">
        <v>0</v>
      </c>
      <c r="C1354" s="218">
        <v>0</v>
      </c>
      <c r="D1354" s="218">
        <v>0</v>
      </c>
      <c r="E1354" s="218">
        <v>0</v>
      </c>
      <c r="F1354" s="218">
        <v>0</v>
      </c>
      <c r="G1354" s="219">
        <v>0</v>
      </c>
      <c r="H1354" s="220">
        <f t="shared" si="375"/>
        <v>0</v>
      </c>
      <c r="I1354" s="221">
        <f t="shared" si="376"/>
        <v>0</v>
      </c>
      <c r="J1354" s="329"/>
    </row>
    <row r="1355" spans="1:10" ht="12.75">
      <c r="A1355" s="110" t="s">
        <v>123</v>
      </c>
      <c r="B1355" s="217">
        <v>0</v>
      </c>
      <c r="C1355" s="218">
        <v>0</v>
      </c>
      <c r="D1355" s="218">
        <v>0</v>
      </c>
      <c r="E1355" s="218">
        <v>0</v>
      </c>
      <c r="F1355" s="218">
        <v>0</v>
      </c>
      <c r="G1355" s="219">
        <v>0</v>
      </c>
      <c r="H1355" s="220">
        <f t="shared" si="375"/>
        <v>0</v>
      </c>
      <c r="I1355" s="221">
        <f t="shared" si="376"/>
        <v>0</v>
      </c>
      <c r="J1355" s="329"/>
    </row>
    <row r="1356" spans="1:10" ht="12.75">
      <c r="A1356" s="110" t="s">
        <v>326</v>
      </c>
      <c r="B1356" s="217">
        <v>0</v>
      </c>
      <c r="C1356" s="218">
        <v>0</v>
      </c>
      <c r="D1356" s="218">
        <v>0</v>
      </c>
      <c r="E1356" s="218">
        <v>0</v>
      </c>
      <c r="F1356" s="218">
        <v>0</v>
      </c>
      <c r="G1356" s="219">
        <v>0</v>
      </c>
      <c r="H1356" s="220">
        <f t="shared" si="375"/>
        <v>0</v>
      </c>
      <c r="I1356" s="221">
        <f t="shared" si="376"/>
        <v>0</v>
      </c>
      <c r="J1356" s="329"/>
    </row>
    <row r="1357" spans="1:10" ht="12.75">
      <c r="A1357" s="110" t="s">
        <v>124</v>
      </c>
      <c r="B1357" s="217">
        <v>0</v>
      </c>
      <c r="C1357" s="218">
        <v>0</v>
      </c>
      <c r="D1357" s="218">
        <v>0</v>
      </c>
      <c r="E1357" s="218">
        <v>0</v>
      </c>
      <c r="F1357" s="218">
        <v>0</v>
      </c>
      <c r="G1357" s="219">
        <v>0</v>
      </c>
      <c r="H1357" s="220">
        <f t="shared" si="375"/>
        <v>0</v>
      </c>
      <c r="I1357" s="221">
        <f t="shared" si="376"/>
        <v>0</v>
      </c>
      <c r="J1357" s="329"/>
    </row>
    <row r="1358" spans="1:10" ht="12.75">
      <c r="A1358" s="110" t="s">
        <v>125</v>
      </c>
      <c r="B1358" s="217">
        <v>0</v>
      </c>
      <c r="C1358" s="218">
        <v>0</v>
      </c>
      <c r="D1358" s="218">
        <v>0</v>
      </c>
      <c r="E1358" s="218">
        <v>0</v>
      </c>
      <c r="F1358" s="218">
        <v>0</v>
      </c>
      <c r="G1358" s="219">
        <v>0</v>
      </c>
      <c r="H1358" s="220">
        <f t="shared" si="375"/>
        <v>0</v>
      </c>
      <c r="I1358" s="221">
        <f t="shared" si="376"/>
        <v>0</v>
      </c>
      <c r="J1358" s="329"/>
    </row>
    <row r="1359" spans="1:10" ht="12.75">
      <c r="A1359" s="110" t="s">
        <v>126</v>
      </c>
      <c r="B1359" s="217">
        <v>0</v>
      </c>
      <c r="C1359" s="218">
        <v>0</v>
      </c>
      <c r="D1359" s="218">
        <v>0</v>
      </c>
      <c r="E1359" s="218">
        <v>0</v>
      </c>
      <c r="F1359" s="218">
        <v>0</v>
      </c>
      <c r="G1359" s="219">
        <v>0</v>
      </c>
      <c r="H1359" s="220">
        <f t="shared" si="375"/>
        <v>0</v>
      </c>
      <c r="I1359" s="221">
        <f t="shared" si="376"/>
        <v>0</v>
      </c>
      <c r="J1359" s="329"/>
    </row>
    <row r="1360" spans="1:10" ht="12.75">
      <c r="A1360" s="111" t="s">
        <v>127</v>
      </c>
      <c r="B1360" s="222">
        <v>0</v>
      </c>
      <c r="C1360" s="223">
        <v>0</v>
      </c>
      <c r="D1360" s="223">
        <v>0</v>
      </c>
      <c r="E1360" s="223">
        <v>0</v>
      </c>
      <c r="F1360" s="223">
        <v>0</v>
      </c>
      <c r="G1360" s="224">
        <v>0</v>
      </c>
      <c r="H1360" s="225">
        <f t="shared" si="375"/>
        <v>0</v>
      </c>
      <c r="I1360" s="226">
        <f t="shared" si="376"/>
        <v>0</v>
      </c>
      <c r="J1360" s="329"/>
    </row>
    <row r="1361" spans="1:10" ht="12.75">
      <c r="A1361" s="109" t="s">
        <v>382</v>
      </c>
      <c r="B1361" s="213">
        <f aca="true" t="shared" si="377" ref="B1361:G1361">SUM(B1362:B1371)</f>
        <v>23</v>
      </c>
      <c r="C1361" s="214">
        <f t="shared" si="377"/>
        <v>1280.2</v>
      </c>
      <c r="D1361" s="214">
        <f t="shared" si="377"/>
        <v>1</v>
      </c>
      <c r="E1361" s="214">
        <f t="shared" si="377"/>
        <v>10.26</v>
      </c>
      <c r="F1361" s="214">
        <f t="shared" si="377"/>
        <v>1</v>
      </c>
      <c r="G1361" s="214">
        <f t="shared" si="377"/>
        <v>29.130000000000003</v>
      </c>
      <c r="H1361" s="227">
        <f t="shared" si="375"/>
        <v>25</v>
      </c>
      <c r="I1361" s="228">
        <f t="shared" si="376"/>
        <v>1319.5900000000001</v>
      </c>
      <c r="J1361" s="329"/>
    </row>
    <row r="1362" spans="1:10" ht="12.75">
      <c r="A1362" s="110" t="s">
        <v>119</v>
      </c>
      <c r="B1362" s="217">
        <v>0</v>
      </c>
      <c r="C1362" s="218">
        <v>0</v>
      </c>
      <c r="D1362" s="218">
        <v>0</v>
      </c>
      <c r="E1362" s="218">
        <v>0</v>
      </c>
      <c r="F1362" s="218">
        <v>0</v>
      </c>
      <c r="G1362" s="219">
        <v>0</v>
      </c>
      <c r="H1362" s="220">
        <f>B1362+D1362+F1362</f>
        <v>0</v>
      </c>
      <c r="I1362" s="221">
        <f>C1362+E1362+G1362</f>
        <v>0</v>
      </c>
      <c r="J1362" s="329"/>
    </row>
    <row r="1363" spans="1:10" ht="12.75">
      <c r="A1363" s="110" t="s">
        <v>120</v>
      </c>
      <c r="B1363" s="217">
        <v>0</v>
      </c>
      <c r="C1363" s="218">
        <v>0</v>
      </c>
      <c r="D1363" s="218">
        <v>0</v>
      </c>
      <c r="E1363" s="218">
        <v>0</v>
      </c>
      <c r="F1363" s="218">
        <v>0</v>
      </c>
      <c r="G1363" s="219">
        <v>0</v>
      </c>
      <c r="H1363" s="220">
        <f>B1363+D1363+F1363</f>
        <v>0</v>
      </c>
      <c r="I1363" s="221">
        <f>C1363+E1363+G1363</f>
        <v>0</v>
      </c>
      <c r="J1363" s="329"/>
    </row>
    <row r="1364" spans="1:10" ht="12.75">
      <c r="A1364" s="110" t="s">
        <v>121</v>
      </c>
      <c r="B1364" s="217">
        <v>0</v>
      </c>
      <c r="C1364" s="218">
        <v>0</v>
      </c>
      <c r="D1364" s="218">
        <v>0</v>
      </c>
      <c r="E1364" s="218">
        <v>0</v>
      </c>
      <c r="F1364" s="218">
        <v>0</v>
      </c>
      <c r="G1364" s="219">
        <v>0</v>
      </c>
      <c r="H1364" s="220">
        <f aca="true" t="shared" si="378" ref="H1364:H1372">B1364+D1364+F1364</f>
        <v>0</v>
      </c>
      <c r="I1364" s="221">
        <f aca="true" t="shared" si="379" ref="I1364:I1372">C1364+E1364+G1364</f>
        <v>0</v>
      </c>
      <c r="J1364" s="329"/>
    </row>
    <row r="1365" spans="1:10" ht="12.75">
      <c r="A1365" s="110" t="s">
        <v>122</v>
      </c>
      <c r="B1365" s="217">
        <v>0</v>
      </c>
      <c r="C1365" s="218">
        <v>0</v>
      </c>
      <c r="D1365" s="218">
        <v>0</v>
      </c>
      <c r="E1365" s="218">
        <v>0</v>
      </c>
      <c r="F1365" s="218">
        <v>0</v>
      </c>
      <c r="G1365" s="219">
        <v>0</v>
      </c>
      <c r="H1365" s="220">
        <f t="shared" si="378"/>
        <v>0</v>
      </c>
      <c r="I1365" s="221">
        <f t="shared" si="379"/>
        <v>0</v>
      </c>
      <c r="J1365" s="329"/>
    </row>
    <row r="1366" spans="1:10" ht="12.75">
      <c r="A1366" s="110" t="s">
        <v>123</v>
      </c>
      <c r="B1366" s="217">
        <v>13</v>
      </c>
      <c r="C1366" s="218">
        <v>724.74</v>
      </c>
      <c r="D1366" s="218">
        <v>1</v>
      </c>
      <c r="E1366" s="218">
        <v>10.26</v>
      </c>
      <c r="F1366" s="218">
        <v>1</v>
      </c>
      <c r="G1366" s="219">
        <v>29.130000000000003</v>
      </c>
      <c r="H1366" s="220">
        <f t="shared" si="378"/>
        <v>15</v>
      </c>
      <c r="I1366" s="221">
        <f t="shared" si="379"/>
        <v>764.13</v>
      </c>
      <c r="J1366" s="329"/>
    </row>
    <row r="1367" spans="1:10" ht="12.75">
      <c r="A1367" s="110" t="s">
        <v>326</v>
      </c>
      <c r="B1367" s="217">
        <v>0</v>
      </c>
      <c r="C1367" s="218">
        <v>0</v>
      </c>
      <c r="D1367" s="218">
        <v>0</v>
      </c>
      <c r="E1367" s="218">
        <v>0</v>
      </c>
      <c r="F1367" s="218">
        <v>0</v>
      </c>
      <c r="G1367" s="219">
        <v>0</v>
      </c>
      <c r="H1367" s="220">
        <f t="shared" si="378"/>
        <v>0</v>
      </c>
      <c r="I1367" s="221">
        <f t="shared" si="379"/>
        <v>0</v>
      </c>
      <c r="J1367" s="329"/>
    </row>
    <row r="1368" spans="1:10" ht="12.75">
      <c r="A1368" s="110" t="s">
        <v>124</v>
      </c>
      <c r="B1368" s="217">
        <v>2</v>
      </c>
      <c r="C1368" s="218">
        <v>186.76000000000002</v>
      </c>
      <c r="D1368" s="218">
        <v>0</v>
      </c>
      <c r="E1368" s="218">
        <v>0</v>
      </c>
      <c r="F1368" s="218">
        <v>0</v>
      </c>
      <c r="G1368" s="219">
        <v>0</v>
      </c>
      <c r="H1368" s="220">
        <f t="shared" si="378"/>
        <v>2</v>
      </c>
      <c r="I1368" s="221">
        <f t="shared" si="379"/>
        <v>186.76000000000002</v>
      </c>
      <c r="J1368" s="329"/>
    </row>
    <row r="1369" spans="1:10" ht="12.75">
      <c r="A1369" s="110" t="s">
        <v>125</v>
      </c>
      <c r="B1369" s="217">
        <v>0</v>
      </c>
      <c r="C1369" s="218">
        <v>0</v>
      </c>
      <c r="D1369" s="218">
        <v>0</v>
      </c>
      <c r="E1369" s="218">
        <v>0</v>
      </c>
      <c r="F1369" s="218">
        <v>0</v>
      </c>
      <c r="G1369" s="219">
        <v>0</v>
      </c>
      <c r="H1369" s="220">
        <f t="shared" si="378"/>
        <v>0</v>
      </c>
      <c r="I1369" s="221">
        <f t="shared" si="379"/>
        <v>0</v>
      </c>
      <c r="J1369" s="329"/>
    </row>
    <row r="1370" spans="1:10" ht="12.75">
      <c r="A1370" s="110" t="s">
        <v>126</v>
      </c>
      <c r="B1370" s="217">
        <v>8</v>
      </c>
      <c r="C1370" s="218">
        <v>368.7</v>
      </c>
      <c r="D1370" s="218">
        <v>0</v>
      </c>
      <c r="E1370" s="218">
        <v>0</v>
      </c>
      <c r="F1370" s="218">
        <v>0</v>
      </c>
      <c r="G1370" s="219">
        <v>0</v>
      </c>
      <c r="H1370" s="220">
        <f t="shared" si="378"/>
        <v>8</v>
      </c>
      <c r="I1370" s="221">
        <f t="shared" si="379"/>
        <v>368.7</v>
      </c>
      <c r="J1370" s="329"/>
    </row>
    <row r="1371" spans="1:10" ht="12.75">
      <c r="A1371" s="111" t="s">
        <v>127</v>
      </c>
      <c r="B1371" s="222">
        <v>0</v>
      </c>
      <c r="C1371" s="223">
        <v>0</v>
      </c>
      <c r="D1371" s="223">
        <v>0</v>
      </c>
      <c r="E1371" s="223">
        <v>0</v>
      </c>
      <c r="F1371" s="223">
        <v>0</v>
      </c>
      <c r="G1371" s="224">
        <v>0</v>
      </c>
      <c r="H1371" s="225">
        <f t="shared" si="378"/>
        <v>0</v>
      </c>
      <c r="I1371" s="226">
        <f t="shared" si="379"/>
        <v>0</v>
      </c>
      <c r="J1371" s="329"/>
    </row>
    <row r="1372" spans="1:10" ht="12.75">
      <c r="A1372" s="109" t="s">
        <v>383</v>
      </c>
      <c r="B1372" s="213">
        <f aca="true" t="shared" si="380" ref="B1372:G1372">SUM(B1373:B1382)</f>
        <v>37</v>
      </c>
      <c r="C1372" s="214">
        <f t="shared" si="380"/>
        <v>3465.88</v>
      </c>
      <c r="D1372" s="214">
        <f t="shared" si="380"/>
        <v>0</v>
      </c>
      <c r="E1372" s="214">
        <f t="shared" si="380"/>
        <v>0</v>
      </c>
      <c r="F1372" s="214">
        <f t="shared" si="380"/>
        <v>1</v>
      </c>
      <c r="G1372" s="214">
        <f t="shared" si="380"/>
        <v>60.65</v>
      </c>
      <c r="H1372" s="227">
        <f t="shared" si="378"/>
        <v>38</v>
      </c>
      <c r="I1372" s="228">
        <f t="shared" si="379"/>
        <v>3526.53</v>
      </c>
      <c r="J1372" s="329"/>
    </row>
    <row r="1373" spans="1:10" ht="12.75">
      <c r="A1373" s="110" t="s">
        <v>119</v>
      </c>
      <c r="B1373" s="217">
        <v>2</v>
      </c>
      <c r="C1373" s="218">
        <v>70.62</v>
      </c>
      <c r="D1373" s="218">
        <v>0</v>
      </c>
      <c r="E1373" s="218">
        <v>0</v>
      </c>
      <c r="F1373" s="218">
        <v>0</v>
      </c>
      <c r="G1373" s="219">
        <v>0</v>
      </c>
      <c r="H1373" s="220">
        <f>B1373+D1373+F1373</f>
        <v>2</v>
      </c>
      <c r="I1373" s="221">
        <f>C1373+E1373+G1373</f>
        <v>70.62</v>
      </c>
      <c r="J1373" s="329"/>
    </row>
    <row r="1374" spans="1:10" ht="12.75">
      <c r="A1374" s="110" t="s">
        <v>120</v>
      </c>
      <c r="B1374" s="217">
        <v>0</v>
      </c>
      <c r="C1374" s="218">
        <v>0</v>
      </c>
      <c r="D1374" s="218">
        <v>0</v>
      </c>
      <c r="E1374" s="218">
        <v>0</v>
      </c>
      <c r="F1374" s="218">
        <v>0</v>
      </c>
      <c r="G1374" s="219">
        <v>0</v>
      </c>
      <c r="H1374" s="220">
        <f>B1374+D1374+F1374</f>
        <v>0</v>
      </c>
      <c r="I1374" s="221">
        <f>C1374+E1374+G1374</f>
        <v>0</v>
      </c>
      <c r="J1374" s="329"/>
    </row>
    <row r="1375" spans="1:10" ht="12.75">
      <c r="A1375" s="110" t="s">
        <v>121</v>
      </c>
      <c r="B1375" s="217">
        <v>0</v>
      </c>
      <c r="C1375" s="218">
        <v>0</v>
      </c>
      <c r="D1375" s="218">
        <v>0</v>
      </c>
      <c r="E1375" s="218">
        <v>0</v>
      </c>
      <c r="F1375" s="218">
        <v>0</v>
      </c>
      <c r="G1375" s="219">
        <v>0</v>
      </c>
      <c r="H1375" s="220">
        <f aca="true" t="shared" si="381" ref="H1375:H1383">B1375+D1375+F1375</f>
        <v>0</v>
      </c>
      <c r="I1375" s="221">
        <f aca="true" t="shared" si="382" ref="I1375:I1383">C1375+E1375+G1375</f>
        <v>0</v>
      </c>
      <c r="J1375" s="329"/>
    </row>
    <row r="1376" spans="1:10" ht="12.75">
      <c r="A1376" s="110" t="s">
        <v>122</v>
      </c>
      <c r="B1376" s="217">
        <v>0</v>
      </c>
      <c r="C1376" s="218">
        <v>0</v>
      </c>
      <c r="D1376" s="218">
        <v>0</v>
      </c>
      <c r="E1376" s="218">
        <v>0</v>
      </c>
      <c r="F1376" s="218">
        <v>0</v>
      </c>
      <c r="G1376" s="219">
        <v>0</v>
      </c>
      <c r="H1376" s="220">
        <f t="shared" si="381"/>
        <v>0</v>
      </c>
      <c r="I1376" s="221">
        <f t="shared" si="382"/>
        <v>0</v>
      </c>
      <c r="J1376" s="329"/>
    </row>
    <row r="1377" spans="1:10" ht="12.75">
      <c r="A1377" s="110" t="s">
        <v>123</v>
      </c>
      <c r="B1377" s="217">
        <v>30</v>
      </c>
      <c r="C1377" s="218">
        <v>3101.82</v>
      </c>
      <c r="D1377" s="218">
        <v>0</v>
      </c>
      <c r="E1377" s="218">
        <v>0</v>
      </c>
      <c r="F1377" s="218">
        <v>1</v>
      </c>
      <c r="G1377" s="219">
        <v>60.65</v>
      </c>
      <c r="H1377" s="220">
        <f t="shared" si="381"/>
        <v>31</v>
      </c>
      <c r="I1377" s="221">
        <f t="shared" si="382"/>
        <v>3162.4700000000003</v>
      </c>
      <c r="J1377" s="329"/>
    </row>
    <row r="1378" spans="1:10" ht="12.75">
      <c r="A1378" s="110" t="s">
        <v>326</v>
      </c>
      <c r="B1378" s="217">
        <v>0</v>
      </c>
      <c r="C1378" s="218">
        <v>0</v>
      </c>
      <c r="D1378" s="218">
        <v>0</v>
      </c>
      <c r="E1378" s="218">
        <v>0</v>
      </c>
      <c r="F1378" s="218">
        <v>0</v>
      </c>
      <c r="G1378" s="219">
        <v>0</v>
      </c>
      <c r="H1378" s="220">
        <f t="shared" si="381"/>
        <v>0</v>
      </c>
      <c r="I1378" s="221">
        <f t="shared" si="382"/>
        <v>0</v>
      </c>
      <c r="J1378" s="329"/>
    </row>
    <row r="1379" spans="1:10" ht="12.75">
      <c r="A1379" s="110" t="s">
        <v>124</v>
      </c>
      <c r="B1379" s="217">
        <v>1</v>
      </c>
      <c r="C1379" s="218">
        <v>45.31</v>
      </c>
      <c r="D1379" s="218">
        <v>0</v>
      </c>
      <c r="E1379" s="218">
        <v>0</v>
      </c>
      <c r="F1379" s="218">
        <v>0</v>
      </c>
      <c r="G1379" s="219">
        <v>0</v>
      </c>
      <c r="H1379" s="220">
        <f t="shared" si="381"/>
        <v>1</v>
      </c>
      <c r="I1379" s="221">
        <f t="shared" si="382"/>
        <v>45.31</v>
      </c>
      <c r="J1379" s="329"/>
    </row>
    <row r="1380" spans="1:10" ht="12.75">
      <c r="A1380" s="110" t="s">
        <v>125</v>
      </c>
      <c r="B1380" s="217">
        <v>0</v>
      </c>
      <c r="C1380" s="218">
        <v>0</v>
      </c>
      <c r="D1380" s="218">
        <v>0</v>
      </c>
      <c r="E1380" s="218">
        <v>0</v>
      </c>
      <c r="F1380" s="218">
        <v>0</v>
      </c>
      <c r="G1380" s="219">
        <v>0</v>
      </c>
      <c r="H1380" s="220">
        <f t="shared" si="381"/>
        <v>0</v>
      </c>
      <c r="I1380" s="221">
        <f t="shared" si="382"/>
        <v>0</v>
      </c>
      <c r="J1380" s="329"/>
    </row>
    <row r="1381" spans="1:10" ht="12.75">
      <c r="A1381" s="110" t="s">
        <v>126</v>
      </c>
      <c r="B1381" s="217">
        <v>4</v>
      </c>
      <c r="C1381" s="218">
        <v>248.13</v>
      </c>
      <c r="D1381" s="218">
        <v>0</v>
      </c>
      <c r="E1381" s="218">
        <v>0</v>
      </c>
      <c r="F1381" s="218">
        <v>0</v>
      </c>
      <c r="G1381" s="219">
        <v>0</v>
      </c>
      <c r="H1381" s="220">
        <f t="shared" si="381"/>
        <v>4</v>
      </c>
      <c r="I1381" s="221">
        <f t="shared" si="382"/>
        <v>248.13</v>
      </c>
      <c r="J1381" s="329"/>
    </row>
    <row r="1382" spans="1:10" ht="12.75">
      <c r="A1382" s="111" t="s">
        <v>127</v>
      </c>
      <c r="B1382" s="222">
        <v>0</v>
      </c>
      <c r="C1382" s="223">
        <v>0</v>
      </c>
      <c r="D1382" s="223">
        <v>0</v>
      </c>
      <c r="E1382" s="223">
        <v>0</v>
      </c>
      <c r="F1382" s="223">
        <v>0</v>
      </c>
      <c r="G1382" s="224">
        <v>0</v>
      </c>
      <c r="H1382" s="225">
        <f t="shared" si="381"/>
        <v>0</v>
      </c>
      <c r="I1382" s="226">
        <f t="shared" si="382"/>
        <v>0</v>
      </c>
      <c r="J1382" s="329"/>
    </row>
    <row r="1383" spans="1:10" ht="12.75">
      <c r="A1383" s="109" t="s">
        <v>384</v>
      </c>
      <c r="B1383" s="213">
        <f aca="true" t="shared" si="383" ref="B1383:G1383">SUM(B1384:B1393)</f>
        <v>1</v>
      </c>
      <c r="C1383" s="214">
        <f t="shared" si="383"/>
        <v>214.51</v>
      </c>
      <c r="D1383" s="214">
        <f t="shared" si="383"/>
        <v>0</v>
      </c>
      <c r="E1383" s="214">
        <f t="shared" si="383"/>
        <v>0</v>
      </c>
      <c r="F1383" s="214">
        <f t="shared" si="383"/>
        <v>0</v>
      </c>
      <c r="G1383" s="214">
        <f t="shared" si="383"/>
        <v>0</v>
      </c>
      <c r="H1383" s="227">
        <f t="shared" si="381"/>
        <v>1</v>
      </c>
      <c r="I1383" s="228">
        <f t="shared" si="382"/>
        <v>214.51</v>
      </c>
      <c r="J1383" s="329"/>
    </row>
    <row r="1384" spans="1:10" ht="12.75">
      <c r="A1384" s="110" t="s">
        <v>119</v>
      </c>
      <c r="B1384" s="217">
        <v>0</v>
      </c>
      <c r="C1384" s="218">
        <v>0</v>
      </c>
      <c r="D1384" s="218">
        <v>0</v>
      </c>
      <c r="E1384" s="218">
        <v>0</v>
      </c>
      <c r="F1384" s="218">
        <v>0</v>
      </c>
      <c r="G1384" s="219">
        <v>0</v>
      </c>
      <c r="H1384" s="220">
        <f>B1384+D1384+F1384</f>
        <v>0</v>
      </c>
      <c r="I1384" s="221">
        <f>C1384+E1384+G1384</f>
        <v>0</v>
      </c>
      <c r="J1384" s="329"/>
    </row>
    <row r="1385" spans="1:10" ht="12.75">
      <c r="A1385" s="110" t="s">
        <v>120</v>
      </c>
      <c r="B1385" s="217">
        <v>0</v>
      </c>
      <c r="C1385" s="218">
        <v>0</v>
      </c>
      <c r="D1385" s="218">
        <v>0</v>
      </c>
      <c r="E1385" s="218">
        <v>0</v>
      </c>
      <c r="F1385" s="218">
        <v>0</v>
      </c>
      <c r="G1385" s="219">
        <v>0</v>
      </c>
      <c r="H1385" s="220">
        <f>B1385+D1385+F1385</f>
        <v>0</v>
      </c>
      <c r="I1385" s="221">
        <f>C1385+E1385+G1385</f>
        <v>0</v>
      </c>
      <c r="J1385" s="329"/>
    </row>
    <row r="1386" spans="1:10" ht="12.75">
      <c r="A1386" s="110" t="s">
        <v>121</v>
      </c>
      <c r="B1386" s="217">
        <v>0</v>
      </c>
      <c r="C1386" s="218">
        <v>0</v>
      </c>
      <c r="D1386" s="218">
        <v>0</v>
      </c>
      <c r="E1386" s="218">
        <v>0</v>
      </c>
      <c r="F1386" s="218">
        <v>0</v>
      </c>
      <c r="G1386" s="219">
        <v>0</v>
      </c>
      <c r="H1386" s="220">
        <f aca="true" t="shared" si="384" ref="H1386:H1394">B1386+D1386+F1386</f>
        <v>0</v>
      </c>
      <c r="I1386" s="221">
        <f aca="true" t="shared" si="385" ref="I1386:I1394">C1386+E1386+G1386</f>
        <v>0</v>
      </c>
      <c r="J1386" s="329"/>
    </row>
    <row r="1387" spans="1:10" ht="12.75">
      <c r="A1387" s="110" t="s">
        <v>122</v>
      </c>
      <c r="B1387" s="217">
        <v>0</v>
      </c>
      <c r="C1387" s="218">
        <v>0</v>
      </c>
      <c r="D1387" s="218">
        <v>0</v>
      </c>
      <c r="E1387" s="218">
        <v>0</v>
      </c>
      <c r="F1387" s="218">
        <v>0</v>
      </c>
      <c r="G1387" s="219">
        <v>0</v>
      </c>
      <c r="H1387" s="220">
        <f t="shared" si="384"/>
        <v>0</v>
      </c>
      <c r="I1387" s="221">
        <f t="shared" si="385"/>
        <v>0</v>
      </c>
      <c r="J1387" s="329"/>
    </row>
    <row r="1388" spans="1:10" ht="12.75">
      <c r="A1388" s="110" t="s">
        <v>123</v>
      </c>
      <c r="B1388" s="217">
        <v>1</v>
      </c>
      <c r="C1388" s="218">
        <v>214.51</v>
      </c>
      <c r="D1388" s="218">
        <v>0</v>
      </c>
      <c r="E1388" s="218">
        <v>0</v>
      </c>
      <c r="F1388" s="218">
        <v>0</v>
      </c>
      <c r="G1388" s="219">
        <v>0</v>
      </c>
      <c r="H1388" s="220">
        <f t="shared" si="384"/>
        <v>1</v>
      </c>
      <c r="I1388" s="221">
        <f t="shared" si="385"/>
        <v>214.51</v>
      </c>
      <c r="J1388" s="329"/>
    </row>
    <row r="1389" spans="1:10" ht="12.75">
      <c r="A1389" s="110" t="s">
        <v>326</v>
      </c>
      <c r="B1389" s="217">
        <v>0</v>
      </c>
      <c r="C1389" s="218">
        <v>0</v>
      </c>
      <c r="D1389" s="218">
        <v>0</v>
      </c>
      <c r="E1389" s="218">
        <v>0</v>
      </c>
      <c r="F1389" s="218">
        <v>0</v>
      </c>
      <c r="G1389" s="219">
        <v>0</v>
      </c>
      <c r="H1389" s="220">
        <f t="shared" si="384"/>
        <v>0</v>
      </c>
      <c r="I1389" s="221">
        <f t="shared" si="385"/>
        <v>0</v>
      </c>
      <c r="J1389" s="329"/>
    </row>
    <row r="1390" spans="1:10" ht="12.75">
      <c r="A1390" s="110" t="s">
        <v>124</v>
      </c>
      <c r="B1390" s="217">
        <v>0</v>
      </c>
      <c r="C1390" s="218">
        <v>0</v>
      </c>
      <c r="D1390" s="218">
        <v>0</v>
      </c>
      <c r="E1390" s="218">
        <v>0</v>
      </c>
      <c r="F1390" s="218">
        <v>0</v>
      </c>
      <c r="G1390" s="219">
        <v>0</v>
      </c>
      <c r="H1390" s="220">
        <f t="shared" si="384"/>
        <v>0</v>
      </c>
      <c r="I1390" s="221">
        <f t="shared" si="385"/>
        <v>0</v>
      </c>
      <c r="J1390" s="329"/>
    </row>
    <row r="1391" spans="1:10" ht="12.75">
      <c r="A1391" s="110" t="s">
        <v>125</v>
      </c>
      <c r="B1391" s="217">
        <v>0</v>
      </c>
      <c r="C1391" s="218">
        <v>0</v>
      </c>
      <c r="D1391" s="218">
        <v>0</v>
      </c>
      <c r="E1391" s="218">
        <v>0</v>
      </c>
      <c r="F1391" s="218">
        <v>0</v>
      </c>
      <c r="G1391" s="219">
        <v>0</v>
      </c>
      <c r="H1391" s="220">
        <f t="shared" si="384"/>
        <v>0</v>
      </c>
      <c r="I1391" s="221">
        <f t="shared" si="385"/>
        <v>0</v>
      </c>
      <c r="J1391" s="329"/>
    </row>
    <row r="1392" spans="1:10" ht="12.75">
      <c r="A1392" s="110" t="s">
        <v>126</v>
      </c>
      <c r="B1392" s="217">
        <v>0</v>
      </c>
      <c r="C1392" s="218">
        <v>0</v>
      </c>
      <c r="D1392" s="218">
        <v>0</v>
      </c>
      <c r="E1392" s="218">
        <v>0</v>
      </c>
      <c r="F1392" s="218">
        <v>0</v>
      </c>
      <c r="G1392" s="219">
        <v>0</v>
      </c>
      <c r="H1392" s="220">
        <f t="shared" si="384"/>
        <v>0</v>
      </c>
      <c r="I1392" s="221">
        <f t="shared" si="385"/>
        <v>0</v>
      </c>
      <c r="J1392" s="329"/>
    </row>
    <row r="1393" spans="1:10" ht="12.75">
      <c r="A1393" s="111" t="s">
        <v>127</v>
      </c>
      <c r="B1393" s="222">
        <v>0</v>
      </c>
      <c r="C1393" s="223">
        <v>0</v>
      </c>
      <c r="D1393" s="223">
        <v>0</v>
      </c>
      <c r="E1393" s="223">
        <v>0</v>
      </c>
      <c r="F1393" s="223">
        <v>0</v>
      </c>
      <c r="G1393" s="224">
        <v>0</v>
      </c>
      <c r="H1393" s="225">
        <f t="shared" si="384"/>
        <v>0</v>
      </c>
      <c r="I1393" s="226">
        <f t="shared" si="385"/>
        <v>0</v>
      </c>
      <c r="J1393" s="329"/>
    </row>
    <row r="1394" spans="1:10" ht="12.75">
      <c r="A1394" s="109" t="s">
        <v>385</v>
      </c>
      <c r="B1394" s="213">
        <f aca="true" t="shared" si="386" ref="B1394:G1394">SUM(B1395:B1404)</f>
        <v>0</v>
      </c>
      <c r="C1394" s="214">
        <f t="shared" si="386"/>
        <v>0</v>
      </c>
      <c r="D1394" s="214">
        <f t="shared" si="386"/>
        <v>0</v>
      </c>
      <c r="E1394" s="214">
        <f t="shared" si="386"/>
        <v>0</v>
      </c>
      <c r="F1394" s="214">
        <f t="shared" si="386"/>
        <v>0</v>
      </c>
      <c r="G1394" s="214">
        <f t="shared" si="386"/>
        <v>0</v>
      </c>
      <c r="H1394" s="227">
        <f t="shared" si="384"/>
        <v>0</v>
      </c>
      <c r="I1394" s="228">
        <f t="shared" si="385"/>
        <v>0</v>
      </c>
      <c r="J1394" s="329"/>
    </row>
    <row r="1395" spans="1:10" ht="12.75">
      <c r="A1395" s="110" t="s">
        <v>119</v>
      </c>
      <c r="B1395" s="217">
        <v>0</v>
      </c>
      <c r="C1395" s="218">
        <v>0</v>
      </c>
      <c r="D1395" s="218">
        <v>0</v>
      </c>
      <c r="E1395" s="218">
        <v>0</v>
      </c>
      <c r="F1395" s="218">
        <v>0</v>
      </c>
      <c r="G1395" s="219">
        <v>0</v>
      </c>
      <c r="H1395" s="220">
        <f>B1395+D1395+F1395</f>
        <v>0</v>
      </c>
      <c r="I1395" s="221">
        <f>C1395+E1395+G1395</f>
        <v>0</v>
      </c>
      <c r="J1395" s="329"/>
    </row>
    <row r="1396" spans="1:10" ht="12.75">
      <c r="A1396" s="110" t="s">
        <v>120</v>
      </c>
      <c r="B1396" s="217">
        <v>0</v>
      </c>
      <c r="C1396" s="218">
        <v>0</v>
      </c>
      <c r="D1396" s="218">
        <v>0</v>
      </c>
      <c r="E1396" s="218">
        <v>0</v>
      </c>
      <c r="F1396" s="218">
        <v>0</v>
      </c>
      <c r="G1396" s="219">
        <v>0</v>
      </c>
      <c r="H1396" s="220">
        <f>B1396+D1396+F1396</f>
        <v>0</v>
      </c>
      <c r="I1396" s="221">
        <f>C1396+E1396+G1396</f>
        <v>0</v>
      </c>
      <c r="J1396" s="329"/>
    </row>
    <row r="1397" spans="1:10" ht="12.75">
      <c r="A1397" s="110" t="s">
        <v>121</v>
      </c>
      <c r="B1397" s="217">
        <v>0</v>
      </c>
      <c r="C1397" s="218">
        <v>0</v>
      </c>
      <c r="D1397" s="218">
        <v>0</v>
      </c>
      <c r="E1397" s="218">
        <v>0</v>
      </c>
      <c r="F1397" s="218">
        <v>0</v>
      </c>
      <c r="G1397" s="219">
        <v>0</v>
      </c>
      <c r="H1397" s="220">
        <f aca="true" t="shared" si="387" ref="H1397:H1405">B1397+D1397+F1397</f>
        <v>0</v>
      </c>
      <c r="I1397" s="221">
        <f aca="true" t="shared" si="388" ref="I1397:I1405">C1397+E1397+G1397</f>
        <v>0</v>
      </c>
      <c r="J1397" s="329"/>
    </row>
    <row r="1398" spans="1:10" ht="12.75">
      <c r="A1398" s="110" t="s">
        <v>122</v>
      </c>
      <c r="B1398" s="217">
        <v>0</v>
      </c>
      <c r="C1398" s="218">
        <v>0</v>
      </c>
      <c r="D1398" s="218">
        <v>0</v>
      </c>
      <c r="E1398" s="218">
        <v>0</v>
      </c>
      <c r="F1398" s="218">
        <v>0</v>
      </c>
      <c r="G1398" s="219">
        <v>0</v>
      </c>
      <c r="H1398" s="220">
        <f t="shared" si="387"/>
        <v>0</v>
      </c>
      <c r="I1398" s="221">
        <f t="shared" si="388"/>
        <v>0</v>
      </c>
      <c r="J1398" s="329"/>
    </row>
    <row r="1399" spans="1:10" ht="12.75">
      <c r="A1399" s="110" t="s">
        <v>123</v>
      </c>
      <c r="B1399" s="217">
        <v>0</v>
      </c>
      <c r="C1399" s="218">
        <v>0</v>
      </c>
      <c r="D1399" s="218">
        <v>0</v>
      </c>
      <c r="E1399" s="218">
        <v>0</v>
      </c>
      <c r="F1399" s="218">
        <v>0</v>
      </c>
      <c r="G1399" s="219">
        <v>0</v>
      </c>
      <c r="H1399" s="220">
        <f t="shared" si="387"/>
        <v>0</v>
      </c>
      <c r="I1399" s="221">
        <f t="shared" si="388"/>
        <v>0</v>
      </c>
      <c r="J1399" s="329"/>
    </row>
    <row r="1400" spans="1:10" ht="12.75">
      <c r="A1400" s="110" t="s">
        <v>326</v>
      </c>
      <c r="B1400" s="217">
        <v>0</v>
      </c>
      <c r="C1400" s="218">
        <v>0</v>
      </c>
      <c r="D1400" s="218">
        <v>0</v>
      </c>
      <c r="E1400" s="218">
        <v>0</v>
      </c>
      <c r="F1400" s="218">
        <v>0</v>
      </c>
      <c r="G1400" s="219">
        <v>0</v>
      </c>
      <c r="H1400" s="220">
        <f t="shared" si="387"/>
        <v>0</v>
      </c>
      <c r="I1400" s="221">
        <f t="shared" si="388"/>
        <v>0</v>
      </c>
      <c r="J1400" s="329"/>
    </row>
    <row r="1401" spans="1:10" ht="12.75">
      <c r="A1401" s="110" t="s">
        <v>124</v>
      </c>
      <c r="B1401" s="217">
        <v>0</v>
      </c>
      <c r="C1401" s="218">
        <v>0</v>
      </c>
      <c r="D1401" s="218">
        <v>0</v>
      </c>
      <c r="E1401" s="218">
        <v>0</v>
      </c>
      <c r="F1401" s="218">
        <v>0</v>
      </c>
      <c r="G1401" s="219">
        <v>0</v>
      </c>
      <c r="H1401" s="220">
        <f t="shared" si="387"/>
        <v>0</v>
      </c>
      <c r="I1401" s="221">
        <f t="shared" si="388"/>
        <v>0</v>
      </c>
      <c r="J1401" s="329"/>
    </row>
    <row r="1402" spans="1:10" ht="12.75">
      <c r="A1402" s="110" t="s">
        <v>125</v>
      </c>
      <c r="B1402" s="217">
        <v>0</v>
      </c>
      <c r="C1402" s="218">
        <v>0</v>
      </c>
      <c r="D1402" s="218">
        <v>0</v>
      </c>
      <c r="E1402" s="218">
        <v>0</v>
      </c>
      <c r="F1402" s="218">
        <v>0</v>
      </c>
      <c r="G1402" s="219">
        <v>0</v>
      </c>
      <c r="H1402" s="220">
        <f t="shared" si="387"/>
        <v>0</v>
      </c>
      <c r="I1402" s="221">
        <f t="shared" si="388"/>
        <v>0</v>
      </c>
      <c r="J1402" s="329"/>
    </row>
    <row r="1403" spans="1:10" ht="12.75">
      <c r="A1403" s="110" t="s">
        <v>126</v>
      </c>
      <c r="B1403" s="217">
        <v>0</v>
      </c>
      <c r="C1403" s="218">
        <v>0</v>
      </c>
      <c r="D1403" s="218">
        <v>0</v>
      </c>
      <c r="E1403" s="218">
        <v>0</v>
      </c>
      <c r="F1403" s="218">
        <v>0</v>
      </c>
      <c r="G1403" s="219">
        <v>0</v>
      </c>
      <c r="H1403" s="220">
        <f t="shared" si="387"/>
        <v>0</v>
      </c>
      <c r="I1403" s="221">
        <f t="shared" si="388"/>
        <v>0</v>
      </c>
      <c r="J1403" s="329"/>
    </row>
    <row r="1404" spans="1:10" ht="12.75">
      <c r="A1404" s="111" t="s">
        <v>127</v>
      </c>
      <c r="B1404" s="222">
        <v>0</v>
      </c>
      <c r="C1404" s="223">
        <v>0</v>
      </c>
      <c r="D1404" s="223">
        <v>0</v>
      </c>
      <c r="E1404" s="223">
        <v>0</v>
      </c>
      <c r="F1404" s="223">
        <v>0</v>
      </c>
      <c r="G1404" s="224">
        <v>0</v>
      </c>
      <c r="H1404" s="225">
        <f t="shared" si="387"/>
        <v>0</v>
      </c>
      <c r="I1404" s="226">
        <f t="shared" si="388"/>
        <v>0</v>
      </c>
      <c r="J1404" s="329"/>
    </row>
    <row r="1405" spans="1:10" ht="12.75">
      <c r="A1405" s="109" t="s">
        <v>386</v>
      </c>
      <c r="B1405" s="213">
        <f aca="true" t="shared" si="389" ref="B1405:G1405">SUM(B1406:B1415)</f>
        <v>0</v>
      </c>
      <c r="C1405" s="214">
        <f t="shared" si="389"/>
        <v>0</v>
      </c>
      <c r="D1405" s="214">
        <f t="shared" si="389"/>
        <v>0</v>
      </c>
      <c r="E1405" s="214">
        <f t="shared" si="389"/>
        <v>0</v>
      </c>
      <c r="F1405" s="214">
        <f t="shared" si="389"/>
        <v>0</v>
      </c>
      <c r="G1405" s="214">
        <f t="shared" si="389"/>
        <v>0</v>
      </c>
      <c r="H1405" s="227">
        <f t="shared" si="387"/>
        <v>0</v>
      </c>
      <c r="I1405" s="228">
        <f t="shared" si="388"/>
        <v>0</v>
      </c>
      <c r="J1405" s="329"/>
    </row>
    <row r="1406" spans="1:10" ht="12.75">
      <c r="A1406" s="110" t="s">
        <v>119</v>
      </c>
      <c r="B1406" s="217">
        <v>0</v>
      </c>
      <c r="C1406" s="218">
        <v>0</v>
      </c>
      <c r="D1406" s="218">
        <v>0</v>
      </c>
      <c r="E1406" s="218">
        <v>0</v>
      </c>
      <c r="F1406" s="218">
        <v>0</v>
      </c>
      <c r="G1406" s="219">
        <v>0</v>
      </c>
      <c r="H1406" s="220">
        <f>B1406+D1406+F1406</f>
        <v>0</v>
      </c>
      <c r="I1406" s="221">
        <f>C1406+E1406+G1406</f>
        <v>0</v>
      </c>
      <c r="J1406" s="329"/>
    </row>
    <row r="1407" spans="1:10" ht="12.75">
      <c r="A1407" s="110" t="s">
        <v>120</v>
      </c>
      <c r="B1407" s="217">
        <v>0</v>
      </c>
      <c r="C1407" s="218">
        <v>0</v>
      </c>
      <c r="D1407" s="218">
        <v>0</v>
      </c>
      <c r="E1407" s="218">
        <v>0</v>
      </c>
      <c r="F1407" s="218">
        <v>0</v>
      </c>
      <c r="G1407" s="219">
        <v>0</v>
      </c>
      <c r="H1407" s="220">
        <f>B1407+D1407+F1407</f>
        <v>0</v>
      </c>
      <c r="I1407" s="221">
        <f>C1407+E1407+G1407</f>
        <v>0</v>
      </c>
      <c r="J1407" s="329"/>
    </row>
    <row r="1408" spans="1:10" ht="12.75">
      <c r="A1408" s="110" t="s">
        <v>121</v>
      </c>
      <c r="B1408" s="217">
        <v>0</v>
      </c>
      <c r="C1408" s="218">
        <v>0</v>
      </c>
      <c r="D1408" s="218">
        <v>0</v>
      </c>
      <c r="E1408" s="218">
        <v>0</v>
      </c>
      <c r="F1408" s="218">
        <v>0</v>
      </c>
      <c r="G1408" s="219">
        <v>0</v>
      </c>
      <c r="H1408" s="220">
        <f aca="true" t="shared" si="390" ref="H1408:H1416">B1408+D1408+F1408</f>
        <v>0</v>
      </c>
      <c r="I1408" s="221">
        <f aca="true" t="shared" si="391" ref="I1408:I1416">C1408+E1408+G1408</f>
        <v>0</v>
      </c>
      <c r="J1408" s="329"/>
    </row>
    <row r="1409" spans="1:10" ht="12.75">
      <c r="A1409" s="110" t="s">
        <v>122</v>
      </c>
      <c r="B1409" s="217">
        <v>0</v>
      </c>
      <c r="C1409" s="218">
        <v>0</v>
      </c>
      <c r="D1409" s="218">
        <v>0</v>
      </c>
      <c r="E1409" s="218">
        <v>0</v>
      </c>
      <c r="F1409" s="218">
        <v>0</v>
      </c>
      <c r="G1409" s="219">
        <v>0</v>
      </c>
      <c r="H1409" s="220">
        <f t="shared" si="390"/>
        <v>0</v>
      </c>
      <c r="I1409" s="221">
        <f t="shared" si="391"/>
        <v>0</v>
      </c>
      <c r="J1409" s="329"/>
    </row>
    <row r="1410" spans="1:10" ht="12.75">
      <c r="A1410" s="110" t="s">
        <v>123</v>
      </c>
      <c r="B1410" s="217">
        <v>0</v>
      </c>
      <c r="C1410" s="218">
        <v>0</v>
      </c>
      <c r="D1410" s="218">
        <v>0</v>
      </c>
      <c r="E1410" s="218">
        <v>0</v>
      </c>
      <c r="F1410" s="218">
        <v>0</v>
      </c>
      <c r="G1410" s="219">
        <v>0</v>
      </c>
      <c r="H1410" s="220">
        <f t="shared" si="390"/>
        <v>0</v>
      </c>
      <c r="I1410" s="221">
        <f t="shared" si="391"/>
        <v>0</v>
      </c>
      <c r="J1410" s="329"/>
    </row>
    <row r="1411" spans="1:10" ht="12.75">
      <c r="A1411" s="110" t="s">
        <v>326</v>
      </c>
      <c r="B1411" s="217">
        <v>0</v>
      </c>
      <c r="C1411" s="218">
        <v>0</v>
      </c>
      <c r="D1411" s="218">
        <v>0</v>
      </c>
      <c r="E1411" s="218">
        <v>0</v>
      </c>
      <c r="F1411" s="218">
        <v>0</v>
      </c>
      <c r="G1411" s="219">
        <v>0</v>
      </c>
      <c r="H1411" s="220">
        <f t="shared" si="390"/>
        <v>0</v>
      </c>
      <c r="I1411" s="221">
        <f t="shared" si="391"/>
        <v>0</v>
      </c>
      <c r="J1411" s="329"/>
    </row>
    <row r="1412" spans="1:10" ht="12.75">
      <c r="A1412" s="110" t="s">
        <v>124</v>
      </c>
      <c r="B1412" s="217">
        <v>0</v>
      </c>
      <c r="C1412" s="218">
        <v>0</v>
      </c>
      <c r="D1412" s="218">
        <v>0</v>
      </c>
      <c r="E1412" s="218">
        <v>0</v>
      </c>
      <c r="F1412" s="218">
        <v>0</v>
      </c>
      <c r="G1412" s="219">
        <v>0</v>
      </c>
      <c r="H1412" s="220">
        <f t="shared" si="390"/>
        <v>0</v>
      </c>
      <c r="I1412" s="221">
        <f t="shared" si="391"/>
        <v>0</v>
      </c>
      <c r="J1412" s="329"/>
    </row>
    <row r="1413" spans="1:10" ht="12.75">
      <c r="A1413" s="110" t="s">
        <v>125</v>
      </c>
      <c r="B1413" s="217">
        <v>0</v>
      </c>
      <c r="C1413" s="218">
        <v>0</v>
      </c>
      <c r="D1413" s="218">
        <v>0</v>
      </c>
      <c r="E1413" s="218">
        <v>0</v>
      </c>
      <c r="F1413" s="218">
        <v>0</v>
      </c>
      <c r="G1413" s="219">
        <v>0</v>
      </c>
      <c r="H1413" s="220">
        <f t="shared" si="390"/>
        <v>0</v>
      </c>
      <c r="I1413" s="221">
        <f t="shared" si="391"/>
        <v>0</v>
      </c>
      <c r="J1413" s="329"/>
    </row>
    <row r="1414" spans="1:10" ht="12.75">
      <c r="A1414" s="110" t="s">
        <v>126</v>
      </c>
      <c r="B1414" s="217">
        <v>0</v>
      </c>
      <c r="C1414" s="218">
        <v>0</v>
      </c>
      <c r="D1414" s="218">
        <v>0</v>
      </c>
      <c r="E1414" s="218">
        <v>0</v>
      </c>
      <c r="F1414" s="218">
        <v>0</v>
      </c>
      <c r="G1414" s="219">
        <v>0</v>
      </c>
      <c r="H1414" s="220">
        <f t="shared" si="390"/>
        <v>0</v>
      </c>
      <c r="I1414" s="221">
        <f t="shared" si="391"/>
        <v>0</v>
      </c>
      <c r="J1414" s="329"/>
    </row>
    <row r="1415" spans="1:10" ht="12.75">
      <c r="A1415" s="111" t="s">
        <v>127</v>
      </c>
      <c r="B1415" s="222">
        <v>0</v>
      </c>
      <c r="C1415" s="223">
        <v>0</v>
      </c>
      <c r="D1415" s="223">
        <v>0</v>
      </c>
      <c r="E1415" s="223">
        <v>0</v>
      </c>
      <c r="F1415" s="223">
        <v>0</v>
      </c>
      <c r="G1415" s="224">
        <v>0</v>
      </c>
      <c r="H1415" s="225">
        <f t="shared" si="390"/>
        <v>0</v>
      </c>
      <c r="I1415" s="226">
        <f t="shared" si="391"/>
        <v>0</v>
      </c>
      <c r="J1415" s="329"/>
    </row>
    <row r="1416" spans="1:10" ht="12.75">
      <c r="A1416" s="109" t="s">
        <v>387</v>
      </c>
      <c r="B1416" s="213">
        <f aca="true" t="shared" si="392" ref="B1416:G1416">SUM(B1417:B1426)</f>
        <v>7</v>
      </c>
      <c r="C1416" s="214">
        <f t="shared" si="392"/>
        <v>300.65</v>
      </c>
      <c r="D1416" s="214">
        <f t="shared" si="392"/>
        <v>0</v>
      </c>
      <c r="E1416" s="214">
        <f t="shared" si="392"/>
        <v>0</v>
      </c>
      <c r="F1416" s="214">
        <f t="shared" si="392"/>
        <v>1</v>
      </c>
      <c r="G1416" s="214">
        <f t="shared" si="392"/>
        <v>57.39</v>
      </c>
      <c r="H1416" s="227">
        <f t="shared" si="390"/>
        <v>8</v>
      </c>
      <c r="I1416" s="228">
        <f t="shared" si="391"/>
        <v>358.03999999999996</v>
      </c>
      <c r="J1416" s="329"/>
    </row>
    <row r="1417" spans="1:10" ht="12.75">
      <c r="A1417" s="110" t="s">
        <v>119</v>
      </c>
      <c r="B1417" s="217">
        <v>0</v>
      </c>
      <c r="C1417" s="218">
        <v>0</v>
      </c>
      <c r="D1417" s="218">
        <v>0</v>
      </c>
      <c r="E1417" s="218">
        <v>0</v>
      </c>
      <c r="F1417" s="218">
        <v>0</v>
      </c>
      <c r="G1417" s="219">
        <v>0</v>
      </c>
      <c r="H1417" s="220">
        <f>B1417+D1417+F1417</f>
        <v>0</v>
      </c>
      <c r="I1417" s="221">
        <f>C1417+E1417+G1417</f>
        <v>0</v>
      </c>
      <c r="J1417" s="329"/>
    </row>
    <row r="1418" spans="1:10" ht="12.75">
      <c r="A1418" s="110" t="s">
        <v>120</v>
      </c>
      <c r="B1418" s="217">
        <v>0</v>
      </c>
      <c r="C1418" s="218">
        <v>0</v>
      </c>
      <c r="D1418" s="218">
        <v>0</v>
      </c>
      <c r="E1418" s="218">
        <v>0</v>
      </c>
      <c r="F1418" s="218">
        <v>0</v>
      </c>
      <c r="G1418" s="219">
        <v>0</v>
      </c>
      <c r="H1418" s="220">
        <f>B1418+D1418+F1418</f>
        <v>0</v>
      </c>
      <c r="I1418" s="221">
        <f>C1418+E1418+G1418</f>
        <v>0</v>
      </c>
      <c r="J1418" s="329"/>
    </row>
    <row r="1419" spans="1:10" ht="12.75">
      <c r="A1419" s="110" t="s">
        <v>121</v>
      </c>
      <c r="B1419" s="217">
        <v>0</v>
      </c>
      <c r="C1419" s="218">
        <v>0</v>
      </c>
      <c r="D1419" s="218">
        <v>0</v>
      </c>
      <c r="E1419" s="218">
        <v>0</v>
      </c>
      <c r="F1419" s="218">
        <v>0</v>
      </c>
      <c r="G1419" s="219">
        <v>0</v>
      </c>
      <c r="H1419" s="220">
        <f aca="true" t="shared" si="393" ref="H1419:H1426">B1419+D1419+F1419</f>
        <v>0</v>
      </c>
      <c r="I1419" s="221">
        <f aca="true" t="shared" si="394" ref="I1419:I1426">C1419+E1419+G1419</f>
        <v>0</v>
      </c>
      <c r="J1419" s="329"/>
    </row>
    <row r="1420" spans="1:10" ht="12.75">
      <c r="A1420" s="110" t="s">
        <v>122</v>
      </c>
      <c r="B1420" s="217">
        <v>0</v>
      </c>
      <c r="C1420" s="218">
        <v>0</v>
      </c>
      <c r="D1420" s="218">
        <v>0</v>
      </c>
      <c r="E1420" s="218">
        <v>0</v>
      </c>
      <c r="F1420" s="218">
        <v>0</v>
      </c>
      <c r="G1420" s="219">
        <v>0</v>
      </c>
      <c r="H1420" s="220">
        <f t="shared" si="393"/>
        <v>0</v>
      </c>
      <c r="I1420" s="221">
        <f t="shared" si="394"/>
        <v>0</v>
      </c>
      <c r="J1420" s="329"/>
    </row>
    <row r="1421" spans="1:10" ht="12.75">
      <c r="A1421" s="110" t="s">
        <v>123</v>
      </c>
      <c r="B1421" s="217">
        <v>5</v>
      </c>
      <c r="C1421" s="218">
        <v>157.08</v>
      </c>
      <c r="D1421" s="218">
        <v>0</v>
      </c>
      <c r="E1421" s="218">
        <v>0</v>
      </c>
      <c r="F1421" s="218">
        <v>1</v>
      </c>
      <c r="G1421" s="219">
        <v>57.39</v>
      </c>
      <c r="H1421" s="220">
        <f t="shared" si="393"/>
        <v>6</v>
      </c>
      <c r="I1421" s="221">
        <f t="shared" si="394"/>
        <v>214.47000000000003</v>
      </c>
      <c r="J1421" s="329"/>
    </row>
    <row r="1422" spans="1:10" ht="12.75">
      <c r="A1422" s="110" t="s">
        <v>326</v>
      </c>
      <c r="B1422" s="217">
        <v>0</v>
      </c>
      <c r="C1422" s="218">
        <v>0</v>
      </c>
      <c r="D1422" s="218">
        <v>0</v>
      </c>
      <c r="E1422" s="218">
        <v>0</v>
      </c>
      <c r="F1422" s="218">
        <v>0</v>
      </c>
      <c r="G1422" s="219">
        <v>0</v>
      </c>
      <c r="H1422" s="220">
        <f t="shared" si="393"/>
        <v>0</v>
      </c>
      <c r="I1422" s="221">
        <f t="shared" si="394"/>
        <v>0</v>
      </c>
      <c r="J1422" s="329"/>
    </row>
    <row r="1423" spans="1:10" ht="12.75">
      <c r="A1423" s="110" t="s">
        <v>124</v>
      </c>
      <c r="B1423" s="217">
        <v>2</v>
      </c>
      <c r="C1423" s="218">
        <v>143.57</v>
      </c>
      <c r="D1423" s="218">
        <v>0</v>
      </c>
      <c r="E1423" s="218">
        <v>0</v>
      </c>
      <c r="F1423" s="218">
        <v>0</v>
      </c>
      <c r="G1423" s="219">
        <v>0</v>
      </c>
      <c r="H1423" s="220">
        <f t="shared" si="393"/>
        <v>2</v>
      </c>
      <c r="I1423" s="221">
        <f t="shared" si="394"/>
        <v>143.57</v>
      </c>
      <c r="J1423" s="329"/>
    </row>
    <row r="1424" spans="1:10" ht="12.75">
      <c r="A1424" s="110" t="s">
        <v>125</v>
      </c>
      <c r="B1424" s="217">
        <v>0</v>
      </c>
      <c r="C1424" s="218">
        <v>0</v>
      </c>
      <c r="D1424" s="218">
        <v>0</v>
      </c>
      <c r="E1424" s="218">
        <v>0</v>
      </c>
      <c r="F1424" s="218">
        <v>0</v>
      </c>
      <c r="G1424" s="219">
        <v>0</v>
      </c>
      <c r="H1424" s="220">
        <f t="shared" si="393"/>
        <v>0</v>
      </c>
      <c r="I1424" s="221">
        <f t="shared" si="394"/>
        <v>0</v>
      </c>
      <c r="J1424" s="329"/>
    </row>
    <row r="1425" spans="1:10" ht="12.75">
      <c r="A1425" s="110" t="s">
        <v>126</v>
      </c>
      <c r="B1425" s="217">
        <v>0</v>
      </c>
      <c r="C1425" s="218">
        <v>0</v>
      </c>
      <c r="D1425" s="218">
        <v>0</v>
      </c>
      <c r="E1425" s="218">
        <v>0</v>
      </c>
      <c r="F1425" s="218">
        <v>0</v>
      </c>
      <c r="G1425" s="219">
        <v>0</v>
      </c>
      <c r="H1425" s="220">
        <f t="shared" si="393"/>
        <v>0</v>
      </c>
      <c r="I1425" s="221">
        <f t="shared" si="394"/>
        <v>0</v>
      </c>
      <c r="J1425" s="329"/>
    </row>
    <row r="1426" spans="1:10" ht="12.75">
      <c r="A1426" s="111" t="s">
        <v>127</v>
      </c>
      <c r="B1426" s="222">
        <v>0</v>
      </c>
      <c r="C1426" s="223">
        <v>0</v>
      </c>
      <c r="D1426" s="223">
        <v>0</v>
      </c>
      <c r="E1426" s="223">
        <v>0</v>
      </c>
      <c r="F1426" s="223">
        <v>0</v>
      </c>
      <c r="G1426" s="224">
        <v>0</v>
      </c>
      <c r="H1426" s="225">
        <f t="shared" si="393"/>
        <v>0</v>
      </c>
      <c r="I1426" s="226">
        <f t="shared" si="394"/>
        <v>0</v>
      </c>
      <c r="J1426" s="329"/>
    </row>
    <row r="1427" spans="1:10" ht="12.75">
      <c r="A1427" s="109" t="s">
        <v>308</v>
      </c>
      <c r="B1427" s="213">
        <f aca="true" t="shared" si="395" ref="B1427:G1427">SUM(B1428:B1437)</f>
        <v>1</v>
      </c>
      <c r="C1427" s="214">
        <f t="shared" si="395"/>
        <v>32.47</v>
      </c>
      <c r="D1427" s="214">
        <f t="shared" si="395"/>
        <v>0</v>
      </c>
      <c r="E1427" s="214">
        <f t="shared" si="395"/>
        <v>0</v>
      </c>
      <c r="F1427" s="214">
        <f t="shared" si="395"/>
        <v>3</v>
      </c>
      <c r="G1427" s="214">
        <f t="shared" si="395"/>
        <v>239.69</v>
      </c>
      <c r="H1427" s="227">
        <f>B1427+D1427+F1427</f>
        <v>4</v>
      </c>
      <c r="I1427" s="228">
        <f>C1427+E1427+G1427</f>
        <v>272.15999999999997</v>
      </c>
      <c r="J1427" s="329"/>
    </row>
    <row r="1428" spans="1:10" ht="12.75">
      <c r="A1428" s="110" t="s">
        <v>119</v>
      </c>
      <c r="B1428" s="217">
        <v>0</v>
      </c>
      <c r="C1428" s="218">
        <v>0</v>
      </c>
      <c r="D1428" s="218">
        <v>0</v>
      </c>
      <c r="E1428" s="218">
        <v>0</v>
      </c>
      <c r="F1428" s="218">
        <v>0</v>
      </c>
      <c r="G1428" s="219">
        <v>0</v>
      </c>
      <c r="H1428" s="220">
        <f>B1428+D1428+F1428</f>
        <v>0</v>
      </c>
      <c r="I1428" s="221">
        <f>C1428+E1428+G1428</f>
        <v>0</v>
      </c>
      <c r="J1428" s="329"/>
    </row>
    <row r="1429" spans="1:10" ht="12.75">
      <c r="A1429" s="110" t="s">
        <v>120</v>
      </c>
      <c r="B1429" s="217">
        <v>0</v>
      </c>
      <c r="C1429" s="218">
        <v>0</v>
      </c>
      <c r="D1429" s="218">
        <v>0</v>
      </c>
      <c r="E1429" s="218">
        <v>0</v>
      </c>
      <c r="F1429" s="218">
        <v>0</v>
      </c>
      <c r="G1429" s="219">
        <v>0</v>
      </c>
      <c r="H1429" s="220">
        <f aca="true" t="shared" si="396" ref="H1429:H1436">B1429+D1429+F1429</f>
        <v>0</v>
      </c>
      <c r="I1429" s="221">
        <f aca="true" t="shared" si="397" ref="I1429:I1436">C1429+E1429+G1429</f>
        <v>0</v>
      </c>
      <c r="J1429" s="329"/>
    </row>
    <row r="1430" spans="1:10" ht="12.75">
      <c r="A1430" s="110" t="s">
        <v>121</v>
      </c>
      <c r="B1430" s="217">
        <v>0</v>
      </c>
      <c r="C1430" s="218">
        <v>0</v>
      </c>
      <c r="D1430" s="218">
        <v>0</v>
      </c>
      <c r="E1430" s="218">
        <v>0</v>
      </c>
      <c r="F1430" s="218">
        <v>0</v>
      </c>
      <c r="G1430" s="219">
        <v>0</v>
      </c>
      <c r="H1430" s="220">
        <f t="shared" si="396"/>
        <v>0</v>
      </c>
      <c r="I1430" s="221">
        <f t="shared" si="397"/>
        <v>0</v>
      </c>
      <c r="J1430" s="329"/>
    </row>
    <row r="1431" spans="1:10" ht="12.75">
      <c r="A1431" s="110" t="s">
        <v>122</v>
      </c>
      <c r="B1431" s="217">
        <v>0</v>
      </c>
      <c r="C1431" s="218">
        <v>0</v>
      </c>
      <c r="D1431" s="218">
        <v>0</v>
      </c>
      <c r="E1431" s="218">
        <v>0</v>
      </c>
      <c r="F1431" s="218">
        <v>0</v>
      </c>
      <c r="G1431" s="219">
        <v>0</v>
      </c>
      <c r="H1431" s="220">
        <f t="shared" si="396"/>
        <v>0</v>
      </c>
      <c r="I1431" s="221">
        <f t="shared" si="397"/>
        <v>0</v>
      </c>
      <c r="J1431" s="329"/>
    </row>
    <row r="1432" spans="1:10" ht="12.75">
      <c r="A1432" s="110" t="s">
        <v>123</v>
      </c>
      <c r="B1432" s="217">
        <v>1</v>
      </c>
      <c r="C1432" s="218">
        <v>32.47</v>
      </c>
      <c r="D1432" s="218">
        <v>0</v>
      </c>
      <c r="E1432" s="218">
        <v>0</v>
      </c>
      <c r="F1432" s="218">
        <v>0</v>
      </c>
      <c r="G1432" s="219">
        <v>0</v>
      </c>
      <c r="H1432" s="220">
        <f t="shared" si="396"/>
        <v>1</v>
      </c>
      <c r="I1432" s="221">
        <f t="shared" si="397"/>
        <v>32.47</v>
      </c>
      <c r="J1432" s="329"/>
    </row>
    <row r="1433" spans="1:10" ht="12.75">
      <c r="A1433" s="110" t="s">
        <v>326</v>
      </c>
      <c r="B1433" s="217">
        <v>0</v>
      </c>
      <c r="C1433" s="218">
        <v>0</v>
      </c>
      <c r="D1433" s="218">
        <v>0</v>
      </c>
      <c r="E1433" s="218">
        <v>0</v>
      </c>
      <c r="F1433" s="218">
        <v>0</v>
      </c>
      <c r="G1433" s="219">
        <v>0</v>
      </c>
      <c r="H1433" s="220">
        <f t="shared" si="396"/>
        <v>0</v>
      </c>
      <c r="I1433" s="221">
        <f t="shared" si="397"/>
        <v>0</v>
      </c>
      <c r="J1433" s="329"/>
    </row>
    <row r="1434" spans="1:10" ht="12.75">
      <c r="A1434" s="110" t="s">
        <v>124</v>
      </c>
      <c r="B1434" s="217">
        <v>0</v>
      </c>
      <c r="C1434" s="218">
        <v>0</v>
      </c>
      <c r="D1434" s="218">
        <v>0</v>
      </c>
      <c r="E1434" s="218">
        <v>0</v>
      </c>
      <c r="F1434" s="218">
        <v>3</v>
      </c>
      <c r="G1434" s="219">
        <v>239.69</v>
      </c>
      <c r="H1434" s="220">
        <f t="shared" si="396"/>
        <v>3</v>
      </c>
      <c r="I1434" s="221">
        <f t="shared" si="397"/>
        <v>239.69</v>
      </c>
      <c r="J1434" s="329"/>
    </row>
    <row r="1435" spans="1:10" ht="12.75">
      <c r="A1435" s="110" t="s">
        <v>125</v>
      </c>
      <c r="B1435" s="217">
        <v>0</v>
      </c>
      <c r="C1435" s="218">
        <v>0</v>
      </c>
      <c r="D1435" s="218">
        <v>0</v>
      </c>
      <c r="E1435" s="218">
        <v>0</v>
      </c>
      <c r="F1435" s="218">
        <v>0</v>
      </c>
      <c r="G1435" s="219">
        <v>0</v>
      </c>
      <c r="H1435" s="220">
        <f t="shared" si="396"/>
        <v>0</v>
      </c>
      <c r="I1435" s="221">
        <f t="shared" si="397"/>
        <v>0</v>
      </c>
      <c r="J1435" s="329"/>
    </row>
    <row r="1436" spans="1:10" ht="12.75">
      <c r="A1436" s="110" t="s">
        <v>126</v>
      </c>
      <c r="B1436" s="217">
        <v>0</v>
      </c>
      <c r="C1436" s="218">
        <v>0</v>
      </c>
      <c r="D1436" s="218">
        <v>0</v>
      </c>
      <c r="E1436" s="218">
        <v>0</v>
      </c>
      <c r="F1436" s="218">
        <v>0</v>
      </c>
      <c r="G1436" s="219">
        <v>0</v>
      </c>
      <c r="H1436" s="220">
        <f t="shared" si="396"/>
        <v>0</v>
      </c>
      <c r="I1436" s="221">
        <f t="shared" si="397"/>
        <v>0</v>
      </c>
      <c r="J1436" s="329"/>
    </row>
    <row r="1437" spans="1:10" ht="12.75">
      <c r="A1437" s="111" t="s">
        <v>127</v>
      </c>
      <c r="B1437" s="222">
        <v>0</v>
      </c>
      <c r="C1437" s="223">
        <v>0</v>
      </c>
      <c r="D1437" s="223">
        <v>0</v>
      </c>
      <c r="E1437" s="223">
        <v>0</v>
      </c>
      <c r="F1437" s="223">
        <v>0</v>
      </c>
      <c r="G1437" s="224">
        <v>0</v>
      </c>
      <c r="H1437" s="225">
        <f aca="true" t="shared" si="398" ref="H1437:I1439">B1437+D1437+F1437</f>
        <v>0</v>
      </c>
      <c r="I1437" s="226">
        <f t="shared" si="398"/>
        <v>0</v>
      </c>
      <c r="J1437" s="329"/>
    </row>
    <row r="1438" spans="1:10" ht="12.75">
      <c r="A1438" s="109" t="s">
        <v>388</v>
      </c>
      <c r="B1438" s="213">
        <f aca="true" t="shared" si="399" ref="B1438:G1438">SUM(B1439:B1448)</f>
        <v>0</v>
      </c>
      <c r="C1438" s="214">
        <f t="shared" si="399"/>
        <v>0</v>
      </c>
      <c r="D1438" s="214">
        <f t="shared" si="399"/>
        <v>0</v>
      </c>
      <c r="E1438" s="214">
        <f t="shared" si="399"/>
        <v>0</v>
      </c>
      <c r="F1438" s="214">
        <f t="shared" si="399"/>
        <v>0</v>
      </c>
      <c r="G1438" s="214">
        <f t="shared" si="399"/>
        <v>0</v>
      </c>
      <c r="H1438" s="227">
        <f t="shared" si="398"/>
        <v>0</v>
      </c>
      <c r="I1438" s="228">
        <f t="shared" si="398"/>
        <v>0</v>
      </c>
      <c r="J1438" s="329"/>
    </row>
    <row r="1439" spans="1:10" ht="12.75">
      <c r="A1439" s="110" t="s">
        <v>119</v>
      </c>
      <c r="B1439" s="217">
        <v>0</v>
      </c>
      <c r="C1439" s="218">
        <v>0</v>
      </c>
      <c r="D1439" s="218">
        <v>0</v>
      </c>
      <c r="E1439" s="218">
        <v>0</v>
      </c>
      <c r="F1439" s="218">
        <v>0</v>
      </c>
      <c r="G1439" s="219">
        <v>0</v>
      </c>
      <c r="H1439" s="220">
        <f t="shared" si="398"/>
        <v>0</v>
      </c>
      <c r="I1439" s="221">
        <f t="shared" si="398"/>
        <v>0</v>
      </c>
      <c r="J1439" s="329"/>
    </row>
    <row r="1440" spans="1:10" ht="12.75">
      <c r="A1440" s="110" t="s">
        <v>120</v>
      </c>
      <c r="B1440" s="217">
        <v>0</v>
      </c>
      <c r="C1440" s="218">
        <v>0</v>
      </c>
      <c r="D1440" s="218">
        <v>0</v>
      </c>
      <c r="E1440" s="218">
        <v>0</v>
      </c>
      <c r="F1440" s="218">
        <v>0</v>
      </c>
      <c r="G1440" s="219">
        <v>0</v>
      </c>
      <c r="H1440" s="220">
        <f aca="true" t="shared" si="400" ref="H1440:H1447">B1440+D1440+F1440</f>
        <v>0</v>
      </c>
      <c r="I1440" s="221">
        <f aca="true" t="shared" si="401" ref="I1440:I1447">C1440+E1440+G1440</f>
        <v>0</v>
      </c>
      <c r="J1440" s="329"/>
    </row>
    <row r="1441" spans="1:10" ht="12.75">
      <c r="A1441" s="110" t="s">
        <v>121</v>
      </c>
      <c r="B1441" s="217">
        <v>0</v>
      </c>
      <c r="C1441" s="218">
        <v>0</v>
      </c>
      <c r="D1441" s="218">
        <v>0</v>
      </c>
      <c r="E1441" s="218">
        <v>0</v>
      </c>
      <c r="F1441" s="218">
        <v>0</v>
      </c>
      <c r="G1441" s="219">
        <v>0</v>
      </c>
      <c r="H1441" s="220">
        <f t="shared" si="400"/>
        <v>0</v>
      </c>
      <c r="I1441" s="221">
        <f t="shared" si="401"/>
        <v>0</v>
      </c>
      <c r="J1441" s="329"/>
    </row>
    <row r="1442" spans="1:10" ht="12.75">
      <c r="A1442" s="110" t="s">
        <v>122</v>
      </c>
      <c r="B1442" s="217">
        <v>0</v>
      </c>
      <c r="C1442" s="218">
        <v>0</v>
      </c>
      <c r="D1442" s="218">
        <v>0</v>
      </c>
      <c r="E1442" s="218">
        <v>0</v>
      </c>
      <c r="F1442" s="218">
        <v>0</v>
      </c>
      <c r="G1442" s="219">
        <v>0</v>
      </c>
      <c r="H1442" s="220">
        <f t="shared" si="400"/>
        <v>0</v>
      </c>
      <c r="I1442" s="221">
        <f t="shared" si="401"/>
        <v>0</v>
      </c>
      <c r="J1442" s="329"/>
    </row>
    <row r="1443" spans="1:10" ht="12.75">
      <c r="A1443" s="110" t="s">
        <v>123</v>
      </c>
      <c r="B1443" s="217">
        <v>0</v>
      </c>
      <c r="C1443" s="218">
        <v>0</v>
      </c>
      <c r="D1443" s="218">
        <v>0</v>
      </c>
      <c r="E1443" s="218">
        <v>0</v>
      </c>
      <c r="F1443" s="218">
        <v>0</v>
      </c>
      <c r="G1443" s="219">
        <v>0</v>
      </c>
      <c r="H1443" s="220">
        <f t="shared" si="400"/>
        <v>0</v>
      </c>
      <c r="I1443" s="221">
        <f t="shared" si="401"/>
        <v>0</v>
      </c>
      <c r="J1443" s="329"/>
    </row>
    <row r="1444" spans="1:10" ht="12.75">
      <c r="A1444" s="110" t="s">
        <v>326</v>
      </c>
      <c r="B1444" s="217">
        <v>0</v>
      </c>
      <c r="C1444" s="218">
        <v>0</v>
      </c>
      <c r="D1444" s="218">
        <v>0</v>
      </c>
      <c r="E1444" s="218">
        <v>0</v>
      </c>
      <c r="F1444" s="218">
        <v>0</v>
      </c>
      <c r="G1444" s="219">
        <v>0</v>
      </c>
      <c r="H1444" s="220">
        <f t="shared" si="400"/>
        <v>0</v>
      </c>
      <c r="I1444" s="221">
        <f t="shared" si="401"/>
        <v>0</v>
      </c>
      <c r="J1444" s="329"/>
    </row>
    <row r="1445" spans="1:10" ht="12.75">
      <c r="A1445" s="110" t="s">
        <v>124</v>
      </c>
      <c r="B1445" s="217">
        <v>0</v>
      </c>
      <c r="C1445" s="218">
        <v>0</v>
      </c>
      <c r="D1445" s="218">
        <v>0</v>
      </c>
      <c r="E1445" s="218">
        <v>0</v>
      </c>
      <c r="F1445" s="218">
        <v>0</v>
      </c>
      <c r="G1445" s="219">
        <v>0</v>
      </c>
      <c r="H1445" s="220">
        <f t="shared" si="400"/>
        <v>0</v>
      </c>
      <c r="I1445" s="221">
        <f t="shared" si="401"/>
        <v>0</v>
      </c>
      <c r="J1445" s="329"/>
    </row>
    <row r="1446" spans="1:10" ht="12.75">
      <c r="A1446" s="110" t="s">
        <v>125</v>
      </c>
      <c r="B1446" s="217">
        <v>0</v>
      </c>
      <c r="C1446" s="218">
        <v>0</v>
      </c>
      <c r="D1446" s="218">
        <v>0</v>
      </c>
      <c r="E1446" s="218">
        <v>0</v>
      </c>
      <c r="F1446" s="218">
        <v>0</v>
      </c>
      <c r="G1446" s="219">
        <v>0</v>
      </c>
      <c r="H1446" s="220">
        <f t="shared" si="400"/>
        <v>0</v>
      </c>
      <c r="I1446" s="221">
        <f t="shared" si="401"/>
        <v>0</v>
      </c>
      <c r="J1446" s="329"/>
    </row>
    <row r="1447" spans="1:10" ht="12.75">
      <c r="A1447" s="110" t="s">
        <v>126</v>
      </c>
      <c r="B1447" s="217">
        <v>0</v>
      </c>
      <c r="C1447" s="218">
        <v>0</v>
      </c>
      <c r="D1447" s="218">
        <v>0</v>
      </c>
      <c r="E1447" s="218">
        <v>0</v>
      </c>
      <c r="F1447" s="218">
        <v>0</v>
      </c>
      <c r="G1447" s="219">
        <v>0</v>
      </c>
      <c r="H1447" s="220">
        <f t="shared" si="400"/>
        <v>0</v>
      </c>
      <c r="I1447" s="221">
        <f t="shared" si="401"/>
        <v>0</v>
      </c>
      <c r="J1447" s="329"/>
    </row>
    <row r="1448" spans="1:10" ht="12.75">
      <c r="A1448" s="111" t="s">
        <v>127</v>
      </c>
      <c r="B1448" s="222">
        <v>0</v>
      </c>
      <c r="C1448" s="223">
        <v>0</v>
      </c>
      <c r="D1448" s="223">
        <v>0</v>
      </c>
      <c r="E1448" s="223">
        <v>0</v>
      </c>
      <c r="F1448" s="223">
        <v>0</v>
      </c>
      <c r="G1448" s="224">
        <v>0</v>
      </c>
      <c r="H1448" s="225">
        <f>B1448+D1448+F1448</f>
        <v>0</v>
      </c>
      <c r="I1448" s="226">
        <f>C1448+E1448+G1448</f>
        <v>0</v>
      </c>
      <c r="J1448" s="329"/>
    </row>
    <row r="1449" spans="1:10" ht="12.75">
      <c r="A1449" s="109" t="s">
        <v>309</v>
      </c>
      <c r="B1449" s="213">
        <f aca="true" t="shared" si="402" ref="B1449:G1449">SUM(B1450:B1459)</f>
        <v>42</v>
      </c>
      <c r="C1449" s="214">
        <f t="shared" si="402"/>
        <v>12488.609999999999</v>
      </c>
      <c r="D1449" s="214">
        <f t="shared" si="402"/>
        <v>0</v>
      </c>
      <c r="E1449" s="214">
        <f t="shared" si="402"/>
        <v>0</v>
      </c>
      <c r="F1449" s="214">
        <f t="shared" si="402"/>
        <v>21</v>
      </c>
      <c r="G1449" s="214">
        <f t="shared" si="402"/>
        <v>6473.74</v>
      </c>
      <c r="H1449" s="227">
        <f>B1449+D1449+F1449</f>
        <v>63</v>
      </c>
      <c r="I1449" s="228">
        <f>C1449+E1449+G1449</f>
        <v>18962.35</v>
      </c>
      <c r="J1449" s="329"/>
    </row>
    <row r="1450" spans="1:10" ht="12.75">
      <c r="A1450" s="110" t="s">
        <v>119</v>
      </c>
      <c r="B1450" s="217">
        <v>0</v>
      </c>
      <c r="C1450" s="218">
        <v>0</v>
      </c>
      <c r="D1450" s="218">
        <v>0</v>
      </c>
      <c r="E1450" s="218">
        <v>0</v>
      </c>
      <c r="F1450" s="218">
        <v>0</v>
      </c>
      <c r="G1450" s="219">
        <v>0</v>
      </c>
      <c r="H1450" s="220">
        <f>B1450+D1450+F1450</f>
        <v>0</v>
      </c>
      <c r="I1450" s="221">
        <f aca="true" t="shared" si="403" ref="I1450:I1458">C1450+E1450+G1450</f>
        <v>0</v>
      </c>
      <c r="J1450" s="329"/>
    </row>
    <row r="1451" spans="1:10" ht="12.75">
      <c r="A1451" s="110" t="s">
        <v>120</v>
      </c>
      <c r="B1451" s="217">
        <v>0</v>
      </c>
      <c r="C1451" s="218">
        <v>0</v>
      </c>
      <c r="D1451" s="218">
        <v>0</v>
      </c>
      <c r="E1451" s="218">
        <v>0</v>
      </c>
      <c r="F1451" s="218">
        <v>0</v>
      </c>
      <c r="G1451" s="219">
        <v>0</v>
      </c>
      <c r="H1451" s="220">
        <f>B1451+D1451+F1451</f>
        <v>0</v>
      </c>
      <c r="I1451" s="221">
        <f t="shared" si="403"/>
        <v>0</v>
      </c>
      <c r="J1451" s="329"/>
    </row>
    <row r="1452" spans="1:10" ht="12.75">
      <c r="A1452" s="110" t="s">
        <v>121</v>
      </c>
      <c r="B1452" s="217">
        <v>0</v>
      </c>
      <c r="C1452" s="218">
        <v>0</v>
      </c>
      <c r="D1452" s="218">
        <v>0</v>
      </c>
      <c r="E1452" s="218">
        <v>0</v>
      </c>
      <c r="F1452" s="218">
        <v>0</v>
      </c>
      <c r="G1452" s="219">
        <v>0</v>
      </c>
      <c r="H1452" s="220">
        <f aca="true" t="shared" si="404" ref="H1452:H1458">B1452+D1452+F1452</f>
        <v>0</v>
      </c>
      <c r="I1452" s="221">
        <f t="shared" si="403"/>
        <v>0</v>
      </c>
      <c r="J1452" s="329"/>
    </row>
    <row r="1453" spans="1:10" ht="12.75">
      <c r="A1453" s="110" t="s">
        <v>122</v>
      </c>
      <c r="B1453" s="217">
        <v>0</v>
      </c>
      <c r="C1453" s="218">
        <v>0</v>
      </c>
      <c r="D1453" s="218">
        <v>0</v>
      </c>
      <c r="E1453" s="218">
        <v>0</v>
      </c>
      <c r="F1453" s="218">
        <v>0</v>
      </c>
      <c r="G1453" s="219">
        <v>0</v>
      </c>
      <c r="H1453" s="220">
        <f t="shared" si="404"/>
        <v>0</v>
      </c>
      <c r="I1453" s="221">
        <f t="shared" si="403"/>
        <v>0</v>
      </c>
      <c r="J1453" s="329"/>
    </row>
    <row r="1454" spans="1:10" ht="12.75">
      <c r="A1454" s="110" t="s">
        <v>123</v>
      </c>
      <c r="B1454" s="217">
        <v>31</v>
      </c>
      <c r="C1454" s="218">
        <v>3088.31</v>
      </c>
      <c r="D1454" s="218">
        <v>0</v>
      </c>
      <c r="E1454" s="218">
        <v>0</v>
      </c>
      <c r="F1454" s="218">
        <v>7</v>
      </c>
      <c r="G1454" s="219">
        <v>738.39</v>
      </c>
      <c r="H1454" s="220">
        <f t="shared" si="404"/>
        <v>38</v>
      </c>
      <c r="I1454" s="221">
        <f t="shared" si="403"/>
        <v>3826.7</v>
      </c>
      <c r="J1454" s="329"/>
    </row>
    <row r="1455" spans="1:10" ht="12.75">
      <c r="A1455" s="110" t="s">
        <v>326</v>
      </c>
      <c r="B1455" s="217">
        <v>0</v>
      </c>
      <c r="C1455" s="218">
        <v>0</v>
      </c>
      <c r="D1455" s="218">
        <v>0</v>
      </c>
      <c r="E1455" s="218">
        <v>0</v>
      </c>
      <c r="F1455" s="218">
        <v>0</v>
      </c>
      <c r="G1455" s="219">
        <v>0</v>
      </c>
      <c r="H1455" s="220">
        <f t="shared" si="404"/>
        <v>0</v>
      </c>
      <c r="I1455" s="221">
        <f t="shared" si="403"/>
        <v>0</v>
      </c>
      <c r="J1455" s="329"/>
    </row>
    <row r="1456" spans="1:10" ht="12.75">
      <c r="A1456" s="110" t="s">
        <v>124</v>
      </c>
      <c r="B1456" s="217">
        <v>4</v>
      </c>
      <c r="C1456" s="218">
        <v>8720.41</v>
      </c>
      <c r="D1456" s="218">
        <v>0</v>
      </c>
      <c r="E1456" s="218">
        <v>0</v>
      </c>
      <c r="F1456" s="218">
        <v>14</v>
      </c>
      <c r="G1456" s="219">
        <v>5735.349999999999</v>
      </c>
      <c r="H1456" s="220">
        <f t="shared" si="404"/>
        <v>18</v>
      </c>
      <c r="I1456" s="221">
        <f t="shared" si="403"/>
        <v>14455.759999999998</v>
      </c>
      <c r="J1456" s="329"/>
    </row>
    <row r="1457" spans="1:10" ht="12.75">
      <c r="A1457" s="110" t="s">
        <v>125</v>
      </c>
      <c r="B1457" s="217">
        <v>0</v>
      </c>
      <c r="C1457" s="218">
        <v>0</v>
      </c>
      <c r="D1457" s="218">
        <v>0</v>
      </c>
      <c r="E1457" s="218">
        <v>0</v>
      </c>
      <c r="F1457" s="218">
        <v>0</v>
      </c>
      <c r="G1457" s="219">
        <v>0</v>
      </c>
      <c r="H1457" s="220">
        <f t="shared" si="404"/>
        <v>0</v>
      </c>
      <c r="I1457" s="221">
        <f t="shared" si="403"/>
        <v>0</v>
      </c>
      <c r="J1457" s="329"/>
    </row>
    <row r="1458" spans="1:10" ht="12.75">
      <c r="A1458" s="110" t="s">
        <v>126</v>
      </c>
      <c r="B1458" s="217">
        <v>7</v>
      </c>
      <c r="C1458" s="218">
        <v>679.89</v>
      </c>
      <c r="D1458" s="218">
        <v>0</v>
      </c>
      <c r="E1458" s="218">
        <v>0</v>
      </c>
      <c r="F1458" s="218">
        <v>0</v>
      </c>
      <c r="G1458" s="219">
        <v>0</v>
      </c>
      <c r="H1458" s="220">
        <f t="shared" si="404"/>
        <v>7</v>
      </c>
      <c r="I1458" s="221">
        <f t="shared" si="403"/>
        <v>679.89</v>
      </c>
      <c r="J1458" s="329"/>
    </row>
    <row r="1459" spans="1:10" ht="12.75">
      <c r="A1459" s="111" t="s">
        <v>127</v>
      </c>
      <c r="B1459" s="222">
        <v>0</v>
      </c>
      <c r="C1459" s="223">
        <v>0</v>
      </c>
      <c r="D1459" s="223">
        <v>0</v>
      </c>
      <c r="E1459" s="223">
        <v>0</v>
      </c>
      <c r="F1459" s="223">
        <v>0</v>
      </c>
      <c r="G1459" s="224">
        <v>0</v>
      </c>
      <c r="H1459" s="225">
        <f>B1459+D1459+F1459</f>
        <v>0</v>
      </c>
      <c r="I1459" s="226">
        <f>C1459+E1459+G1459</f>
        <v>0</v>
      </c>
      <c r="J1459" s="329"/>
    </row>
    <row r="1460" spans="1:10" ht="12.75">
      <c r="A1460" s="109" t="s">
        <v>389</v>
      </c>
      <c r="B1460" s="213">
        <f aca="true" t="shared" si="405" ref="B1460:G1460">SUM(B1461:B1470)</f>
        <v>6</v>
      </c>
      <c r="C1460" s="214">
        <f t="shared" si="405"/>
        <v>1556.2699999999998</v>
      </c>
      <c r="D1460" s="214">
        <f t="shared" si="405"/>
        <v>0</v>
      </c>
      <c r="E1460" s="214">
        <f t="shared" si="405"/>
        <v>0</v>
      </c>
      <c r="F1460" s="214">
        <f t="shared" si="405"/>
        <v>71</v>
      </c>
      <c r="G1460" s="214">
        <f t="shared" si="405"/>
        <v>17955.2</v>
      </c>
      <c r="H1460" s="227">
        <f>B1460+D1460+F1460</f>
        <v>77</v>
      </c>
      <c r="I1460" s="228">
        <f>C1460+E1460+G1460</f>
        <v>19511.47</v>
      </c>
      <c r="J1460" s="329"/>
    </row>
    <row r="1461" spans="1:10" ht="12.75">
      <c r="A1461" s="110" t="s">
        <v>119</v>
      </c>
      <c r="B1461" s="217">
        <v>0</v>
      </c>
      <c r="C1461" s="218">
        <v>0</v>
      </c>
      <c r="D1461" s="218">
        <v>0</v>
      </c>
      <c r="E1461" s="218">
        <v>0</v>
      </c>
      <c r="F1461" s="218">
        <v>0</v>
      </c>
      <c r="G1461" s="219">
        <v>0</v>
      </c>
      <c r="H1461" s="220">
        <f>B1461+D1461+F1461</f>
        <v>0</v>
      </c>
      <c r="I1461" s="221">
        <f aca="true" t="shared" si="406" ref="I1461:I1469">C1461+E1461+G1461</f>
        <v>0</v>
      </c>
      <c r="J1461" s="329"/>
    </row>
    <row r="1462" spans="1:10" ht="12.75">
      <c r="A1462" s="110" t="s">
        <v>120</v>
      </c>
      <c r="B1462" s="217">
        <v>0</v>
      </c>
      <c r="C1462" s="218">
        <v>0</v>
      </c>
      <c r="D1462" s="218">
        <v>0</v>
      </c>
      <c r="E1462" s="218">
        <v>0</v>
      </c>
      <c r="F1462" s="218">
        <v>0</v>
      </c>
      <c r="G1462" s="219">
        <v>0</v>
      </c>
      <c r="H1462" s="220">
        <f>B1462+D1462+F1462</f>
        <v>0</v>
      </c>
      <c r="I1462" s="221">
        <f t="shared" si="406"/>
        <v>0</v>
      </c>
      <c r="J1462" s="329"/>
    </row>
    <row r="1463" spans="1:10" ht="12.75">
      <c r="A1463" s="110" t="s">
        <v>121</v>
      </c>
      <c r="B1463" s="217">
        <v>0</v>
      </c>
      <c r="C1463" s="218">
        <v>0</v>
      </c>
      <c r="D1463" s="218">
        <v>0</v>
      </c>
      <c r="E1463" s="218">
        <v>0</v>
      </c>
      <c r="F1463" s="218">
        <v>0</v>
      </c>
      <c r="G1463" s="219">
        <v>0</v>
      </c>
      <c r="H1463" s="220">
        <f aca="true" t="shared" si="407" ref="H1463:H1469">B1463+D1463+F1463</f>
        <v>0</v>
      </c>
      <c r="I1463" s="221">
        <f t="shared" si="406"/>
        <v>0</v>
      </c>
      <c r="J1463" s="329"/>
    </row>
    <row r="1464" spans="1:10" ht="12.75">
      <c r="A1464" s="110" t="s">
        <v>122</v>
      </c>
      <c r="B1464" s="217">
        <v>0</v>
      </c>
      <c r="C1464" s="218">
        <v>0</v>
      </c>
      <c r="D1464" s="218">
        <v>0</v>
      </c>
      <c r="E1464" s="218">
        <v>0</v>
      </c>
      <c r="F1464" s="218">
        <v>0</v>
      </c>
      <c r="G1464" s="219">
        <v>0</v>
      </c>
      <c r="H1464" s="220">
        <f t="shared" si="407"/>
        <v>0</v>
      </c>
      <c r="I1464" s="221">
        <f t="shared" si="406"/>
        <v>0</v>
      </c>
      <c r="J1464" s="329"/>
    </row>
    <row r="1465" spans="1:10" ht="12.75">
      <c r="A1465" s="110" t="s">
        <v>123</v>
      </c>
      <c r="B1465" s="217">
        <v>3</v>
      </c>
      <c r="C1465" s="218">
        <v>167.59</v>
      </c>
      <c r="D1465" s="218">
        <v>0</v>
      </c>
      <c r="E1465" s="218">
        <v>0</v>
      </c>
      <c r="F1465" s="218">
        <v>0</v>
      </c>
      <c r="G1465" s="219">
        <v>0</v>
      </c>
      <c r="H1465" s="220">
        <f t="shared" si="407"/>
        <v>3</v>
      </c>
      <c r="I1465" s="221">
        <f t="shared" si="406"/>
        <v>167.59</v>
      </c>
      <c r="J1465" s="329"/>
    </row>
    <row r="1466" spans="1:10" ht="12.75">
      <c r="A1466" s="110" t="s">
        <v>326</v>
      </c>
      <c r="B1466" s="217">
        <v>0</v>
      </c>
      <c r="C1466" s="218">
        <v>0</v>
      </c>
      <c r="D1466" s="218">
        <v>0</v>
      </c>
      <c r="E1466" s="218">
        <v>0</v>
      </c>
      <c r="F1466" s="218">
        <v>0</v>
      </c>
      <c r="G1466" s="219">
        <v>0</v>
      </c>
      <c r="H1466" s="220">
        <f t="shared" si="407"/>
        <v>0</v>
      </c>
      <c r="I1466" s="221">
        <f t="shared" si="406"/>
        <v>0</v>
      </c>
      <c r="J1466" s="329"/>
    </row>
    <row r="1467" spans="1:10" ht="12.75">
      <c r="A1467" s="110" t="s">
        <v>124</v>
      </c>
      <c r="B1467" s="217">
        <v>2</v>
      </c>
      <c r="C1467" s="218">
        <v>1372.58</v>
      </c>
      <c r="D1467" s="218">
        <v>0</v>
      </c>
      <c r="E1467" s="218">
        <v>0</v>
      </c>
      <c r="F1467" s="218">
        <v>71</v>
      </c>
      <c r="G1467" s="219">
        <v>17955.2</v>
      </c>
      <c r="H1467" s="220">
        <f t="shared" si="407"/>
        <v>73</v>
      </c>
      <c r="I1467" s="221">
        <f t="shared" si="406"/>
        <v>19327.78</v>
      </c>
      <c r="J1467" s="329"/>
    </row>
    <row r="1468" spans="1:10" ht="12.75">
      <c r="A1468" s="110" t="s">
        <v>125</v>
      </c>
      <c r="B1468" s="217">
        <v>0</v>
      </c>
      <c r="C1468" s="218">
        <v>0</v>
      </c>
      <c r="D1468" s="218">
        <v>0</v>
      </c>
      <c r="E1468" s="218">
        <v>0</v>
      </c>
      <c r="F1468" s="218">
        <v>0</v>
      </c>
      <c r="G1468" s="219">
        <v>0</v>
      </c>
      <c r="H1468" s="220">
        <f t="shared" si="407"/>
        <v>0</v>
      </c>
      <c r="I1468" s="221">
        <f t="shared" si="406"/>
        <v>0</v>
      </c>
      <c r="J1468" s="329"/>
    </row>
    <row r="1469" spans="1:10" ht="12.75">
      <c r="A1469" s="110" t="s">
        <v>126</v>
      </c>
      <c r="B1469" s="217">
        <v>1</v>
      </c>
      <c r="C1469" s="218">
        <v>16.1</v>
      </c>
      <c r="D1469" s="218">
        <v>0</v>
      </c>
      <c r="E1469" s="218">
        <v>0</v>
      </c>
      <c r="F1469" s="218">
        <v>0</v>
      </c>
      <c r="G1469" s="219">
        <v>0</v>
      </c>
      <c r="H1469" s="220">
        <f t="shared" si="407"/>
        <v>1</v>
      </c>
      <c r="I1469" s="221">
        <f t="shared" si="406"/>
        <v>16.1</v>
      </c>
      <c r="J1469" s="329"/>
    </row>
    <row r="1470" spans="1:10" ht="12.75">
      <c r="A1470" s="111" t="s">
        <v>127</v>
      </c>
      <c r="B1470" s="222">
        <v>0</v>
      </c>
      <c r="C1470" s="223">
        <v>0</v>
      </c>
      <c r="D1470" s="223">
        <v>0</v>
      </c>
      <c r="E1470" s="223">
        <v>0</v>
      </c>
      <c r="F1470" s="223">
        <v>0</v>
      </c>
      <c r="G1470" s="224">
        <v>0</v>
      </c>
      <c r="H1470" s="225">
        <f>B1470+D1470+F1470</f>
        <v>0</v>
      </c>
      <c r="I1470" s="226">
        <f>C1470+E1470+G1470</f>
        <v>0</v>
      </c>
      <c r="J1470" s="329"/>
    </row>
    <row r="1471" spans="1:10" ht="12.75">
      <c r="A1471" s="109" t="s">
        <v>364</v>
      </c>
      <c r="B1471" s="213">
        <f aca="true" t="shared" si="408" ref="B1471:G1471">SUM(B1472:B1481)</f>
        <v>2</v>
      </c>
      <c r="C1471" s="214">
        <f t="shared" si="408"/>
        <v>205.51</v>
      </c>
      <c r="D1471" s="214">
        <f t="shared" si="408"/>
        <v>0</v>
      </c>
      <c r="E1471" s="214">
        <f t="shared" si="408"/>
        <v>0</v>
      </c>
      <c r="F1471" s="214">
        <f t="shared" si="408"/>
        <v>0</v>
      </c>
      <c r="G1471" s="214">
        <f t="shared" si="408"/>
        <v>0</v>
      </c>
      <c r="H1471" s="227">
        <f>B1471+D1471+F1471</f>
        <v>2</v>
      </c>
      <c r="I1471" s="228">
        <f>C1471+E1471+G1471</f>
        <v>205.51</v>
      </c>
      <c r="J1471" s="329"/>
    </row>
    <row r="1472" spans="1:10" ht="12.75">
      <c r="A1472" s="110" t="s">
        <v>119</v>
      </c>
      <c r="B1472" s="217">
        <v>0</v>
      </c>
      <c r="C1472" s="218">
        <v>0</v>
      </c>
      <c r="D1472" s="218">
        <v>0</v>
      </c>
      <c r="E1472" s="218">
        <v>0</v>
      </c>
      <c r="F1472" s="218">
        <v>0</v>
      </c>
      <c r="G1472" s="219">
        <v>0</v>
      </c>
      <c r="H1472" s="220">
        <f>B1472+D1472+F1472</f>
        <v>0</v>
      </c>
      <c r="I1472" s="221">
        <f aca="true" t="shared" si="409" ref="I1472:I1480">C1472+E1472+G1472</f>
        <v>0</v>
      </c>
      <c r="J1472" s="329"/>
    </row>
    <row r="1473" spans="1:10" ht="12.75">
      <c r="A1473" s="110" t="s">
        <v>120</v>
      </c>
      <c r="B1473" s="217">
        <v>0</v>
      </c>
      <c r="C1473" s="218">
        <v>0</v>
      </c>
      <c r="D1473" s="218">
        <v>0</v>
      </c>
      <c r="E1473" s="218">
        <v>0</v>
      </c>
      <c r="F1473" s="218">
        <v>0</v>
      </c>
      <c r="G1473" s="219">
        <v>0</v>
      </c>
      <c r="H1473" s="220">
        <f>B1473+D1473+F1473</f>
        <v>0</v>
      </c>
      <c r="I1473" s="221">
        <f t="shared" si="409"/>
        <v>0</v>
      </c>
      <c r="J1473" s="329"/>
    </row>
    <row r="1474" spans="1:10" ht="12.75">
      <c r="A1474" s="110" t="s">
        <v>121</v>
      </c>
      <c r="B1474" s="217">
        <v>0</v>
      </c>
      <c r="C1474" s="218">
        <v>0</v>
      </c>
      <c r="D1474" s="218">
        <v>0</v>
      </c>
      <c r="E1474" s="218">
        <v>0</v>
      </c>
      <c r="F1474" s="218">
        <v>0</v>
      </c>
      <c r="G1474" s="219">
        <v>0</v>
      </c>
      <c r="H1474" s="220">
        <f aca="true" t="shared" si="410" ref="H1474:H1480">B1474+D1474+F1474</f>
        <v>0</v>
      </c>
      <c r="I1474" s="221">
        <f t="shared" si="409"/>
        <v>0</v>
      </c>
      <c r="J1474" s="329"/>
    </row>
    <row r="1475" spans="1:10" ht="12.75">
      <c r="A1475" s="110" t="s">
        <v>122</v>
      </c>
      <c r="B1475" s="217">
        <v>0</v>
      </c>
      <c r="C1475" s="218">
        <v>0</v>
      </c>
      <c r="D1475" s="218">
        <v>0</v>
      </c>
      <c r="E1475" s="218">
        <v>0</v>
      </c>
      <c r="F1475" s="218">
        <v>0</v>
      </c>
      <c r="G1475" s="219">
        <v>0</v>
      </c>
      <c r="H1475" s="220">
        <f t="shared" si="410"/>
        <v>0</v>
      </c>
      <c r="I1475" s="221">
        <f t="shared" si="409"/>
        <v>0</v>
      </c>
      <c r="J1475" s="329"/>
    </row>
    <row r="1476" spans="1:10" ht="12.75">
      <c r="A1476" s="110" t="s">
        <v>123</v>
      </c>
      <c r="B1476" s="217">
        <v>0</v>
      </c>
      <c r="C1476" s="218">
        <v>0</v>
      </c>
      <c r="D1476" s="218">
        <v>0</v>
      </c>
      <c r="E1476" s="218">
        <v>0</v>
      </c>
      <c r="F1476" s="218">
        <v>0</v>
      </c>
      <c r="G1476" s="219">
        <v>0</v>
      </c>
      <c r="H1476" s="220">
        <f t="shared" si="410"/>
        <v>0</v>
      </c>
      <c r="I1476" s="221">
        <f t="shared" si="409"/>
        <v>0</v>
      </c>
      <c r="J1476" s="329"/>
    </row>
    <row r="1477" spans="1:10" ht="12.75">
      <c r="A1477" s="110" t="s">
        <v>326</v>
      </c>
      <c r="B1477" s="217">
        <v>0</v>
      </c>
      <c r="C1477" s="218">
        <v>0</v>
      </c>
      <c r="D1477" s="218">
        <v>0</v>
      </c>
      <c r="E1477" s="218">
        <v>0</v>
      </c>
      <c r="F1477" s="218">
        <v>0</v>
      </c>
      <c r="G1477" s="219">
        <v>0</v>
      </c>
      <c r="H1477" s="220">
        <f t="shared" si="410"/>
        <v>0</v>
      </c>
      <c r="I1477" s="221">
        <f t="shared" si="409"/>
        <v>0</v>
      </c>
      <c r="J1477" s="329"/>
    </row>
    <row r="1478" spans="1:10" ht="12.75">
      <c r="A1478" s="110" t="s">
        <v>124</v>
      </c>
      <c r="B1478" s="217">
        <v>1</v>
      </c>
      <c r="C1478" s="218">
        <v>11.32</v>
      </c>
      <c r="D1478" s="218">
        <v>0</v>
      </c>
      <c r="E1478" s="218">
        <v>0</v>
      </c>
      <c r="F1478" s="218">
        <v>0</v>
      </c>
      <c r="G1478" s="219">
        <v>0</v>
      </c>
      <c r="H1478" s="220">
        <f t="shared" si="410"/>
        <v>1</v>
      </c>
      <c r="I1478" s="221">
        <f t="shared" si="409"/>
        <v>11.32</v>
      </c>
      <c r="J1478" s="329"/>
    </row>
    <row r="1479" spans="1:10" ht="12.75">
      <c r="A1479" s="110" t="s">
        <v>125</v>
      </c>
      <c r="B1479" s="217">
        <v>0</v>
      </c>
      <c r="C1479" s="218">
        <v>0</v>
      </c>
      <c r="D1479" s="218">
        <v>0</v>
      </c>
      <c r="E1479" s="218">
        <v>0</v>
      </c>
      <c r="F1479" s="218">
        <v>0</v>
      </c>
      <c r="G1479" s="219">
        <v>0</v>
      </c>
      <c r="H1479" s="220">
        <f t="shared" si="410"/>
        <v>0</v>
      </c>
      <c r="I1479" s="221">
        <f t="shared" si="409"/>
        <v>0</v>
      </c>
      <c r="J1479" s="329"/>
    </row>
    <row r="1480" spans="1:10" ht="12.75">
      <c r="A1480" s="110" t="s">
        <v>126</v>
      </c>
      <c r="B1480" s="217">
        <v>0</v>
      </c>
      <c r="C1480" s="218">
        <v>0</v>
      </c>
      <c r="D1480" s="218">
        <v>0</v>
      </c>
      <c r="E1480" s="218">
        <v>0</v>
      </c>
      <c r="F1480" s="218">
        <v>0</v>
      </c>
      <c r="G1480" s="219">
        <v>0</v>
      </c>
      <c r="H1480" s="220">
        <f t="shared" si="410"/>
        <v>0</v>
      </c>
      <c r="I1480" s="221">
        <f t="shared" si="409"/>
        <v>0</v>
      </c>
      <c r="J1480" s="329"/>
    </row>
    <row r="1481" spans="1:10" ht="12.75">
      <c r="A1481" s="111" t="s">
        <v>127</v>
      </c>
      <c r="B1481" s="222">
        <v>1</v>
      </c>
      <c r="C1481" s="223">
        <v>194.19</v>
      </c>
      <c r="D1481" s="223">
        <v>0</v>
      </c>
      <c r="E1481" s="223">
        <v>0</v>
      </c>
      <c r="F1481" s="223">
        <v>0</v>
      </c>
      <c r="G1481" s="224">
        <v>0</v>
      </c>
      <c r="H1481" s="225">
        <f>B1481+D1481+F1481</f>
        <v>1</v>
      </c>
      <c r="I1481" s="226">
        <f>C1481+E1481+G1481</f>
        <v>194.19</v>
      </c>
      <c r="J1481" s="329"/>
    </row>
    <row r="1482" spans="1:10" ht="12.75">
      <c r="A1482" s="109" t="s">
        <v>311</v>
      </c>
      <c r="B1482" s="213">
        <f aca="true" t="shared" si="411" ref="B1482:G1482">SUM(B1483:B1492)</f>
        <v>32</v>
      </c>
      <c r="C1482" s="214">
        <f t="shared" si="411"/>
        <v>5664.839999999999</v>
      </c>
      <c r="D1482" s="214">
        <f t="shared" si="411"/>
        <v>0</v>
      </c>
      <c r="E1482" s="214">
        <f t="shared" si="411"/>
        <v>0</v>
      </c>
      <c r="F1482" s="214">
        <f t="shared" si="411"/>
        <v>56</v>
      </c>
      <c r="G1482" s="214">
        <f t="shared" si="411"/>
        <v>29939.469999999998</v>
      </c>
      <c r="H1482" s="227">
        <f>B1482+D1482+F1482</f>
        <v>88</v>
      </c>
      <c r="I1482" s="228">
        <f>C1482+E1482+G1482</f>
        <v>35604.31</v>
      </c>
      <c r="J1482" s="329"/>
    </row>
    <row r="1483" spans="1:10" ht="12.75">
      <c r="A1483" s="110" t="s">
        <v>119</v>
      </c>
      <c r="B1483" s="217">
        <v>0</v>
      </c>
      <c r="C1483" s="218">
        <v>0</v>
      </c>
      <c r="D1483" s="218">
        <v>0</v>
      </c>
      <c r="E1483" s="218">
        <v>0</v>
      </c>
      <c r="F1483" s="218">
        <v>0</v>
      </c>
      <c r="G1483" s="219">
        <v>0</v>
      </c>
      <c r="H1483" s="220">
        <f>B1483+D1483+F1483</f>
        <v>0</v>
      </c>
      <c r="I1483" s="221">
        <f aca="true" t="shared" si="412" ref="I1483:I1491">C1483+E1483+G1483</f>
        <v>0</v>
      </c>
      <c r="J1483" s="329"/>
    </row>
    <row r="1484" spans="1:10" ht="12.75">
      <c r="A1484" s="110" t="s">
        <v>120</v>
      </c>
      <c r="B1484" s="217">
        <v>0</v>
      </c>
      <c r="C1484" s="218">
        <v>0</v>
      </c>
      <c r="D1484" s="218">
        <v>0</v>
      </c>
      <c r="E1484" s="218">
        <v>0</v>
      </c>
      <c r="F1484" s="218">
        <v>0</v>
      </c>
      <c r="G1484" s="219">
        <v>0</v>
      </c>
      <c r="H1484" s="220">
        <f>B1484+D1484+F1484</f>
        <v>0</v>
      </c>
      <c r="I1484" s="221">
        <f t="shared" si="412"/>
        <v>0</v>
      </c>
      <c r="J1484" s="329"/>
    </row>
    <row r="1485" spans="1:10" ht="12.75">
      <c r="A1485" s="110" t="s">
        <v>121</v>
      </c>
      <c r="B1485" s="217">
        <v>0</v>
      </c>
      <c r="C1485" s="218">
        <v>0</v>
      </c>
      <c r="D1485" s="218">
        <v>0</v>
      </c>
      <c r="E1485" s="218">
        <v>0</v>
      </c>
      <c r="F1485" s="218">
        <v>0</v>
      </c>
      <c r="G1485" s="219">
        <v>0</v>
      </c>
      <c r="H1485" s="220">
        <f>B1485+D1485+F1485</f>
        <v>0</v>
      </c>
      <c r="I1485" s="221">
        <f t="shared" si="412"/>
        <v>0</v>
      </c>
      <c r="J1485" s="329"/>
    </row>
    <row r="1486" spans="1:10" ht="12.75">
      <c r="A1486" s="110" t="s">
        <v>122</v>
      </c>
      <c r="B1486" s="217">
        <v>0</v>
      </c>
      <c r="C1486" s="218">
        <v>0</v>
      </c>
      <c r="D1486" s="218">
        <v>0</v>
      </c>
      <c r="E1486" s="218">
        <v>0</v>
      </c>
      <c r="F1486" s="218">
        <v>0</v>
      </c>
      <c r="G1486" s="219">
        <v>0</v>
      </c>
      <c r="H1486" s="220">
        <f aca="true" t="shared" si="413" ref="H1486:H1491">B1486+D1486+F1486</f>
        <v>0</v>
      </c>
      <c r="I1486" s="221">
        <f t="shared" si="412"/>
        <v>0</v>
      </c>
      <c r="J1486" s="329"/>
    </row>
    <row r="1487" spans="1:10" ht="12.75">
      <c r="A1487" s="110" t="s">
        <v>123</v>
      </c>
      <c r="B1487" s="217">
        <v>22</v>
      </c>
      <c r="C1487" s="218">
        <v>2879.7999999999993</v>
      </c>
      <c r="D1487" s="218">
        <v>0</v>
      </c>
      <c r="E1487" s="218">
        <v>0</v>
      </c>
      <c r="F1487" s="218">
        <v>0</v>
      </c>
      <c r="G1487" s="219">
        <v>0</v>
      </c>
      <c r="H1487" s="220">
        <f t="shared" si="413"/>
        <v>22</v>
      </c>
      <c r="I1487" s="221">
        <f t="shared" si="412"/>
        <v>2879.7999999999993</v>
      </c>
      <c r="J1487" s="329"/>
    </row>
    <row r="1488" spans="1:10" ht="12.75">
      <c r="A1488" s="110" t="s">
        <v>326</v>
      </c>
      <c r="B1488" s="217">
        <v>0</v>
      </c>
      <c r="C1488" s="218">
        <v>0</v>
      </c>
      <c r="D1488" s="218">
        <v>0</v>
      </c>
      <c r="E1488" s="218">
        <v>0</v>
      </c>
      <c r="F1488" s="218">
        <v>0</v>
      </c>
      <c r="G1488" s="219">
        <v>0</v>
      </c>
      <c r="H1488" s="220">
        <f t="shared" si="413"/>
        <v>0</v>
      </c>
      <c r="I1488" s="221">
        <f t="shared" si="412"/>
        <v>0</v>
      </c>
      <c r="J1488" s="329"/>
    </row>
    <row r="1489" spans="1:10" ht="12.75">
      <c r="A1489" s="110" t="s">
        <v>124</v>
      </c>
      <c r="B1489" s="217">
        <v>5</v>
      </c>
      <c r="C1489" s="218">
        <v>180.5</v>
      </c>
      <c r="D1489" s="218">
        <v>0</v>
      </c>
      <c r="E1489" s="218">
        <v>0</v>
      </c>
      <c r="F1489" s="218">
        <v>56</v>
      </c>
      <c r="G1489" s="219">
        <v>29939.469999999998</v>
      </c>
      <c r="H1489" s="220">
        <f t="shared" si="413"/>
        <v>61</v>
      </c>
      <c r="I1489" s="221">
        <f t="shared" si="412"/>
        <v>30119.969999999998</v>
      </c>
      <c r="J1489" s="329"/>
    </row>
    <row r="1490" spans="1:10" ht="12.75">
      <c r="A1490" s="110" t="s">
        <v>125</v>
      </c>
      <c r="B1490" s="217">
        <v>0</v>
      </c>
      <c r="C1490" s="218">
        <v>0</v>
      </c>
      <c r="D1490" s="218">
        <v>0</v>
      </c>
      <c r="E1490" s="218">
        <v>0</v>
      </c>
      <c r="F1490" s="218">
        <v>0</v>
      </c>
      <c r="G1490" s="219">
        <v>0</v>
      </c>
      <c r="H1490" s="220">
        <f t="shared" si="413"/>
        <v>0</v>
      </c>
      <c r="I1490" s="221">
        <f t="shared" si="412"/>
        <v>0</v>
      </c>
      <c r="J1490" s="329"/>
    </row>
    <row r="1491" spans="1:10" ht="12.75">
      <c r="A1491" s="110" t="s">
        <v>126</v>
      </c>
      <c r="B1491" s="217">
        <v>4</v>
      </c>
      <c r="C1491" s="218">
        <v>2601.5800000000004</v>
      </c>
      <c r="D1491" s="218">
        <v>0</v>
      </c>
      <c r="E1491" s="218">
        <v>0</v>
      </c>
      <c r="F1491" s="218">
        <v>0</v>
      </c>
      <c r="G1491" s="219">
        <v>0</v>
      </c>
      <c r="H1491" s="220">
        <f t="shared" si="413"/>
        <v>4</v>
      </c>
      <c r="I1491" s="221">
        <f t="shared" si="412"/>
        <v>2601.5800000000004</v>
      </c>
      <c r="J1491" s="329"/>
    </row>
    <row r="1492" spans="1:10" ht="12.75">
      <c r="A1492" s="111" t="s">
        <v>127</v>
      </c>
      <c r="B1492" s="222">
        <v>1</v>
      </c>
      <c r="C1492" s="223">
        <v>2.96</v>
      </c>
      <c r="D1492" s="223">
        <v>0</v>
      </c>
      <c r="E1492" s="223">
        <v>0</v>
      </c>
      <c r="F1492" s="223">
        <v>0</v>
      </c>
      <c r="G1492" s="224">
        <v>0</v>
      </c>
      <c r="H1492" s="225">
        <f>B1492+D1492+F1492</f>
        <v>1</v>
      </c>
      <c r="I1492" s="226">
        <f>C1492+E1492+G1492</f>
        <v>2.96</v>
      </c>
      <c r="J1492" s="329"/>
    </row>
    <row r="1493" spans="1:10" ht="12.75">
      <c r="A1493" s="109" t="s">
        <v>312</v>
      </c>
      <c r="B1493" s="213">
        <f aca="true" t="shared" si="414" ref="B1493:G1493">SUM(B1494:B1503)</f>
        <v>1438</v>
      </c>
      <c r="C1493" s="214">
        <f t="shared" si="414"/>
        <v>377861.2799999999</v>
      </c>
      <c r="D1493" s="214">
        <f t="shared" si="414"/>
        <v>9</v>
      </c>
      <c r="E1493" s="214">
        <f t="shared" si="414"/>
        <v>5272.66</v>
      </c>
      <c r="F1493" s="214">
        <f t="shared" si="414"/>
        <v>374</v>
      </c>
      <c r="G1493" s="214">
        <f t="shared" si="414"/>
        <v>124719.57</v>
      </c>
      <c r="H1493" s="227">
        <f>B1493+D1493+F1493</f>
        <v>1821</v>
      </c>
      <c r="I1493" s="228">
        <f>C1493+E1493+G1493</f>
        <v>507853.5099999999</v>
      </c>
      <c r="J1493" s="329"/>
    </row>
    <row r="1494" spans="1:10" ht="12.75">
      <c r="A1494" s="110" t="s">
        <v>119</v>
      </c>
      <c r="B1494" s="217">
        <v>23</v>
      </c>
      <c r="C1494" s="218">
        <v>7434.32</v>
      </c>
      <c r="D1494" s="218">
        <v>1</v>
      </c>
      <c r="E1494" s="218">
        <v>183.69</v>
      </c>
      <c r="F1494" s="218">
        <v>0</v>
      </c>
      <c r="G1494" s="219">
        <v>0</v>
      </c>
      <c r="H1494" s="220">
        <f>B1494+D1494+F1494</f>
        <v>24</v>
      </c>
      <c r="I1494" s="221">
        <f aca="true" t="shared" si="415" ref="I1494:I1502">C1494+E1494+G1494</f>
        <v>7618.009999999999</v>
      </c>
      <c r="J1494" s="329"/>
    </row>
    <row r="1495" spans="1:10" ht="12.75">
      <c r="A1495" s="110" t="s">
        <v>120</v>
      </c>
      <c r="B1495" s="217">
        <v>0</v>
      </c>
      <c r="C1495" s="218">
        <v>0</v>
      </c>
      <c r="D1495" s="218">
        <v>0</v>
      </c>
      <c r="E1495" s="218">
        <v>0</v>
      </c>
      <c r="F1495" s="218">
        <v>0</v>
      </c>
      <c r="G1495" s="219">
        <v>0</v>
      </c>
      <c r="H1495" s="220">
        <f>B1495+D1495+F1495</f>
        <v>0</v>
      </c>
      <c r="I1495" s="221">
        <f t="shared" si="415"/>
        <v>0</v>
      </c>
      <c r="J1495" s="329"/>
    </row>
    <row r="1496" spans="1:10" ht="12.75">
      <c r="A1496" s="110" t="s">
        <v>121</v>
      </c>
      <c r="B1496" s="217">
        <v>0</v>
      </c>
      <c r="C1496" s="218">
        <v>0</v>
      </c>
      <c r="D1496" s="218">
        <v>0</v>
      </c>
      <c r="E1496" s="218">
        <v>0</v>
      </c>
      <c r="F1496" s="218">
        <v>0</v>
      </c>
      <c r="G1496" s="219">
        <v>0</v>
      </c>
      <c r="H1496" s="220">
        <f>B1496+D1496+F1496</f>
        <v>0</v>
      </c>
      <c r="I1496" s="221">
        <f t="shared" si="415"/>
        <v>0</v>
      </c>
      <c r="J1496" s="329"/>
    </row>
    <row r="1497" spans="1:10" ht="12.75">
      <c r="A1497" s="110" t="s">
        <v>122</v>
      </c>
      <c r="B1497" s="217">
        <v>0</v>
      </c>
      <c r="C1497" s="218">
        <v>0</v>
      </c>
      <c r="D1497" s="218">
        <v>0</v>
      </c>
      <c r="E1497" s="218">
        <v>0</v>
      </c>
      <c r="F1497" s="218">
        <v>0</v>
      </c>
      <c r="G1497" s="219">
        <v>0</v>
      </c>
      <c r="H1497" s="220">
        <f aca="true" t="shared" si="416" ref="H1497:H1502">B1497+D1497+F1497</f>
        <v>0</v>
      </c>
      <c r="I1497" s="221">
        <f t="shared" si="415"/>
        <v>0</v>
      </c>
      <c r="J1497" s="329"/>
    </row>
    <row r="1498" spans="1:10" ht="12.75">
      <c r="A1498" s="110" t="s">
        <v>123</v>
      </c>
      <c r="B1498" s="217">
        <v>1135</v>
      </c>
      <c r="C1498" s="218">
        <v>263376.79</v>
      </c>
      <c r="D1498" s="218">
        <v>6</v>
      </c>
      <c r="E1498" s="218">
        <v>2947.79</v>
      </c>
      <c r="F1498" s="218">
        <v>104</v>
      </c>
      <c r="G1498" s="219">
        <v>7093.959999999999</v>
      </c>
      <c r="H1498" s="220">
        <f t="shared" si="416"/>
        <v>1245</v>
      </c>
      <c r="I1498" s="221">
        <f t="shared" si="415"/>
        <v>273418.54</v>
      </c>
      <c r="J1498" s="329"/>
    </row>
    <row r="1499" spans="1:10" ht="12.75">
      <c r="A1499" s="110" t="s">
        <v>326</v>
      </c>
      <c r="B1499" s="217">
        <v>1</v>
      </c>
      <c r="C1499" s="218">
        <v>77.48</v>
      </c>
      <c r="D1499" s="218">
        <v>0</v>
      </c>
      <c r="E1499" s="218">
        <v>0</v>
      </c>
      <c r="F1499" s="218">
        <v>0</v>
      </c>
      <c r="G1499" s="219">
        <v>0</v>
      </c>
      <c r="H1499" s="220">
        <f t="shared" si="416"/>
        <v>1</v>
      </c>
      <c r="I1499" s="221">
        <f t="shared" si="415"/>
        <v>77.48</v>
      </c>
      <c r="J1499" s="329"/>
    </row>
    <row r="1500" spans="1:10" ht="12.75">
      <c r="A1500" s="110" t="s">
        <v>124</v>
      </c>
      <c r="B1500" s="217">
        <v>128</v>
      </c>
      <c r="C1500" s="218">
        <v>45100.67</v>
      </c>
      <c r="D1500" s="218">
        <v>0</v>
      </c>
      <c r="E1500" s="218">
        <v>0</v>
      </c>
      <c r="F1500" s="218">
        <v>270</v>
      </c>
      <c r="G1500" s="219">
        <v>117625.61</v>
      </c>
      <c r="H1500" s="220">
        <f t="shared" si="416"/>
        <v>398</v>
      </c>
      <c r="I1500" s="221">
        <f t="shared" si="415"/>
        <v>162726.28</v>
      </c>
      <c r="J1500" s="329"/>
    </row>
    <row r="1501" spans="1:10" ht="12.75">
      <c r="A1501" s="110" t="s">
        <v>125</v>
      </c>
      <c r="B1501" s="217">
        <v>6</v>
      </c>
      <c r="C1501" s="218">
        <v>323.03999999999996</v>
      </c>
      <c r="D1501" s="218">
        <v>0</v>
      </c>
      <c r="E1501" s="218">
        <v>0</v>
      </c>
      <c r="F1501" s="218">
        <v>0</v>
      </c>
      <c r="G1501" s="219">
        <v>0</v>
      </c>
      <c r="H1501" s="220">
        <f t="shared" si="416"/>
        <v>6</v>
      </c>
      <c r="I1501" s="221">
        <f t="shared" si="415"/>
        <v>323.03999999999996</v>
      </c>
      <c r="J1501" s="329"/>
    </row>
    <row r="1502" spans="1:10" ht="12.75">
      <c r="A1502" s="110" t="s">
        <v>126</v>
      </c>
      <c r="B1502" s="217">
        <v>130</v>
      </c>
      <c r="C1502" s="218">
        <v>56067.62999999999</v>
      </c>
      <c r="D1502" s="218">
        <v>2</v>
      </c>
      <c r="E1502" s="218">
        <v>2141.18</v>
      </c>
      <c r="F1502" s="218">
        <v>0</v>
      </c>
      <c r="G1502" s="219">
        <v>0</v>
      </c>
      <c r="H1502" s="220">
        <f t="shared" si="416"/>
        <v>132</v>
      </c>
      <c r="I1502" s="221">
        <f t="shared" si="415"/>
        <v>58208.80999999999</v>
      </c>
      <c r="J1502" s="329"/>
    </row>
    <row r="1503" spans="1:10" ht="12.75">
      <c r="A1503" s="111" t="s">
        <v>127</v>
      </c>
      <c r="B1503" s="222">
        <v>15</v>
      </c>
      <c r="C1503" s="223">
        <v>5481.35</v>
      </c>
      <c r="D1503" s="223">
        <v>0</v>
      </c>
      <c r="E1503" s="223">
        <v>0</v>
      </c>
      <c r="F1503" s="223">
        <v>0</v>
      </c>
      <c r="G1503" s="224">
        <v>0</v>
      </c>
      <c r="H1503" s="225">
        <f>B1503+D1503+F1503</f>
        <v>15</v>
      </c>
      <c r="I1503" s="226">
        <f>C1503+E1503+G1503</f>
        <v>5481.35</v>
      </c>
      <c r="J1503" s="329"/>
    </row>
    <row r="1504" spans="1:10" ht="12.75">
      <c r="A1504" s="109" t="s">
        <v>390</v>
      </c>
      <c r="B1504" s="213">
        <f aca="true" t="shared" si="417" ref="B1504:G1504">SUM(B1505:B1514)</f>
        <v>0</v>
      </c>
      <c r="C1504" s="214">
        <f t="shared" si="417"/>
        <v>0</v>
      </c>
      <c r="D1504" s="214">
        <f t="shared" si="417"/>
        <v>0</v>
      </c>
      <c r="E1504" s="214">
        <f t="shared" si="417"/>
        <v>0</v>
      </c>
      <c r="F1504" s="214">
        <f t="shared" si="417"/>
        <v>0</v>
      </c>
      <c r="G1504" s="214">
        <f t="shared" si="417"/>
        <v>0</v>
      </c>
      <c r="H1504" s="227">
        <f>B1504+D1504+F1504</f>
        <v>0</v>
      </c>
      <c r="I1504" s="228">
        <f>C1504+E1504+G1504</f>
        <v>0</v>
      </c>
      <c r="J1504" s="329"/>
    </row>
    <row r="1505" spans="1:10" ht="12.75">
      <c r="A1505" s="110" t="s">
        <v>119</v>
      </c>
      <c r="B1505" s="217">
        <v>0</v>
      </c>
      <c r="C1505" s="218">
        <v>0</v>
      </c>
      <c r="D1505" s="218">
        <v>0</v>
      </c>
      <c r="E1505" s="218">
        <v>0</v>
      </c>
      <c r="F1505" s="218">
        <v>0</v>
      </c>
      <c r="G1505" s="219">
        <v>0</v>
      </c>
      <c r="H1505" s="220">
        <f>B1505+D1505+F1505</f>
        <v>0</v>
      </c>
      <c r="I1505" s="221">
        <f aca="true" t="shared" si="418" ref="I1505:I1513">C1505+E1505+G1505</f>
        <v>0</v>
      </c>
      <c r="J1505" s="329"/>
    </row>
    <row r="1506" spans="1:10" ht="12.75">
      <c r="A1506" s="110" t="s">
        <v>120</v>
      </c>
      <c r="B1506" s="217">
        <v>0</v>
      </c>
      <c r="C1506" s="218">
        <v>0</v>
      </c>
      <c r="D1506" s="218">
        <v>0</v>
      </c>
      <c r="E1506" s="218">
        <v>0</v>
      </c>
      <c r="F1506" s="218">
        <v>0</v>
      </c>
      <c r="G1506" s="219">
        <v>0</v>
      </c>
      <c r="H1506" s="220">
        <f>B1506+D1506+F1506</f>
        <v>0</v>
      </c>
      <c r="I1506" s="221">
        <f t="shared" si="418"/>
        <v>0</v>
      </c>
      <c r="J1506" s="329"/>
    </row>
    <row r="1507" spans="1:10" ht="12.75">
      <c r="A1507" s="110" t="s">
        <v>121</v>
      </c>
      <c r="B1507" s="217">
        <v>0</v>
      </c>
      <c r="C1507" s="218">
        <v>0</v>
      </c>
      <c r="D1507" s="218">
        <v>0</v>
      </c>
      <c r="E1507" s="218">
        <v>0</v>
      </c>
      <c r="F1507" s="218">
        <v>0</v>
      </c>
      <c r="G1507" s="219">
        <v>0</v>
      </c>
      <c r="H1507" s="220">
        <f>B1507+D1507+F1507</f>
        <v>0</v>
      </c>
      <c r="I1507" s="221">
        <f t="shared" si="418"/>
        <v>0</v>
      </c>
      <c r="J1507" s="329"/>
    </row>
    <row r="1508" spans="1:10" ht="12.75">
      <c r="A1508" s="110" t="s">
        <v>122</v>
      </c>
      <c r="B1508" s="217">
        <v>0</v>
      </c>
      <c r="C1508" s="218">
        <v>0</v>
      </c>
      <c r="D1508" s="218">
        <v>0</v>
      </c>
      <c r="E1508" s="218">
        <v>0</v>
      </c>
      <c r="F1508" s="218">
        <v>0</v>
      </c>
      <c r="G1508" s="219">
        <v>0</v>
      </c>
      <c r="H1508" s="220">
        <f aca="true" t="shared" si="419" ref="H1508:H1513">B1508+D1508+F1508</f>
        <v>0</v>
      </c>
      <c r="I1508" s="221">
        <f t="shared" si="418"/>
        <v>0</v>
      </c>
      <c r="J1508" s="329"/>
    </row>
    <row r="1509" spans="1:10" ht="12.75">
      <c r="A1509" s="110" t="s">
        <v>123</v>
      </c>
      <c r="B1509" s="217">
        <v>0</v>
      </c>
      <c r="C1509" s="218">
        <v>0</v>
      </c>
      <c r="D1509" s="218">
        <v>0</v>
      </c>
      <c r="E1509" s="218">
        <v>0</v>
      </c>
      <c r="F1509" s="218">
        <v>0</v>
      </c>
      <c r="G1509" s="219">
        <v>0</v>
      </c>
      <c r="H1509" s="220">
        <f t="shared" si="419"/>
        <v>0</v>
      </c>
      <c r="I1509" s="221">
        <f t="shared" si="418"/>
        <v>0</v>
      </c>
      <c r="J1509" s="329"/>
    </row>
    <row r="1510" spans="1:10" ht="12.75">
      <c r="A1510" s="110" t="s">
        <v>326</v>
      </c>
      <c r="B1510" s="217">
        <v>0</v>
      </c>
      <c r="C1510" s="218">
        <v>0</v>
      </c>
      <c r="D1510" s="218">
        <v>0</v>
      </c>
      <c r="E1510" s="218">
        <v>0</v>
      </c>
      <c r="F1510" s="218">
        <v>0</v>
      </c>
      <c r="G1510" s="219">
        <v>0</v>
      </c>
      <c r="H1510" s="220">
        <f t="shared" si="419"/>
        <v>0</v>
      </c>
      <c r="I1510" s="221">
        <f t="shared" si="418"/>
        <v>0</v>
      </c>
      <c r="J1510" s="329"/>
    </row>
    <row r="1511" spans="1:10" ht="12.75">
      <c r="A1511" s="110" t="s">
        <v>124</v>
      </c>
      <c r="B1511" s="217">
        <v>0</v>
      </c>
      <c r="C1511" s="218">
        <v>0</v>
      </c>
      <c r="D1511" s="218">
        <v>0</v>
      </c>
      <c r="E1511" s="218">
        <v>0</v>
      </c>
      <c r="F1511" s="218">
        <v>0</v>
      </c>
      <c r="G1511" s="219">
        <v>0</v>
      </c>
      <c r="H1511" s="220">
        <f t="shared" si="419"/>
        <v>0</v>
      </c>
      <c r="I1511" s="221">
        <f t="shared" si="418"/>
        <v>0</v>
      </c>
      <c r="J1511" s="329"/>
    </row>
    <row r="1512" spans="1:10" ht="12.75">
      <c r="A1512" s="110" t="s">
        <v>125</v>
      </c>
      <c r="B1512" s="217">
        <v>0</v>
      </c>
      <c r="C1512" s="218">
        <v>0</v>
      </c>
      <c r="D1512" s="218">
        <v>0</v>
      </c>
      <c r="E1512" s="218">
        <v>0</v>
      </c>
      <c r="F1512" s="218">
        <v>0</v>
      </c>
      <c r="G1512" s="219">
        <v>0</v>
      </c>
      <c r="H1512" s="220">
        <f t="shared" si="419"/>
        <v>0</v>
      </c>
      <c r="I1512" s="221">
        <f t="shared" si="418"/>
        <v>0</v>
      </c>
      <c r="J1512" s="329"/>
    </row>
    <row r="1513" spans="1:10" ht="12.75">
      <c r="A1513" s="110" t="s">
        <v>126</v>
      </c>
      <c r="B1513" s="217">
        <v>0</v>
      </c>
      <c r="C1513" s="218">
        <v>0</v>
      </c>
      <c r="D1513" s="218">
        <v>0</v>
      </c>
      <c r="E1513" s="218">
        <v>0</v>
      </c>
      <c r="F1513" s="218">
        <v>0</v>
      </c>
      <c r="G1513" s="219">
        <v>0</v>
      </c>
      <c r="H1513" s="220">
        <f t="shared" si="419"/>
        <v>0</v>
      </c>
      <c r="I1513" s="221">
        <f t="shared" si="418"/>
        <v>0</v>
      </c>
      <c r="J1513" s="329"/>
    </row>
    <row r="1514" spans="1:10" ht="12.75">
      <c r="A1514" s="111" t="s">
        <v>127</v>
      </c>
      <c r="B1514" s="222">
        <v>0</v>
      </c>
      <c r="C1514" s="223">
        <v>0</v>
      </c>
      <c r="D1514" s="223">
        <v>0</v>
      </c>
      <c r="E1514" s="223">
        <v>0</v>
      </c>
      <c r="F1514" s="223">
        <v>0</v>
      </c>
      <c r="G1514" s="224">
        <v>0</v>
      </c>
      <c r="H1514" s="225">
        <f>B1514+D1514+F1514</f>
        <v>0</v>
      </c>
      <c r="I1514" s="226">
        <f>C1514+E1514+G1514</f>
        <v>0</v>
      </c>
      <c r="J1514" s="329"/>
    </row>
    <row r="1515" spans="1:10" ht="12.75">
      <c r="A1515" s="109" t="s">
        <v>313</v>
      </c>
      <c r="B1515" s="213">
        <f aca="true" t="shared" si="420" ref="B1515:G1515">SUM(B1516:B1525)</f>
        <v>1</v>
      </c>
      <c r="C1515" s="214">
        <f t="shared" si="420"/>
        <v>62.06999999999999</v>
      </c>
      <c r="D1515" s="214">
        <f t="shared" si="420"/>
        <v>0</v>
      </c>
      <c r="E1515" s="214">
        <f t="shared" si="420"/>
        <v>0</v>
      </c>
      <c r="F1515" s="214">
        <f t="shared" si="420"/>
        <v>0</v>
      </c>
      <c r="G1515" s="214">
        <f t="shared" si="420"/>
        <v>0</v>
      </c>
      <c r="H1515" s="227">
        <f>B1515+D1515+F1515</f>
        <v>1</v>
      </c>
      <c r="I1515" s="228">
        <f>C1515+E1515+G1515</f>
        <v>62.06999999999999</v>
      </c>
      <c r="J1515" s="329"/>
    </row>
    <row r="1516" spans="1:10" ht="12.75">
      <c r="A1516" s="110" t="s">
        <v>119</v>
      </c>
      <c r="B1516" s="217">
        <v>0</v>
      </c>
      <c r="C1516" s="218">
        <v>0</v>
      </c>
      <c r="D1516" s="218">
        <v>0</v>
      </c>
      <c r="E1516" s="218">
        <v>0</v>
      </c>
      <c r="F1516" s="218">
        <v>0</v>
      </c>
      <c r="G1516" s="219">
        <v>0</v>
      </c>
      <c r="H1516" s="220">
        <f>B1516+D1516+F1516</f>
        <v>0</v>
      </c>
      <c r="I1516" s="221">
        <f aca="true" t="shared" si="421" ref="I1516:I1524">C1516+E1516+G1516</f>
        <v>0</v>
      </c>
      <c r="J1516" s="329"/>
    </row>
    <row r="1517" spans="1:10" ht="12.75">
      <c r="A1517" s="110" t="s">
        <v>120</v>
      </c>
      <c r="B1517" s="217">
        <v>0</v>
      </c>
      <c r="C1517" s="218">
        <v>0</v>
      </c>
      <c r="D1517" s="218">
        <v>0</v>
      </c>
      <c r="E1517" s="218">
        <v>0</v>
      </c>
      <c r="F1517" s="218">
        <v>0</v>
      </c>
      <c r="G1517" s="219">
        <v>0</v>
      </c>
      <c r="H1517" s="220">
        <f>B1517+D1517+F1517</f>
        <v>0</v>
      </c>
      <c r="I1517" s="221">
        <f t="shared" si="421"/>
        <v>0</v>
      </c>
      <c r="J1517" s="329"/>
    </row>
    <row r="1518" spans="1:10" ht="12.75">
      <c r="A1518" s="110" t="s">
        <v>121</v>
      </c>
      <c r="B1518" s="217">
        <v>0</v>
      </c>
      <c r="C1518" s="218">
        <v>0</v>
      </c>
      <c r="D1518" s="218">
        <v>0</v>
      </c>
      <c r="E1518" s="218">
        <v>0</v>
      </c>
      <c r="F1518" s="218">
        <v>0</v>
      </c>
      <c r="G1518" s="219">
        <v>0</v>
      </c>
      <c r="H1518" s="220">
        <f>B1518+D1518+F1518</f>
        <v>0</v>
      </c>
      <c r="I1518" s="221">
        <f t="shared" si="421"/>
        <v>0</v>
      </c>
      <c r="J1518" s="329"/>
    </row>
    <row r="1519" spans="1:10" ht="12.75">
      <c r="A1519" s="110" t="s">
        <v>122</v>
      </c>
      <c r="B1519" s="217">
        <v>0</v>
      </c>
      <c r="C1519" s="218">
        <v>0</v>
      </c>
      <c r="D1519" s="218">
        <v>0</v>
      </c>
      <c r="E1519" s="218">
        <v>0</v>
      </c>
      <c r="F1519" s="218">
        <v>0</v>
      </c>
      <c r="G1519" s="219">
        <v>0</v>
      </c>
      <c r="H1519" s="220">
        <f aca="true" t="shared" si="422" ref="H1519:H1524">B1519+D1519+F1519</f>
        <v>0</v>
      </c>
      <c r="I1519" s="221">
        <f t="shared" si="421"/>
        <v>0</v>
      </c>
      <c r="J1519" s="329"/>
    </row>
    <row r="1520" spans="1:10" ht="12.75">
      <c r="A1520" s="110" t="s">
        <v>123</v>
      </c>
      <c r="B1520" s="217">
        <v>0</v>
      </c>
      <c r="C1520" s="218">
        <v>0</v>
      </c>
      <c r="D1520" s="218">
        <v>0</v>
      </c>
      <c r="E1520" s="218">
        <v>0</v>
      </c>
      <c r="F1520" s="218">
        <v>0</v>
      </c>
      <c r="G1520" s="219">
        <v>0</v>
      </c>
      <c r="H1520" s="220">
        <f t="shared" si="422"/>
        <v>0</v>
      </c>
      <c r="I1520" s="221">
        <f t="shared" si="421"/>
        <v>0</v>
      </c>
      <c r="J1520" s="329"/>
    </row>
    <row r="1521" spans="1:10" ht="12.75">
      <c r="A1521" s="110" t="s">
        <v>326</v>
      </c>
      <c r="B1521" s="217">
        <v>0</v>
      </c>
      <c r="C1521" s="218">
        <v>0</v>
      </c>
      <c r="D1521" s="218">
        <v>0</v>
      </c>
      <c r="E1521" s="218">
        <v>0</v>
      </c>
      <c r="F1521" s="218">
        <v>0</v>
      </c>
      <c r="G1521" s="219">
        <v>0</v>
      </c>
      <c r="H1521" s="220">
        <f t="shared" si="422"/>
        <v>0</v>
      </c>
      <c r="I1521" s="221">
        <f t="shared" si="421"/>
        <v>0</v>
      </c>
      <c r="J1521" s="329"/>
    </row>
    <row r="1522" spans="1:10" ht="12.75">
      <c r="A1522" s="110" t="s">
        <v>124</v>
      </c>
      <c r="B1522" s="217">
        <v>0</v>
      </c>
      <c r="C1522" s="218">
        <v>0</v>
      </c>
      <c r="D1522" s="218">
        <v>0</v>
      </c>
      <c r="E1522" s="218">
        <v>0</v>
      </c>
      <c r="F1522" s="218">
        <v>0</v>
      </c>
      <c r="G1522" s="219">
        <v>0</v>
      </c>
      <c r="H1522" s="220">
        <f t="shared" si="422"/>
        <v>0</v>
      </c>
      <c r="I1522" s="221">
        <f t="shared" si="421"/>
        <v>0</v>
      </c>
      <c r="J1522" s="329"/>
    </row>
    <row r="1523" spans="1:10" ht="12.75">
      <c r="A1523" s="110" t="s">
        <v>125</v>
      </c>
      <c r="B1523" s="217">
        <v>0</v>
      </c>
      <c r="C1523" s="218">
        <v>0</v>
      </c>
      <c r="D1523" s="218">
        <v>0</v>
      </c>
      <c r="E1523" s="218">
        <v>0</v>
      </c>
      <c r="F1523" s="218">
        <v>0</v>
      </c>
      <c r="G1523" s="219">
        <v>0</v>
      </c>
      <c r="H1523" s="220">
        <f t="shared" si="422"/>
        <v>0</v>
      </c>
      <c r="I1523" s="221">
        <f t="shared" si="421"/>
        <v>0</v>
      </c>
      <c r="J1523" s="329"/>
    </row>
    <row r="1524" spans="1:10" ht="12.75">
      <c r="A1524" s="110" t="s">
        <v>126</v>
      </c>
      <c r="B1524" s="217">
        <v>0</v>
      </c>
      <c r="C1524" s="218">
        <v>0</v>
      </c>
      <c r="D1524" s="218">
        <v>0</v>
      </c>
      <c r="E1524" s="218">
        <v>0</v>
      </c>
      <c r="F1524" s="218">
        <v>0</v>
      </c>
      <c r="G1524" s="219">
        <v>0</v>
      </c>
      <c r="H1524" s="220">
        <f t="shared" si="422"/>
        <v>0</v>
      </c>
      <c r="I1524" s="221">
        <f t="shared" si="421"/>
        <v>0</v>
      </c>
      <c r="J1524" s="329"/>
    </row>
    <row r="1525" spans="1:10" ht="12.75">
      <c r="A1525" s="111" t="s">
        <v>127</v>
      </c>
      <c r="B1525" s="222">
        <v>1</v>
      </c>
      <c r="C1525" s="223">
        <v>62.06999999999999</v>
      </c>
      <c r="D1525" s="223">
        <v>0</v>
      </c>
      <c r="E1525" s="223">
        <v>0</v>
      </c>
      <c r="F1525" s="223">
        <v>0</v>
      </c>
      <c r="G1525" s="224">
        <v>0</v>
      </c>
      <c r="H1525" s="225">
        <f>B1525+D1525+F1525</f>
        <v>1</v>
      </c>
      <c r="I1525" s="226">
        <f>C1525+E1525+G1525</f>
        <v>62.06999999999999</v>
      </c>
      <c r="J1525" s="329"/>
    </row>
    <row r="1526" spans="1:10" ht="12.75">
      <c r="A1526" s="109" t="s">
        <v>314</v>
      </c>
      <c r="B1526" s="213">
        <f aca="true" t="shared" si="423" ref="B1526:G1526">SUM(B1527:B1536)</f>
        <v>0</v>
      </c>
      <c r="C1526" s="214">
        <f t="shared" si="423"/>
        <v>0</v>
      </c>
      <c r="D1526" s="214">
        <f t="shared" si="423"/>
        <v>0</v>
      </c>
      <c r="E1526" s="214">
        <f t="shared" si="423"/>
        <v>0</v>
      </c>
      <c r="F1526" s="214">
        <f t="shared" si="423"/>
        <v>3</v>
      </c>
      <c r="G1526" s="214">
        <f t="shared" si="423"/>
        <v>395.61</v>
      </c>
      <c r="H1526" s="227">
        <f>B1526+D1526+F1526</f>
        <v>3</v>
      </c>
      <c r="I1526" s="228">
        <f>C1526+E1526+G1526</f>
        <v>395.61</v>
      </c>
      <c r="J1526" s="329"/>
    </row>
    <row r="1527" spans="1:10" ht="12.75">
      <c r="A1527" s="110" t="s">
        <v>119</v>
      </c>
      <c r="B1527" s="217">
        <v>0</v>
      </c>
      <c r="C1527" s="218">
        <v>0</v>
      </c>
      <c r="D1527" s="218">
        <v>0</v>
      </c>
      <c r="E1527" s="218">
        <v>0</v>
      </c>
      <c r="F1527" s="218">
        <v>0</v>
      </c>
      <c r="G1527" s="219">
        <v>0</v>
      </c>
      <c r="H1527" s="220">
        <f>B1527+D1527+F1527</f>
        <v>0</v>
      </c>
      <c r="I1527" s="221">
        <f aca="true" t="shared" si="424" ref="I1527:I1535">C1527+E1527+G1527</f>
        <v>0</v>
      </c>
      <c r="J1527" s="329"/>
    </row>
    <row r="1528" spans="1:10" ht="12.75">
      <c r="A1528" s="110" t="s">
        <v>120</v>
      </c>
      <c r="B1528" s="217">
        <v>0</v>
      </c>
      <c r="C1528" s="218">
        <v>0</v>
      </c>
      <c r="D1528" s="218">
        <v>0</v>
      </c>
      <c r="E1528" s="218">
        <v>0</v>
      </c>
      <c r="F1528" s="218">
        <v>0</v>
      </c>
      <c r="G1528" s="219">
        <v>0</v>
      </c>
      <c r="H1528" s="220">
        <f>B1528+D1528+F1528</f>
        <v>0</v>
      </c>
      <c r="I1528" s="221">
        <f t="shared" si="424"/>
        <v>0</v>
      </c>
      <c r="J1528" s="329"/>
    </row>
    <row r="1529" spans="1:10" ht="12.75">
      <c r="A1529" s="110" t="s">
        <v>121</v>
      </c>
      <c r="B1529" s="217">
        <v>0</v>
      </c>
      <c r="C1529" s="218">
        <v>0</v>
      </c>
      <c r="D1529" s="218">
        <v>0</v>
      </c>
      <c r="E1529" s="218">
        <v>0</v>
      </c>
      <c r="F1529" s="218">
        <v>0</v>
      </c>
      <c r="G1529" s="219">
        <v>0</v>
      </c>
      <c r="H1529" s="220">
        <f>B1529+D1529+F1529</f>
        <v>0</v>
      </c>
      <c r="I1529" s="221">
        <f t="shared" si="424"/>
        <v>0</v>
      </c>
      <c r="J1529" s="329"/>
    </row>
    <row r="1530" spans="1:10" ht="12.75">
      <c r="A1530" s="110" t="s">
        <v>122</v>
      </c>
      <c r="B1530" s="217">
        <v>0</v>
      </c>
      <c r="C1530" s="218">
        <v>0</v>
      </c>
      <c r="D1530" s="218">
        <v>0</v>
      </c>
      <c r="E1530" s="218">
        <v>0</v>
      </c>
      <c r="F1530" s="218">
        <v>0</v>
      </c>
      <c r="G1530" s="219">
        <v>0</v>
      </c>
      <c r="H1530" s="220">
        <f aca="true" t="shared" si="425" ref="H1530:H1535">B1530+D1530+F1530</f>
        <v>0</v>
      </c>
      <c r="I1530" s="221">
        <f t="shared" si="424"/>
        <v>0</v>
      </c>
      <c r="J1530" s="329"/>
    </row>
    <row r="1531" spans="1:10" ht="12.75">
      <c r="A1531" s="110" t="s">
        <v>123</v>
      </c>
      <c r="B1531" s="217">
        <v>0</v>
      </c>
      <c r="C1531" s="218">
        <v>0</v>
      </c>
      <c r="D1531" s="218">
        <v>0</v>
      </c>
      <c r="E1531" s="218">
        <v>0</v>
      </c>
      <c r="F1531" s="218">
        <v>0</v>
      </c>
      <c r="G1531" s="219">
        <v>0</v>
      </c>
      <c r="H1531" s="220">
        <f t="shared" si="425"/>
        <v>0</v>
      </c>
      <c r="I1531" s="221">
        <f t="shared" si="424"/>
        <v>0</v>
      </c>
      <c r="J1531" s="329"/>
    </row>
    <row r="1532" spans="1:10" ht="12.75">
      <c r="A1532" s="110" t="s">
        <v>326</v>
      </c>
      <c r="B1532" s="217">
        <v>0</v>
      </c>
      <c r="C1532" s="218">
        <v>0</v>
      </c>
      <c r="D1532" s="218">
        <v>0</v>
      </c>
      <c r="E1532" s="218">
        <v>0</v>
      </c>
      <c r="F1532" s="218">
        <v>0</v>
      </c>
      <c r="G1532" s="219">
        <v>0</v>
      </c>
      <c r="H1532" s="220">
        <f t="shared" si="425"/>
        <v>0</v>
      </c>
      <c r="I1532" s="221">
        <f t="shared" si="424"/>
        <v>0</v>
      </c>
      <c r="J1532" s="329"/>
    </row>
    <row r="1533" spans="1:10" ht="12.75">
      <c r="A1533" s="110" t="s">
        <v>124</v>
      </c>
      <c r="B1533" s="217">
        <v>0</v>
      </c>
      <c r="C1533" s="218">
        <v>0</v>
      </c>
      <c r="D1533" s="218">
        <v>0</v>
      </c>
      <c r="E1533" s="218">
        <v>0</v>
      </c>
      <c r="F1533" s="218">
        <v>3</v>
      </c>
      <c r="G1533" s="219">
        <v>395.61</v>
      </c>
      <c r="H1533" s="220">
        <f t="shared" si="425"/>
        <v>3</v>
      </c>
      <c r="I1533" s="221">
        <f t="shared" si="424"/>
        <v>395.61</v>
      </c>
      <c r="J1533" s="329"/>
    </row>
    <row r="1534" spans="1:10" ht="12.75">
      <c r="A1534" s="110" t="s">
        <v>125</v>
      </c>
      <c r="B1534" s="217">
        <v>0</v>
      </c>
      <c r="C1534" s="218">
        <v>0</v>
      </c>
      <c r="D1534" s="218">
        <v>0</v>
      </c>
      <c r="E1534" s="218">
        <v>0</v>
      </c>
      <c r="F1534" s="218">
        <v>0</v>
      </c>
      <c r="G1534" s="219">
        <v>0</v>
      </c>
      <c r="H1534" s="220">
        <f t="shared" si="425"/>
        <v>0</v>
      </c>
      <c r="I1534" s="221">
        <f t="shared" si="424"/>
        <v>0</v>
      </c>
      <c r="J1534" s="329"/>
    </row>
    <row r="1535" spans="1:10" ht="12.75">
      <c r="A1535" s="110" t="s">
        <v>126</v>
      </c>
      <c r="B1535" s="217">
        <v>0</v>
      </c>
      <c r="C1535" s="218">
        <v>0</v>
      </c>
      <c r="D1535" s="218">
        <v>0</v>
      </c>
      <c r="E1535" s="218">
        <v>0</v>
      </c>
      <c r="F1535" s="218">
        <v>0</v>
      </c>
      <c r="G1535" s="219">
        <v>0</v>
      </c>
      <c r="H1535" s="220">
        <f t="shared" si="425"/>
        <v>0</v>
      </c>
      <c r="I1535" s="221">
        <f t="shared" si="424"/>
        <v>0</v>
      </c>
      <c r="J1535" s="329"/>
    </row>
    <row r="1536" spans="1:10" ht="12.75">
      <c r="A1536" s="111" t="s">
        <v>127</v>
      </c>
      <c r="B1536" s="222">
        <v>0</v>
      </c>
      <c r="C1536" s="223">
        <v>0</v>
      </c>
      <c r="D1536" s="223">
        <v>0</v>
      </c>
      <c r="E1536" s="223">
        <v>0</v>
      </c>
      <c r="F1536" s="223">
        <v>0</v>
      </c>
      <c r="G1536" s="224">
        <v>0</v>
      </c>
      <c r="H1536" s="225">
        <f>B1536+D1536+F1536</f>
        <v>0</v>
      </c>
      <c r="I1536" s="226">
        <f>C1536+E1536+G1536</f>
        <v>0</v>
      </c>
      <c r="J1536" s="329"/>
    </row>
    <row r="1537" spans="1:10" ht="12.75">
      <c r="A1537" s="109" t="s">
        <v>315</v>
      </c>
      <c r="B1537" s="213">
        <f aca="true" t="shared" si="426" ref="B1537:G1537">SUM(B1538:B1547)</f>
        <v>6</v>
      </c>
      <c r="C1537" s="214">
        <f t="shared" si="426"/>
        <v>1080.49</v>
      </c>
      <c r="D1537" s="214">
        <f t="shared" si="426"/>
        <v>0</v>
      </c>
      <c r="E1537" s="214">
        <f t="shared" si="426"/>
        <v>0</v>
      </c>
      <c r="F1537" s="214">
        <f t="shared" si="426"/>
        <v>16</v>
      </c>
      <c r="G1537" s="214">
        <f t="shared" si="426"/>
        <v>1612.32</v>
      </c>
      <c r="H1537" s="227">
        <f>B1537+D1537+F1537</f>
        <v>22</v>
      </c>
      <c r="I1537" s="228">
        <f>C1537+E1537+G1537</f>
        <v>2692.81</v>
      </c>
      <c r="J1537" s="329"/>
    </row>
    <row r="1538" spans="1:10" ht="12.75">
      <c r="A1538" s="110" t="s">
        <v>119</v>
      </c>
      <c r="B1538" s="217">
        <v>0</v>
      </c>
      <c r="C1538" s="218">
        <v>0</v>
      </c>
      <c r="D1538" s="218">
        <v>0</v>
      </c>
      <c r="E1538" s="218">
        <v>0</v>
      </c>
      <c r="F1538" s="218">
        <v>0</v>
      </c>
      <c r="G1538" s="219">
        <v>0</v>
      </c>
      <c r="H1538" s="220">
        <f>B1538+D1538+F1538</f>
        <v>0</v>
      </c>
      <c r="I1538" s="221">
        <f aca="true" t="shared" si="427" ref="I1538:I1546">C1538+E1538+G1538</f>
        <v>0</v>
      </c>
      <c r="J1538" s="329"/>
    </row>
    <row r="1539" spans="1:10" ht="12.75">
      <c r="A1539" s="110" t="s">
        <v>120</v>
      </c>
      <c r="B1539" s="217">
        <v>0</v>
      </c>
      <c r="C1539" s="218">
        <v>0</v>
      </c>
      <c r="D1539" s="218">
        <v>0</v>
      </c>
      <c r="E1539" s="218">
        <v>0</v>
      </c>
      <c r="F1539" s="218">
        <v>0</v>
      </c>
      <c r="G1539" s="219">
        <v>0</v>
      </c>
      <c r="H1539" s="220">
        <f>B1539+D1539+F1539</f>
        <v>0</v>
      </c>
      <c r="I1539" s="221">
        <f t="shared" si="427"/>
        <v>0</v>
      </c>
      <c r="J1539" s="329"/>
    </row>
    <row r="1540" spans="1:10" ht="12.75">
      <c r="A1540" s="110" t="s">
        <v>121</v>
      </c>
      <c r="B1540" s="217">
        <v>0</v>
      </c>
      <c r="C1540" s="218">
        <v>0</v>
      </c>
      <c r="D1540" s="218">
        <v>0</v>
      </c>
      <c r="E1540" s="218">
        <v>0</v>
      </c>
      <c r="F1540" s="218">
        <v>0</v>
      </c>
      <c r="G1540" s="219">
        <v>0</v>
      </c>
      <c r="H1540" s="220">
        <f>B1540+D1540+F1540</f>
        <v>0</v>
      </c>
      <c r="I1540" s="221">
        <f t="shared" si="427"/>
        <v>0</v>
      </c>
      <c r="J1540" s="329"/>
    </row>
    <row r="1541" spans="1:10" ht="12.75">
      <c r="A1541" s="110" t="s">
        <v>122</v>
      </c>
      <c r="B1541" s="217">
        <v>0</v>
      </c>
      <c r="C1541" s="218">
        <v>0</v>
      </c>
      <c r="D1541" s="218">
        <v>0</v>
      </c>
      <c r="E1541" s="218">
        <v>0</v>
      </c>
      <c r="F1541" s="218">
        <v>0</v>
      </c>
      <c r="G1541" s="219">
        <v>0</v>
      </c>
      <c r="H1541" s="220">
        <f aca="true" t="shared" si="428" ref="H1541:H1546">B1541+D1541+F1541</f>
        <v>0</v>
      </c>
      <c r="I1541" s="221">
        <f t="shared" si="427"/>
        <v>0</v>
      </c>
      <c r="J1541" s="329"/>
    </row>
    <row r="1542" spans="1:10" ht="12.75">
      <c r="A1542" s="110" t="s">
        <v>123</v>
      </c>
      <c r="B1542" s="217">
        <v>6</v>
      </c>
      <c r="C1542" s="218">
        <v>1080.49</v>
      </c>
      <c r="D1542" s="218">
        <v>0</v>
      </c>
      <c r="E1542" s="218">
        <v>0</v>
      </c>
      <c r="F1542" s="218">
        <v>1</v>
      </c>
      <c r="G1542" s="219">
        <v>55.68000000000001</v>
      </c>
      <c r="H1542" s="220">
        <f t="shared" si="428"/>
        <v>7</v>
      </c>
      <c r="I1542" s="221">
        <f t="shared" si="427"/>
        <v>1136.17</v>
      </c>
      <c r="J1542" s="329"/>
    </row>
    <row r="1543" spans="1:10" ht="12.75">
      <c r="A1543" s="110" t="s">
        <v>326</v>
      </c>
      <c r="B1543" s="217">
        <v>0</v>
      </c>
      <c r="C1543" s="218">
        <v>0</v>
      </c>
      <c r="D1543" s="218">
        <v>0</v>
      </c>
      <c r="E1543" s="218">
        <v>0</v>
      </c>
      <c r="F1543" s="218">
        <v>0</v>
      </c>
      <c r="G1543" s="219">
        <v>0</v>
      </c>
      <c r="H1543" s="220">
        <f t="shared" si="428"/>
        <v>0</v>
      </c>
      <c r="I1543" s="221">
        <f t="shared" si="427"/>
        <v>0</v>
      </c>
      <c r="J1543" s="329"/>
    </row>
    <row r="1544" spans="1:10" ht="12.75">
      <c r="A1544" s="110" t="s">
        <v>124</v>
      </c>
      <c r="B1544" s="217">
        <v>0</v>
      </c>
      <c r="C1544" s="218">
        <v>0</v>
      </c>
      <c r="D1544" s="218">
        <v>0</v>
      </c>
      <c r="E1544" s="218">
        <v>0</v>
      </c>
      <c r="F1544" s="218">
        <v>15</v>
      </c>
      <c r="G1544" s="219">
        <v>1556.6399999999999</v>
      </c>
      <c r="H1544" s="220">
        <f t="shared" si="428"/>
        <v>15</v>
      </c>
      <c r="I1544" s="221">
        <f t="shared" si="427"/>
        <v>1556.6399999999999</v>
      </c>
      <c r="J1544" s="329"/>
    </row>
    <row r="1545" spans="1:10" ht="12.75">
      <c r="A1545" s="110" t="s">
        <v>125</v>
      </c>
      <c r="B1545" s="217">
        <v>0</v>
      </c>
      <c r="C1545" s="218">
        <v>0</v>
      </c>
      <c r="D1545" s="218">
        <v>0</v>
      </c>
      <c r="E1545" s="218">
        <v>0</v>
      </c>
      <c r="F1545" s="218">
        <v>0</v>
      </c>
      <c r="G1545" s="219">
        <v>0</v>
      </c>
      <c r="H1545" s="220">
        <f t="shared" si="428"/>
        <v>0</v>
      </c>
      <c r="I1545" s="221">
        <f t="shared" si="427"/>
        <v>0</v>
      </c>
      <c r="J1545" s="329"/>
    </row>
    <row r="1546" spans="1:10" ht="12.75">
      <c r="A1546" s="110" t="s">
        <v>126</v>
      </c>
      <c r="B1546" s="217">
        <v>0</v>
      </c>
      <c r="C1546" s="218">
        <v>0</v>
      </c>
      <c r="D1546" s="218">
        <v>0</v>
      </c>
      <c r="E1546" s="218">
        <v>0</v>
      </c>
      <c r="F1546" s="218">
        <v>0</v>
      </c>
      <c r="G1546" s="219">
        <v>0</v>
      </c>
      <c r="H1546" s="220">
        <f t="shared" si="428"/>
        <v>0</v>
      </c>
      <c r="I1546" s="221">
        <f t="shared" si="427"/>
        <v>0</v>
      </c>
      <c r="J1546" s="329"/>
    </row>
    <row r="1547" spans="1:10" ht="12.75">
      <c r="A1547" s="111" t="s">
        <v>127</v>
      </c>
      <c r="B1547" s="222">
        <v>0</v>
      </c>
      <c r="C1547" s="223">
        <v>0</v>
      </c>
      <c r="D1547" s="223">
        <v>0</v>
      </c>
      <c r="E1547" s="223">
        <v>0</v>
      </c>
      <c r="F1547" s="223">
        <v>0</v>
      </c>
      <c r="G1547" s="224">
        <v>0</v>
      </c>
      <c r="H1547" s="225">
        <f>B1547+D1547+F1547</f>
        <v>0</v>
      </c>
      <c r="I1547" s="226">
        <f>C1547+E1547+G1547</f>
        <v>0</v>
      </c>
      <c r="J1547" s="329"/>
    </row>
    <row r="1548" spans="1:10" ht="12.75">
      <c r="A1548" s="109" t="s">
        <v>316</v>
      </c>
      <c r="B1548" s="213">
        <f aca="true" t="shared" si="429" ref="B1548:G1548">SUM(B1549:B1558)</f>
        <v>26</v>
      </c>
      <c r="C1548" s="214">
        <f t="shared" si="429"/>
        <v>1995.25</v>
      </c>
      <c r="D1548" s="214">
        <f t="shared" si="429"/>
        <v>2</v>
      </c>
      <c r="E1548" s="214">
        <f t="shared" si="429"/>
        <v>2902.49</v>
      </c>
      <c r="F1548" s="214">
        <f t="shared" si="429"/>
        <v>119</v>
      </c>
      <c r="G1548" s="214">
        <f t="shared" si="429"/>
        <v>54083.51</v>
      </c>
      <c r="H1548" s="227">
        <f>B1548+D1548+F1548</f>
        <v>147</v>
      </c>
      <c r="I1548" s="228">
        <f>C1548+E1548+G1548</f>
        <v>58981.25</v>
      </c>
      <c r="J1548" s="329"/>
    </row>
    <row r="1549" spans="1:10" ht="12.75">
      <c r="A1549" s="110" t="s">
        <v>119</v>
      </c>
      <c r="B1549" s="217">
        <v>1</v>
      </c>
      <c r="C1549" s="218">
        <v>15.1</v>
      </c>
      <c r="D1549" s="218">
        <v>2</v>
      </c>
      <c r="E1549" s="218">
        <v>2902.49</v>
      </c>
      <c r="F1549" s="218">
        <v>0</v>
      </c>
      <c r="G1549" s="219">
        <v>0</v>
      </c>
      <c r="H1549" s="220">
        <f>B1549+D1549+F1549</f>
        <v>3</v>
      </c>
      <c r="I1549" s="221">
        <f aca="true" t="shared" si="430" ref="I1549:I1557">C1549+E1549+G1549</f>
        <v>2917.5899999999997</v>
      </c>
      <c r="J1549" s="329"/>
    </row>
    <row r="1550" spans="1:10" ht="12.75">
      <c r="A1550" s="110" t="s">
        <v>120</v>
      </c>
      <c r="B1550" s="217">
        <v>0</v>
      </c>
      <c r="C1550" s="218">
        <v>0</v>
      </c>
      <c r="D1550" s="218">
        <v>0</v>
      </c>
      <c r="E1550" s="218">
        <v>0</v>
      </c>
      <c r="F1550" s="218">
        <v>0</v>
      </c>
      <c r="G1550" s="219">
        <v>0</v>
      </c>
      <c r="H1550" s="220">
        <f>B1550+D1550+F1550</f>
        <v>0</v>
      </c>
      <c r="I1550" s="221">
        <f t="shared" si="430"/>
        <v>0</v>
      </c>
      <c r="J1550" s="329"/>
    </row>
    <row r="1551" spans="1:10" ht="12.75">
      <c r="A1551" s="110" t="s">
        <v>121</v>
      </c>
      <c r="B1551" s="217">
        <v>0</v>
      </c>
      <c r="C1551" s="218">
        <v>0</v>
      </c>
      <c r="D1551" s="218">
        <v>0</v>
      </c>
      <c r="E1551" s="218">
        <v>0</v>
      </c>
      <c r="F1551" s="218">
        <v>0</v>
      </c>
      <c r="G1551" s="219">
        <v>0</v>
      </c>
      <c r="H1551" s="220">
        <f>B1551+D1551+F1551</f>
        <v>0</v>
      </c>
      <c r="I1551" s="221">
        <f t="shared" si="430"/>
        <v>0</v>
      </c>
      <c r="J1551" s="329"/>
    </row>
    <row r="1552" spans="1:10" ht="12.75">
      <c r="A1552" s="110" t="s">
        <v>122</v>
      </c>
      <c r="B1552" s="217">
        <v>0</v>
      </c>
      <c r="C1552" s="218">
        <v>0</v>
      </c>
      <c r="D1552" s="218">
        <v>0</v>
      </c>
      <c r="E1552" s="218">
        <v>0</v>
      </c>
      <c r="F1552" s="218">
        <v>0</v>
      </c>
      <c r="G1552" s="219">
        <v>0</v>
      </c>
      <c r="H1552" s="220">
        <f aca="true" t="shared" si="431" ref="H1552:H1557">B1552+D1552+F1552</f>
        <v>0</v>
      </c>
      <c r="I1552" s="221">
        <f t="shared" si="430"/>
        <v>0</v>
      </c>
      <c r="J1552" s="329"/>
    </row>
    <row r="1553" spans="1:10" ht="12.75">
      <c r="A1553" s="110" t="s">
        <v>123</v>
      </c>
      <c r="B1553" s="217">
        <v>0</v>
      </c>
      <c r="C1553" s="218">
        <v>0</v>
      </c>
      <c r="D1553" s="218">
        <v>0</v>
      </c>
      <c r="E1553" s="218">
        <v>0</v>
      </c>
      <c r="F1553" s="218">
        <v>0</v>
      </c>
      <c r="G1553" s="219">
        <v>0</v>
      </c>
      <c r="H1553" s="220">
        <f>B1553+D1553+F1553</f>
        <v>0</v>
      </c>
      <c r="I1553" s="221">
        <f t="shared" si="430"/>
        <v>0</v>
      </c>
      <c r="J1553" s="329"/>
    </row>
    <row r="1554" spans="1:10" ht="12.75">
      <c r="A1554" s="110" t="s">
        <v>326</v>
      </c>
      <c r="B1554" s="217">
        <v>0</v>
      </c>
      <c r="C1554" s="218">
        <v>0</v>
      </c>
      <c r="D1554" s="218">
        <v>0</v>
      </c>
      <c r="E1554" s="218">
        <v>0</v>
      </c>
      <c r="F1554" s="218">
        <v>0</v>
      </c>
      <c r="G1554" s="219">
        <v>0</v>
      </c>
      <c r="H1554" s="220">
        <f t="shared" si="431"/>
        <v>0</v>
      </c>
      <c r="I1554" s="221">
        <f t="shared" si="430"/>
        <v>0</v>
      </c>
      <c r="J1554" s="329"/>
    </row>
    <row r="1555" spans="1:10" ht="12.75">
      <c r="A1555" s="110" t="s">
        <v>124</v>
      </c>
      <c r="B1555" s="217">
        <v>21</v>
      </c>
      <c r="C1555" s="218">
        <v>1373.63</v>
      </c>
      <c r="D1555" s="218">
        <v>0</v>
      </c>
      <c r="E1555" s="218">
        <v>0</v>
      </c>
      <c r="F1555" s="218">
        <v>119</v>
      </c>
      <c r="G1555" s="219">
        <v>54083.51</v>
      </c>
      <c r="H1555" s="220">
        <f t="shared" si="431"/>
        <v>140</v>
      </c>
      <c r="I1555" s="221">
        <f t="shared" si="430"/>
        <v>55457.14</v>
      </c>
      <c r="J1555" s="329"/>
    </row>
    <row r="1556" spans="1:10" ht="12.75">
      <c r="A1556" s="110" t="s">
        <v>125</v>
      </c>
      <c r="B1556" s="217">
        <v>1</v>
      </c>
      <c r="C1556" s="218">
        <v>442.75</v>
      </c>
      <c r="D1556" s="218">
        <v>0</v>
      </c>
      <c r="E1556" s="218">
        <v>0</v>
      </c>
      <c r="F1556" s="218">
        <v>0</v>
      </c>
      <c r="G1556" s="219">
        <v>0</v>
      </c>
      <c r="H1556" s="220">
        <f t="shared" si="431"/>
        <v>1</v>
      </c>
      <c r="I1556" s="221">
        <f t="shared" si="430"/>
        <v>442.75</v>
      </c>
      <c r="J1556" s="329"/>
    </row>
    <row r="1557" spans="1:10" ht="12.75">
      <c r="A1557" s="110" t="s">
        <v>126</v>
      </c>
      <c r="B1557" s="217">
        <v>3</v>
      </c>
      <c r="C1557" s="218">
        <v>163.77</v>
      </c>
      <c r="D1557" s="218">
        <v>0</v>
      </c>
      <c r="E1557" s="218">
        <v>0</v>
      </c>
      <c r="F1557" s="218">
        <v>0</v>
      </c>
      <c r="G1557" s="219">
        <v>0</v>
      </c>
      <c r="H1557" s="220">
        <f t="shared" si="431"/>
        <v>3</v>
      </c>
      <c r="I1557" s="221">
        <f t="shared" si="430"/>
        <v>163.77</v>
      </c>
      <c r="J1557" s="329"/>
    </row>
    <row r="1558" spans="1:10" ht="12.75">
      <c r="A1558" s="111" t="s">
        <v>127</v>
      </c>
      <c r="B1558" s="222">
        <v>0</v>
      </c>
      <c r="C1558" s="223">
        <v>0</v>
      </c>
      <c r="D1558" s="223">
        <v>0</v>
      </c>
      <c r="E1558" s="223">
        <v>0</v>
      </c>
      <c r="F1558" s="223">
        <v>0</v>
      </c>
      <c r="G1558" s="224">
        <v>0</v>
      </c>
      <c r="H1558" s="225">
        <f>B1558+D1558+F1558</f>
        <v>0</v>
      </c>
      <c r="I1558" s="226">
        <f>C1558+E1558+G1558</f>
        <v>0</v>
      </c>
      <c r="J1558" s="329"/>
    </row>
    <row r="1559" spans="1:10" ht="12.75">
      <c r="A1559" s="109" t="s">
        <v>357</v>
      </c>
      <c r="B1559" s="213">
        <f aca="true" t="shared" si="432" ref="B1559:G1559">SUM(B1560:B1569)</f>
        <v>4</v>
      </c>
      <c r="C1559" s="214">
        <f t="shared" si="432"/>
        <v>132462.08</v>
      </c>
      <c r="D1559" s="214">
        <f t="shared" si="432"/>
        <v>0</v>
      </c>
      <c r="E1559" s="214">
        <f t="shared" si="432"/>
        <v>0</v>
      </c>
      <c r="F1559" s="214">
        <f t="shared" si="432"/>
        <v>0</v>
      </c>
      <c r="G1559" s="214">
        <f t="shared" si="432"/>
        <v>0</v>
      </c>
      <c r="H1559" s="227">
        <f>B1559+D1559+F1559</f>
        <v>4</v>
      </c>
      <c r="I1559" s="228">
        <f>C1559+E1559+G1559</f>
        <v>132462.08</v>
      </c>
      <c r="J1559" s="329"/>
    </row>
    <row r="1560" spans="1:10" ht="12.75">
      <c r="A1560" s="110" t="s">
        <v>119</v>
      </c>
      <c r="B1560" s="217">
        <v>0</v>
      </c>
      <c r="C1560" s="218">
        <v>0</v>
      </c>
      <c r="D1560" s="218">
        <v>0</v>
      </c>
      <c r="E1560" s="218">
        <v>0</v>
      </c>
      <c r="F1560" s="218">
        <v>0</v>
      </c>
      <c r="G1560" s="219">
        <v>0</v>
      </c>
      <c r="H1560" s="220">
        <f aca="true" t="shared" si="433" ref="H1560:H1573">B1560+D1560+F1560</f>
        <v>0</v>
      </c>
      <c r="I1560" s="221">
        <f aca="true" t="shared" si="434" ref="I1560:I1568">C1560+E1560+G1560</f>
        <v>0</v>
      </c>
      <c r="J1560" s="329"/>
    </row>
    <row r="1561" spans="1:10" ht="12.75">
      <c r="A1561" s="110" t="s">
        <v>120</v>
      </c>
      <c r="B1561" s="217">
        <v>0</v>
      </c>
      <c r="C1561" s="218">
        <v>0</v>
      </c>
      <c r="D1561" s="218">
        <v>0</v>
      </c>
      <c r="E1561" s="218">
        <v>0</v>
      </c>
      <c r="F1561" s="218">
        <v>0</v>
      </c>
      <c r="G1561" s="219">
        <v>0</v>
      </c>
      <c r="H1561" s="220">
        <f t="shared" si="433"/>
        <v>0</v>
      </c>
      <c r="I1561" s="221">
        <f t="shared" si="434"/>
        <v>0</v>
      </c>
      <c r="J1561" s="329"/>
    </row>
    <row r="1562" spans="1:10" ht="12.75">
      <c r="A1562" s="110" t="s">
        <v>121</v>
      </c>
      <c r="B1562" s="217">
        <v>0</v>
      </c>
      <c r="C1562" s="218">
        <v>0</v>
      </c>
      <c r="D1562" s="218">
        <v>0</v>
      </c>
      <c r="E1562" s="218">
        <v>0</v>
      </c>
      <c r="F1562" s="218">
        <v>0</v>
      </c>
      <c r="G1562" s="219">
        <v>0</v>
      </c>
      <c r="H1562" s="220">
        <f t="shared" si="433"/>
        <v>0</v>
      </c>
      <c r="I1562" s="221">
        <f t="shared" si="434"/>
        <v>0</v>
      </c>
      <c r="J1562" s="329"/>
    </row>
    <row r="1563" spans="1:10" ht="12.75">
      <c r="A1563" s="110" t="s">
        <v>122</v>
      </c>
      <c r="B1563" s="217">
        <v>0</v>
      </c>
      <c r="C1563" s="218">
        <v>0</v>
      </c>
      <c r="D1563" s="218">
        <v>0</v>
      </c>
      <c r="E1563" s="218">
        <v>0</v>
      </c>
      <c r="F1563" s="218">
        <v>0</v>
      </c>
      <c r="G1563" s="219">
        <v>0</v>
      </c>
      <c r="H1563" s="220">
        <f t="shared" si="433"/>
        <v>0</v>
      </c>
      <c r="I1563" s="221">
        <f t="shared" si="434"/>
        <v>0</v>
      </c>
      <c r="J1563" s="329"/>
    </row>
    <row r="1564" spans="1:10" ht="12.75">
      <c r="A1564" s="110" t="s">
        <v>123</v>
      </c>
      <c r="B1564" s="217">
        <v>0</v>
      </c>
      <c r="C1564" s="218">
        <v>0</v>
      </c>
      <c r="D1564" s="218">
        <v>0</v>
      </c>
      <c r="E1564" s="218">
        <v>0</v>
      </c>
      <c r="F1564" s="218">
        <v>0</v>
      </c>
      <c r="G1564" s="219">
        <v>0</v>
      </c>
      <c r="H1564" s="220">
        <f t="shared" si="433"/>
        <v>0</v>
      </c>
      <c r="I1564" s="221">
        <f t="shared" si="434"/>
        <v>0</v>
      </c>
      <c r="J1564" s="329"/>
    </row>
    <row r="1565" spans="1:10" ht="12.75">
      <c r="A1565" s="110" t="s">
        <v>326</v>
      </c>
      <c r="B1565" s="217">
        <v>0</v>
      </c>
      <c r="C1565" s="218">
        <v>0</v>
      </c>
      <c r="D1565" s="218">
        <v>0</v>
      </c>
      <c r="E1565" s="218">
        <v>0</v>
      </c>
      <c r="F1565" s="218">
        <v>0</v>
      </c>
      <c r="G1565" s="219">
        <v>0</v>
      </c>
      <c r="H1565" s="220">
        <f t="shared" si="433"/>
        <v>0</v>
      </c>
      <c r="I1565" s="221">
        <f t="shared" si="434"/>
        <v>0</v>
      </c>
      <c r="J1565" s="329"/>
    </row>
    <row r="1566" spans="1:10" ht="12.75">
      <c r="A1566" s="110" t="s">
        <v>124</v>
      </c>
      <c r="B1566" s="217">
        <v>0</v>
      </c>
      <c r="C1566" s="218">
        <v>0</v>
      </c>
      <c r="D1566" s="218">
        <v>0</v>
      </c>
      <c r="E1566" s="218">
        <v>0</v>
      </c>
      <c r="F1566" s="218">
        <v>0</v>
      </c>
      <c r="G1566" s="219">
        <v>0</v>
      </c>
      <c r="H1566" s="220">
        <f t="shared" si="433"/>
        <v>0</v>
      </c>
      <c r="I1566" s="221">
        <f t="shared" si="434"/>
        <v>0</v>
      </c>
      <c r="J1566" s="329"/>
    </row>
    <row r="1567" spans="1:10" ht="12.75">
      <c r="A1567" s="110" t="s">
        <v>125</v>
      </c>
      <c r="B1567" s="217">
        <v>0</v>
      </c>
      <c r="C1567" s="218">
        <v>0</v>
      </c>
      <c r="D1567" s="218">
        <v>0</v>
      </c>
      <c r="E1567" s="218">
        <v>0</v>
      </c>
      <c r="F1567" s="218">
        <v>0</v>
      </c>
      <c r="G1567" s="219">
        <v>0</v>
      </c>
      <c r="H1567" s="220">
        <f t="shared" si="433"/>
        <v>0</v>
      </c>
      <c r="I1567" s="221">
        <f t="shared" si="434"/>
        <v>0</v>
      </c>
      <c r="J1567" s="329"/>
    </row>
    <row r="1568" spans="1:10" ht="12.75">
      <c r="A1568" s="110" t="s">
        <v>126</v>
      </c>
      <c r="B1568" s="217">
        <v>0</v>
      </c>
      <c r="C1568" s="218">
        <v>0</v>
      </c>
      <c r="D1568" s="218">
        <v>0</v>
      </c>
      <c r="E1568" s="218">
        <v>0</v>
      </c>
      <c r="F1568" s="218">
        <v>0</v>
      </c>
      <c r="G1568" s="219">
        <v>0</v>
      </c>
      <c r="H1568" s="220">
        <f t="shared" si="433"/>
        <v>0</v>
      </c>
      <c r="I1568" s="221">
        <f t="shared" si="434"/>
        <v>0</v>
      </c>
      <c r="J1568" s="329"/>
    </row>
    <row r="1569" spans="1:10" ht="12.75">
      <c r="A1569" s="111" t="s">
        <v>127</v>
      </c>
      <c r="B1569" s="222">
        <v>4</v>
      </c>
      <c r="C1569" s="223">
        <v>132462.08</v>
      </c>
      <c r="D1569" s="223">
        <v>0</v>
      </c>
      <c r="E1569" s="223">
        <v>0</v>
      </c>
      <c r="F1569" s="223">
        <v>0</v>
      </c>
      <c r="G1569" s="224">
        <v>0</v>
      </c>
      <c r="H1569" s="225">
        <f t="shared" si="433"/>
        <v>4</v>
      </c>
      <c r="I1569" s="226">
        <f>C1569+E1569+G1569</f>
        <v>132462.08</v>
      </c>
      <c r="J1569" s="329"/>
    </row>
    <row r="1570" spans="1:10" ht="12.75">
      <c r="A1570" s="109" t="s">
        <v>169</v>
      </c>
      <c r="B1570" s="213">
        <f aca="true" t="shared" si="435" ref="B1570:G1570">SUM(B1571:B1580)</f>
        <v>3838</v>
      </c>
      <c r="C1570" s="214">
        <f t="shared" si="435"/>
        <v>190748.21000000002</v>
      </c>
      <c r="D1570" s="214">
        <f t="shared" si="435"/>
        <v>22</v>
      </c>
      <c r="E1570" s="214">
        <f t="shared" si="435"/>
        <v>4001.0299999999997</v>
      </c>
      <c r="F1570" s="214">
        <f t="shared" si="435"/>
        <v>2</v>
      </c>
      <c r="G1570" s="214">
        <f t="shared" si="435"/>
        <v>62.99</v>
      </c>
      <c r="H1570" s="227">
        <f t="shared" si="433"/>
        <v>3862</v>
      </c>
      <c r="I1570" s="228">
        <f>C1570+E1570+G1570</f>
        <v>194812.23</v>
      </c>
      <c r="J1570" s="329"/>
    </row>
    <row r="1571" spans="1:10" ht="12.75">
      <c r="A1571" s="110" t="s">
        <v>119</v>
      </c>
      <c r="B1571" s="217">
        <v>72</v>
      </c>
      <c r="C1571" s="218">
        <v>5928</v>
      </c>
      <c r="D1571" s="218">
        <v>0</v>
      </c>
      <c r="E1571" s="218">
        <v>0</v>
      </c>
      <c r="F1571" s="218">
        <v>0</v>
      </c>
      <c r="G1571" s="219">
        <v>0</v>
      </c>
      <c r="H1571" s="220">
        <f t="shared" si="433"/>
        <v>72</v>
      </c>
      <c r="I1571" s="221">
        <f aca="true" t="shared" si="436" ref="I1571:I1579">C1571+E1571+G1571</f>
        <v>5928</v>
      </c>
      <c r="J1571" s="329"/>
    </row>
    <row r="1572" spans="1:10" ht="12.75">
      <c r="A1572" s="110" t="s">
        <v>120</v>
      </c>
      <c r="B1572" s="217">
        <v>0</v>
      </c>
      <c r="C1572" s="218">
        <v>0</v>
      </c>
      <c r="D1572" s="218">
        <v>0</v>
      </c>
      <c r="E1572" s="218">
        <v>0</v>
      </c>
      <c r="F1572" s="218">
        <v>0</v>
      </c>
      <c r="G1572" s="219">
        <v>0</v>
      </c>
      <c r="H1572" s="220">
        <f t="shared" si="433"/>
        <v>0</v>
      </c>
      <c r="I1572" s="221">
        <f t="shared" si="436"/>
        <v>0</v>
      </c>
      <c r="J1572" s="329"/>
    </row>
    <row r="1573" spans="1:10" ht="12.75">
      <c r="A1573" s="110" t="s">
        <v>121</v>
      </c>
      <c r="B1573" s="217">
        <v>0</v>
      </c>
      <c r="C1573" s="218">
        <v>0</v>
      </c>
      <c r="D1573" s="218">
        <v>0</v>
      </c>
      <c r="E1573" s="218">
        <v>0</v>
      </c>
      <c r="F1573" s="218">
        <v>0</v>
      </c>
      <c r="G1573" s="219">
        <v>0</v>
      </c>
      <c r="H1573" s="220">
        <f t="shared" si="433"/>
        <v>0</v>
      </c>
      <c r="I1573" s="221">
        <f t="shared" si="436"/>
        <v>0</v>
      </c>
      <c r="J1573" s="329"/>
    </row>
    <row r="1574" spans="1:10" ht="12.75">
      <c r="A1574" s="110" t="s">
        <v>122</v>
      </c>
      <c r="B1574" s="217">
        <v>0</v>
      </c>
      <c r="C1574" s="218">
        <v>0</v>
      </c>
      <c r="D1574" s="218">
        <v>0</v>
      </c>
      <c r="E1574" s="218">
        <v>0</v>
      </c>
      <c r="F1574" s="218">
        <v>0</v>
      </c>
      <c r="G1574" s="219">
        <v>0</v>
      </c>
      <c r="H1574" s="220">
        <f aca="true" t="shared" si="437" ref="H1574:H1579">B1574+D1574+F1574</f>
        <v>0</v>
      </c>
      <c r="I1574" s="221">
        <f t="shared" si="436"/>
        <v>0</v>
      </c>
      <c r="J1574" s="329"/>
    </row>
    <row r="1575" spans="1:10" ht="12.75">
      <c r="A1575" s="110" t="s">
        <v>123</v>
      </c>
      <c r="B1575" s="217">
        <v>3535</v>
      </c>
      <c r="C1575" s="218">
        <v>162799.77000000002</v>
      </c>
      <c r="D1575" s="218">
        <v>21</v>
      </c>
      <c r="E1575" s="218">
        <v>4001.0299999999997</v>
      </c>
      <c r="F1575" s="218">
        <v>2</v>
      </c>
      <c r="G1575" s="219">
        <v>62.99</v>
      </c>
      <c r="H1575" s="220">
        <f t="shared" si="437"/>
        <v>3558</v>
      </c>
      <c r="I1575" s="221">
        <f t="shared" si="436"/>
        <v>166863.79</v>
      </c>
      <c r="J1575" s="329"/>
    </row>
    <row r="1576" spans="1:10" ht="12.75">
      <c r="A1576" s="110" t="s">
        <v>326</v>
      </c>
      <c r="B1576" s="217">
        <v>1</v>
      </c>
      <c r="C1576" s="218">
        <v>1114.4399999999998</v>
      </c>
      <c r="D1576" s="218">
        <v>0</v>
      </c>
      <c r="E1576" s="218">
        <v>0</v>
      </c>
      <c r="F1576" s="218">
        <v>0</v>
      </c>
      <c r="G1576" s="219">
        <v>0</v>
      </c>
      <c r="H1576" s="220">
        <f t="shared" si="437"/>
        <v>1</v>
      </c>
      <c r="I1576" s="221">
        <f t="shared" si="436"/>
        <v>1114.4399999999998</v>
      </c>
      <c r="J1576" s="329"/>
    </row>
    <row r="1577" spans="1:10" ht="12.75">
      <c r="A1577" s="110" t="s">
        <v>124</v>
      </c>
      <c r="B1577" s="217">
        <v>0</v>
      </c>
      <c r="C1577" s="218">
        <v>0</v>
      </c>
      <c r="D1577" s="218">
        <v>0</v>
      </c>
      <c r="E1577" s="218">
        <v>0</v>
      </c>
      <c r="F1577" s="218">
        <v>0</v>
      </c>
      <c r="G1577" s="219">
        <v>0</v>
      </c>
      <c r="H1577" s="220">
        <f t="shared" si="437"/>
        <v>0</v>
      </c>
      <c r="I1577" s="221">
        <f t="shared" si="436"/>
        <v>0</v>
      </c>
      <c r="J1577" s="329"/>
    </row>
    <row r="1578" spans="1:10" ht="12.75">
      <c r="A1578" s="110" t="s">
        <v>125</v>
      </c>
      <c r="B1578" s="217">
        <v>0</v>
      </c>
      <c r="C1578" s="218">
        <v>0</v>
      </c>
      <c r="D1578" s="218">
        <v>0</v>
      </c>
      <c r="E1578" s="218">
        <v>0</v>
      </c>
      <c r="F1578" s="218">
        <v>0</v>
      </c>
      <c r="G1578" s="219">
        <v>0</v>
      </c>
      <c r="H1578" s="220">
        <f t="shared" si="437"/>
        <v>0</v>
      </c>
      <c r="I1578" s="221">
        <f t="shared" si="436"/>
        <v>0</v>
      </c>
      <c r="J1578" s="329"/>
    </row>
    <row r="1579" spans="1:10" ht="12.75">
      <c r="A1579" s="110" t="s">
        <v>126</v>
      </c>
      <c r="B1579" s="217">
        <v>209</v>
      </c>
      <c r="C1579" s="218">
        <v>19725</v>
      </c>
      <c r="D1579" s="218">
        <v>1</v>
      </c>
      <c r="E1579" s="218">
        <v>0</v>
      </c>
      <c r="F1579" s="218">
        <v>0</v>
      </c>
      <c r="G1579" s="219">
        <v>0</v>
      </c>
      <c r="H1579" s="220">
        <f t="shared" si="437"/>
        <v>210</v>
      </c>
      <c r="I1579" s="221">
        <f t="shared" si="436"/>
        <v>19725</v>
      </c>
      <c r="J1579" s="329"/>
    </row>
    <row r="1580" spans="1:10" ht="13.5" thickBot="1">
      <c r="A1580" s="110" t="s">
        <v>127</v>
      </c>
      <c r="B1580" s="234">
        <v>21</v>
      </c>
      <c r="C1580" s="235">
        <v>1181</v>
      </c>
      <c r="D1580" s="235">
        <v>0</v>
      </c>
      <c r="E1580" s="235">
        <v>0</v>
      </c>
      <c r="F1580" s="235">
        <v>0</v>
      </c>
      <c r="G1580" s="236">
        <v>0</v>
      </c>
      <c r="H1580" s="237">
        <f>B1580+D1580+F1580</f>
        <v>21</v>
      </c>
      <c r="I1580" s="238">
        <f>C1580+E1580+G1580</f>
        <v>1181</v>
      </c>
      <c r="J1580" s="329"/>
    </row>
    <row r="1581" spans="1:10" ht="13.5" thickBot="1">
      <c r="A1581" s="118" t="s">
        <v>356</v>
      </c>
      <c r="B1581" s="134">
        <f aca="true" t="shared" si="438" ref="B1581:G1581">IF(ABS(B8+B19+B30+B41+B52+B63+B74+B85+B96+B107+B118+B129+B140+B151+B162+B173+B184+B195+B206+B217+B228+B239++B250+B261+B272+B283+B294++B305+B316+B327+B338+B349+B360+B371+B382+B393+B404+B415+B426+B437+B448+B459+B470+B481+B492+B503+B514+B525+B536+B547+B558+B569+B580+B591+B602+B613+B624+B635+B646+B657+B668+B679+B690+B701+B712+B723+B734+B745+B756+B767+B778++B789+B800+B811+B822+B833+B844+B855+B866+B877+B888+B899+B910+B921+B932+B943+B954+B965+B976+B987+B998+B1009+B1020+B1031+B1042+B1053+B1064+B1075+B1086+B1097+B1108+B1119+B1130+B1141+B1152+B1163+B1174+B1185+B1196+B1207+B1218+B1229+B1240+B1251+B1262+B1273+B1284+B1295+B1306+B1317+B1328+B1339+B1350+B1361+B1372+B1383+B1394+B1405+B1416+B1427+B1438+B1449+B1460+B1471+B1482+B1493+B1504+B1515+B1526+B1537+B1548+B1559+B1570-SUM(B1582:B1591))&lt;1,SUM(B1582:B1591),"Faux")</f>
        <v>29806</v>
      </c>
      <c r="C1581" s="134">
        <f t="shared" si="438"/>
        <v>6617897.73</v>
      </c>
      <c r="D1581" s="134">
        <f t="shared" si="438"/>
        <v>188</v>
      </c>
      <c r="E1581" s="134">
        <f t="shared" si="438"/>
        <v>143506.43</v>
      </c>
      <c r="F1581" s="134">
        <f t="shared" si="438"/>
        <v>7060</v>
      </c>
      <c r="G1581" s="134">
        <f t="shared" si="438"/>
        <v>2441384.5100000007</v>
      </c>
      <c r="H1581" s="134">
        <f>IF(B1581+D1581+F1581=SUM(H1582:H1591),SUM(H1582:H1591),"Faux")</f>
        <v>37054</v>
      </c>
      <c r="I1581" s="134">
        <f>IF(C1581+E1581+G1581=SUM(I1582:I1591),SUM(I1582:I1591),"Faux")</f>
        <v>9202788.67</v>
      </c>
      <c r="J1581" s="329"/>
    </row>
    <row r="1582" spans="1:10" ht="12.75">
      <c r="A1582" s="122" t="s">
        <v>119</v>
      </c>
      <c r="B1582" s="239">
        <f aca="true" t="shared" si="439" ref="B1582:G1582">B9+B20+B31+B42+B53+B64+B75+B86+B97+B108+B119+B130+B141+B152+B163+B174+B185+B196+B207+B218+B229+B240++B251+B262+B273+B284+B295++B306+B317+B328+B339+B350+B361+B372+B383+B394+B405+B416+B427+B438+B449+B460+B471+B482+B493+B504+B515+B526+B537+B548+B559+B570+B581+B592+B603+B614+B625+B636+B647+B658+B669+B680+B691+B702+B713+B724+B735+B746+B757+B768+B779++B790+B801+B812+B823+B834+B845+B856+B867+B878+B889+B900+B911+B922+B933+B944+B955+B966+B977+B988+B999+B1010+B1021+B1032+B1043+B1054+B1065+B1076+B1087+B1098+B1109+B1120+B1131+B1142+B1153+B1164+B1175+B1186+B1197+B1208+B1219+B1230+B1241+B1252+B1263+B1274+B1285+B1296+B1307+B1318+B1329+B1428+B1340+B1351+B1362+B1373+B1384+B1395+B1406+B1417+B1439+B1450+B1461+B1472+B1483+B1494+B1505+B1516+B1527+B1538+B1549+B1560+B1571</f>
        <v>561</v>
      </c>
      <c r="C1582" s="239">
        <f t="shared" si="439"/>
        <v>165212.71000000005</v>
      </c>
      <c r="D1582" s="239">
        <f t="shared" si="439"/>
        <v>7</v>
      </c>
      <c r="E1582" s="239">
        <f t="shared" si="439"/>
        <v>6092.19</v>
      </c>
      <c r="F1582" s="239">
        <f t="shared" si="439"/>
        <v>1</v>
      </c>
      <c r="G1582" s="239">
        <f t="shared" si="439"/>
        <v>31.200000000000003</v>
      </c>
      <c r="H1582" s="239">
        <f>B1582+D1582+F1582</f>
        <v>569</v>
      </c>
      <c r="I1582" s="240">
        <f>C1582+E1582+G1582</f>
        <v>171336.10000000006</v>
      </c>
      <c r="J1582" s="329"/>
    </row>
    <row r="1583" spans="1:10" ht="12.75">
      <c r="A1583" s="110" t="s">
        <v>120</v>
      </c>
      <c r="B1583" s="241">
        <f aca="true" t="shared" si="440" ref="B1583:G1591">B10+B21+B32+B43+B54+B65+B76+B87+B98+B109+B120+B131+B142+B153+B164+B175+B186+B197+B208+B219+B230+B241++B252+B263+B274+B285+B296++B307+B318+B329+B340+B351+B362+B373+B384+B395+B406+B417+B428+B439+B450+B461+B472+B483+B494+B505+B516+B527+B538+B549+B560+B571+B582+B593+B604+B615+B626+B637+B648+B659+B670+B681+B692+B703+B714+B725+B736+B747+B758+B769+B780++B791+B802+B813+B824+B835+B846+B857+B868+B879+B890+B901+B912+B923+B934+B945+B956+B967+B978+B989+B1000+B1011+B1022+B1033+B1044+B1055+B1066+B1077+B1088+B1099+B1110+B1121+B1132+B1143+B1154+B1165+B1176+B1187+B1198+B1209+B1220+B1231+B1242+B1253+B1264+B1275+B1286+B1297+B1308+B1319+B1330+B1429+B1341+B1352+B1363+B1374+B1385+B1396+B1407+B1418+B1440+B1451+B1462+B1473+B1484+B1495+B1506+B1517+B1528+B1539+B1550+B1561+B1572</f>
        <v>14</v>
      </c>
      <c r="C1583" s="241">
        <f t="shared" si="440"/>
        <v>4825.369999999999</v>
      </c>
      <c r="D1583" s="241">
        <f t="shared" si="440"/>
        <v>0</v>
      </c>
      <c r="E1583" s="241">
        <f t="shared" si="440"/>
        <v>0</v>
      </c>
      <c r="F1583" s="241">
        <f t="shared" si="440"/>
        <v>7</v>
      </c>
      <c r="G1583" s="241">
        <f t="shared" si="440"/>
        <v>3120.64</v>
      </c>
      <c r="H1583" s="241">
        <f aca="true" t="shared" si="441" ref="H1583:I1591">B1583+D1583+F1583</f>
        <v>21</v>
      </c>
      <c r="I1583" s="242">
        <f t="shared" si="441"/>
        <v>7946.009999999998</v>
      </c>
      <c r="J1583" s="329"/>
    </row>
    <row r="1584" spans="1:10" ht="12.75">
      <c r="A1584" s="110" t="s">
        <v>121</v>
      </c>
      <c r="B1584" s="241">
        <f t="shared" si="440"/>
        <v>0</v>
      </c>
      <c r="C1584" s="241">
        <f t="shared" si="440"/>
        <v>0</v>
      </c>
      <c r="D1584" s="241">
        <f t="shared" si="440"/>
        <v>0</v>
      </c>
      <c r="E1584" s="241">
        <f t="shared" si="440"/>
        <v>0</v>
      </c>
      <c r="F1584" s="241">
        <f t="shared" si="440"/>
        <v>0</v>
      </c>
      <c r="G1584" s="241">
        <f t="shared" si="440"/>
        <v>0</v>
      </c>
      <c r="H1584" s="241">
        <f t="shared" si="441"/>
        <v>0</v>
      </c>
      <c r="I1584" s="242">
        <f t="shared" si="441"/>
        <v>0</v>
      </c>
      <c r="J1584" s="329"/>
    </row>
    <row r="1585" spans="1:10" ht="12.75">
      <c r="A1585" s="110" t="s">
        <v>122</v>
      </c>
      <c r="B1585" s="241">
        <f t="shared" si="440"/>
        <v>0</v>
      </c>
      <c r="C1585" s="241">
        <f t="shared" si="440"/>
        <v>0</v>
      </c>
      <c r="D1585" s="241">
        <f t="shared" si="440"/>
        <v>0</v>
      </c>
      <c r="E1585" s="241">
        <f t="shared" si="440"/>
        <v>0</v>
      </c>
      <c r="F1585" s="241">
        <f t="shared" si="440"/>
        <v>0</v>
      </c>
      <c r="G1585" s="241">
        <f t="shared" si="440"/>
        <v>0</v>
      </c>
      <c r="H1585" s="241">
        <f t="shared" si="441"/>
        <v>0</v>
      </c>
      <c r="I1585" s="242">
        <f t="shared" si="441"/>
        <v>0</v>
      </c>
      <c r="J1585" s="329"/>
    </row>
    <row r="1586" spans="1:10" ht="12.75">
      <c r="A1586" s="110" t="s">
        <v>123</v>
      </c>
      <c r="B1586" s="241">
        <f t="shared" si="440"/>
        <v>24001</v>
      </c>
      <c r="C1586" s="241">
        <f t="shared" si="440"/>
        <v>4281013.87</v>
      </c>
      <c r="D1586" s="241">
        <f t="shared" si="440"/>
        <v>158</v>
      </c>
      <c r="E1586" s="241">
        <f t="shared" si="440"/>
        <v>128546.63999999998</v>
      </c>
      <c r="F1586" s="241">
        <f t="shared" si="440"/>
        <v>1866</v>
      </c>
      <c r="G1586" s="241">
        <f t="shared" si="440"/>
        <v>251056.26000000004</v>
      </c>
      <c r="H1586" s="241">
        <f t="shared" si="441"/>
        <v>26025</v>
      </c>
      <c r="I1586" s="242">
        <f t="shared" si="441"/>
        <v>4660616.77</v>
      </c>
      <c r="J1586" s="329"/>
    </row>
    <row r="1587" spans="1:10" ht="12.75">
      <c r="A1587" s="110" t="s">
        <v>326</v>
      </c>
      <c r="B1587" s="241">
        <f t="shared" si="440"/>
        <v>40</v>
      </c>
      <c r="C1587" s="241">
        <f t="shared" si="440"/>
        <v>13618.97</v>
      </c>
      <c r="D1587" s="241">
        <f t="shared" si="440"/>
        <v>0</v>
      </c>
      <c r="E1587" s="241">
        <f t="shared" si="440"/>
        <v>0</v>
      </c>
      <c r="F1587" s="241">
        <f t="shared" si="440"/>
        <v>7</v>
      </c>
      <c r="G1587" s="241">
        <f t="shared" si="440"/>
        <v>1194.13</v>
      </c>
      <c r="H1587" s="241">
        <f t="shared" si="441"/>
        <v>47</v>
      </c>
      <c r="I1587" s="242">
        <f t="shared" si="441"/>
        <v>14813.099999999999</v>
      </c>
      <c r="J1587" s="329"/>
    </row>
    <row r="1588" spans="1:10" ht="12.75">
      <c r="A1588" s="110" t="s">
        <v>124</v>
      </c>
      <c r="B1588" s="241">
        <f t="shared" si="440"/>
        <v>2127</v>
      </c>
      <c r="C1588" s="241">
        <f t="shared" si="440"/>
        <v>632607.7700000001</v>
      </c>
      <c r="D1588" s="241">
        <f t="shared" si="440"/>
        <v>0</v>
      </c>
      <c r="E1588" s="241">
        <f t="shared" si="440"/>
        <v>0</v>
      </c>
      <c r="F1588" s="241">
        <f t="shared" si="440"/>
        <v>5135</v>
      </c>
      <c r="G1588" s="241">
        <f t="shared" si="440"/>
        <v>2139029.5600000005</v>
      </c>
      <c r="H1588" s="241">
        <f t="shared" si="441"/>
        <v>7262</v>
      </c>
      <c r="I1588" s="242">
        <f t="shared" si="441"/>
        <v>2771637.3300000005</v>
      </c>
      <c r="J1588" s="329"/>
    </row>
    <row r="1589" spans="1:10" ht="12.75">
      <c r="A1589" s="110" t="s">
        <v>125</v>
      </c>
      <c r="B1589" s="241">
        <f t="shared" si="440"/>
        <v>221</v>
      </c>
      <c r="C1589" s="241">
        <f t="shared" si="440"/>
        <v>24658.449999999997</v>
      </c>
      <c r="D1589" s="241">
        <f t="shared" si="440"/>
        <v>4</v>
      </c>
      <c r="E1589" s="241">
        <f t="shared" si="440"/>
        <v>113.81</v>
      </c>
      <c r="F1589" s="241">
        <f t="shared" si="440"/>
        <v>5</v>
      </c>
      <c r="G1589" s="241">
        <f t="shared" si="440"/>
        <v>133</v>
      </c>
      <c r="H1589" s="241">
        <f t="shared" si="441"/>
        <v>230</v>
      </c>
      <c r="I1589" s="242">
        <f t="shared" si="441"/>
        <v>24905.26</v>
      </c>
      <c r="J1589" s="329"/>
    </row>
    <row r="1590" spans="1:10" ht="12.75">
      <c r="A1590" s="110" t="s">
        <v>126</v>
      </c>
      <c r="B1590" s="241">
        <f t="shared" si="440"/>
        <v>2644</v>
      </c>
      <c r="C1590" s="241">
        <f t="shared" si="440"/>
        <v>1291025.6099999996</v>
      </c>
      <c r="D1590" s="241">
        <f t="shared" si="440"/>
        <v>19</v>
      </c>
      <c r="E1590" s="241">
        <f t="shared" si="440"/>
        <v>8753.79</v>
      </c>
      <c r="F1590" s="241">
        <f t="shared" si="440"/>
        <v>0</v>
      </c>
      <c r="G1590" s="241">
        <f t="shared" si="440"/>
        <v>0</v>
      </c>
      <c r="H1590" s="241">
        <f t="shared" si="441"/>
        <v>2663</v>
      </c>
      <c r="I1590" s="242">
        <f t="shared" si="441"/>
        <v>1299779.3999999997</v>
      </c>
      <c r="J1590" s="329"/>
    </row>
    <row r="1591" spans="1:10" ht="13.5" thickBot="1">
      <c r="A1591" s="112" t="s">
        <v>127</v>
      </c>
      <c r="B1591" s="243">
        <f t="shared" si="440"/>
        <v>198</v>
      </c>
      <c r="C1591" s="243">
        <f t="shared" si="440"/>
        <v>204934.97999999998</v>
      </c>
      <c r="D1591" s="243">
        <f t="shared" si="440"/>
        <v>0</v>
      </c>
      <c r="E1591" s="243">
        <f t="shared" si="440"/>
        <v>0</v>
      </c>
      <c r="F1591" s="243">
        <f t="shared" si="440"/>
        <v>39</v>
      </c>
      <c r="G1591" s="243">
        <f t="shared" si="440"/>
        <v>46819.72</v>
      </c>
      <c r="H1591" s="243">
        <f>B1591+D1591+F1591</f>
        <v>237</v>
      </c>
      <c r="I1591" s="244">
        <f t="shared" si="441"/>
        <v>251754.69999999998</v>
      </c>
      <c r="J1591" s="329"/>
    </row>
    <row r="1594" spans="2:9" ht="12.75">
      <c r="B1594" s="65"/>
      <c r="C1594" s="128"/>
      <c r="D1594" s="65"/>
      <c r="E1594" s="65"/>
      <c r="F1594" s="65"/>
      <c r="G1594" s="65"/>
      <c r="H1594" s="65"/>
      <c r="I1594" s="65"/>
    </row>
    <row r="1595" spans="2:7" ht="12.75">
      <c r="B1595" s="20"/>
      <c r="C1595" s="20"/>
      <c r="D1595" s="20"/>
      <c r="E1595" s="20"/>
      <c r="F1595" s="20"/>
      <c r="G1595" s="20"/>
    </row>
    <row r="1596" spans="3:9" ht="12.75">
      <c r="C1596" s="128"/>
      <c r="D1596" s="65"/>
      <c r="E1596" s="65"/>
      <c r="F1596" s="65"/>
      <c r="G1596" s="65"/>
      <c r="H1596" s="65"/>
      <c r="I1596" s="65"/>
    </row>
    <row r="1598" ht="12.75">
      <c r="C1598" s="65"/>
    </row>
  </sheetData>
  <sheetProtection/>
  <mergeCells count="5"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  <ignoredErrors>
    <ignoredError sqref="D8:G8" formulaRange="1"/>
    <ignoredError sqref="H1581:I15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Clément Porte</cp:lastModifiedBy>
  <cp:lastPrinted>2017-09-05T10:14:00Z</cp:lastPrinted>
  <dcterms:created xsi:type="dcterms:W3CDTF">2009-02-20T10:26:10Z</dcterms:created>
  <dcterms:modified xsi:type="dcterms:W3CDTF">2017-12-12T09:02:53Z</dcterms:modified>
  <cp:category/>
  <cp:version/>
  <cp:contentType/>
  <cp:contentStatus/>
</cp:coreProperties>
</file>