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585" yWindow="6195" windowWidth="12660" windowHeight="6210" tabRatio="601" activeTab="1"/>
  </bookViews>
  <sheets>
    <sheet name="source" sheetId="2" r:id="rId1"/>
    <sheet name="Finalisation" sheetId="4" r:id="rId2"/>
  </sheets>
  <calcPr calcId="125725"/>
</workbook>
</file>

<file path=xl/calcChain.xml><?xml version="1.0" encoding="utf-8"?>
<calcChain xmlns="http://schemas.openxmlformats.org/spreadsheetml/2006/main">
  <c r="J89" i="4"/>
  <c r="I89"/>
  <c r="H89"/>
  <c r="G89"/>
  <c r="F89"/>
  <c r="E89"/>
  <c r="D89"/>
  <c r="C89"/>
  <c r="H60" i="2"/>
  <c r="H61"/>
  <c r="G61"/>
  <c r="G62"/>
  <c r="G63"/>
  <c r="G60"/>
  <c r="F63"/>
  <c r="F62"/>
  <c r="F61"/>
  <c r="F60"/>
  <c r="E63"/>
  <c r="E62"/>
  <c r="E61"/>
  <c r="E6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40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C41" i="4"/>
  <c r="J41"/>
  <c r="I41"/>
  <c r="H41"/>
  <c r="G41"/>
  <c r="F41"/>
  <c r="E41"/>
  <c r="D41"/>
  <c r="B30" i="2"/>
  <c r="C6"/>
  <c r="D4"/>
  <c r="J36" i="4"/>
  <c r="J43"/>
  <c r="F73" i="2"/>
  <c r="I36" i="4"/>
  <c r="I43"/>
  <c r="F74" i="2"/>
  <c r="H36" i="4"/>
  <c r="H43"/>
  <c r="E73" i="2"/>
  <c r="G36" i="4"/>
  <c r="G43"/>
  <c r="E74" i="2"/>
  <c r="F36" i="4"/>
  <c r="F43"/>
  <c r="D73" i="2"/>
  <c r="E36" i="4"/>
  <c r="E43"/>
  <c r="D74" i="2"/>
  <c r="D36" i="4"/>
  <c r="D43"/>
  <c r="C73" i="2"/>
  <c r="C36" i="4"/>
  <c r="C43"/>
  <c r="C74" i="2"/>
  <c r="J84" i="4"/>
  <c r="J91"/>
  <c r="J73" i="2"/>
  <c r="I84" i="4"/>
  <c r="I91"/>
  <c r="J74" i="2"/>
  <c r="H84" i="4"/>
  <c r="H91"/>
  <c r="I73" i="2"/>
  <c r="G84" i="4"/>
  <c r="G91"/>
  <c r="I74" i="2"/>
  <c r="F84" i="4"/>
  <c r="F91"/>
  <c r="H73" i="2"/>
  <c r="E84" i="4"/>
  <c r="E91"/>
  <c r="H74" i="2"/>
  <c r="D84" i="4"/>
  <c r="D91"/>
  <c r="G73" i="2"/>
  <c r="C84" i="4"/>
  <c r="C91"/>
  <c r="G74" i="2"/>
  <c r="F22"/>
  <c r="B65"/>
  <c r="F24"/>
  <c r="C29"/>
  <c r="E22"/>
  <c r="F26"/>
  <c r="F25"/>
  <c r="E24"/>
  <c r="E25"/>
  <c r="F23"/>
  <c r="E23"/>
  <c r="E26"/>
  <c r="C4"/>
  <c r="H22"/>
  <c r="F27"/>
  <c r="F28"/>
  <c r="F64"/>
  <c r="C27"/>
  <c r="C25"/>
  <c r="C23"/>
  <c r="C21"/>
  <c r="C19"/>
  <c r="C17"/>
  <c r="C15"/>
  <c r="C13"/>
  <c r="C11"/>
  <c r="C9"/>
  <c r="C7"/>
  <c r="C5"/>
  <c r="C28"/>
  <c r="C26"/>
  <c r="C24"/>
  <c r="C22"/>
  <c r="C20"/>
  <c r="C18"/>
  <c r="C16"/>
  <c r="C14"/>
  <c r="C12"/>
  <c r="C10"/>
  <c r="C8"/>
  <c r="G25"/>
  <c r="G22"/>
  <c r="G24"/>
  <c r="G23"/>
  <c r="G26"/>
  <c r="G27"/>
  <c r="H23"/>
</calcChain>
</file>

<file path=xl/sharedStrings.xml><?xml version="1.0" encoding="utf-8"?>
<sst xmlns="http://schemas.openxmlformats.org/spreadsheetml/2006/main" count="166" uniqueCount="58">
  <si>
    <t>Pays</t>
  </si>
  <si>
    <t>Slovénie</t>
  </si>
  <si>
    <t>Algérie</t>
  </si>
  <si>
    <t>Andorre</t>
  </si>
  <si>
    <t>Cap-Vert</t>
  </si>
  <si>
    <t>Croatie</t>
  </si>
  <si>
    <t>Macédoine</t>
  </si>
  <si>
    <t>Mali</t>
  </si>
  <si>
    <t>Nouvelle-Calédonie</t>
  </si>
  <si>
    <t>Polynésie française</t>
  </si>
  <si>
    <t>Québec</t>
  </si>
  <si>
    <t>Tunisie</t>
  </si>
  <si>
    <t>Turquie</t>
  </si>
  <si>
    <t>Maroc</t>
  </si>
  <si>
    <t>Mauritanie</t>
  </si>
  <si>
    <t>Côte d'Ivoire</t>
  </si>
  <si>
    <t>Madagascar</t>
  </si>
  <si>
    <t>Bosnie-Herzégovine</t>
  </si>
  <si>
    <t>Jersey</t>
  </si>
  <si>
    <t>Sénégal</t>
  </si>
  <si>
    <t>pourcentage</t>
  </si>
  <si>
    <t>Total</t>
  </si>
  <si>
    <t>Pourcentage</t>
  </si>
  <si>
    <t>CREANCES</t>
  </si>
  <si>
    <t>DETTES</t>
  </si>
  <si>
    <t>Gabon</t>
  </si>
  <si>
    <t>Serbie</t>
  </si>
  <si>
    <t>Allemagne (1)</t>
  </si>
  <si>
    <t>(1) : concerne les bateliers rhénans</t>
  </si>
  <si>
    <t>Autres pays</t>
  </si>
  <si>
    <t>ACCORDS INTERNATIONAUX</t>
  </si>
  <si>
    <t>Conventions bilatérales</t>
  </si>
  <si>
    <t>Décrets de coordination</t>
  </si>
  <si>
    <t>Rang</t>
  </si>
  <si>
    <t>Luxembourg (1)</t>
  </si>
  <si>
    <t>Pays-Bas (1)</t>
  </si>
  <si>
    <t>Suisse (1)</t>
  </si>
  <si>
    <t>Belgique (1)</t>
  </si>
  <si>
    <t>Monténégro</t>
  </si>
  <si>
    <t>Saint-Pierre et Miquelon</t>
  </si>
  <si>
    <t>Créances présentées</t>
  </si>
  <si>
    <t>Dettes notifiées</t>
  </si>
  <si>
    <t>Sous-total</t>
  </si>
  <si>
    <t>Saint-Pierre-et-Miquelon</t>
  </si>
  <si>
    <t>TOTAL GENERAL</t>
  </si>
  <si>
    <t>Dettes notifiées à la France (euros)</t>
  </si>
  <si>
    <t>Créances présentées par la France (euros)</t>
  </si>
  <si>
    <t xml:space="preserve">Créances présentées par la France à des organismes étrangers </t>
  </si>
  <si>
    <t>Dettes notifiées à la France par des organismes étrangers</t>
  </si>
  <si>
    <t>Créances et dettes présentées de 2009 à 2016</t>
  </si>
  <si>
    <t>Créances et dettes présentées de 2009 à 2016 (suite et fin)</t>
  </si>
  <si>
    <t>Bénin</t>
  </si>
  <si>
    <t>Cameroun</t>
  </si>
  <si>
    <t>Congo</t>
  </si>
  <si>
    <t>Israël</t>
  </si>
  <si>
    <t>Kosovo</t>
  </si>
  <si>
    <t>Niger</t>
  </si>
  <si>
    <t>Togo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</si>
</sst>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#,##0.00;[Red]\-#,##0.00"/>
    <numFmt numFmtId="165" formatCode="&quot; &quot;@"/>
    <numFmt numFmtId="166" formatCode="#,##0.00&quot; &quot;"/>
    <numFmt numFmtId="168" formatCode="#,##0&quot; &quot;"/>
  </numFmts>
  <fonts count="15">
    <font>
      <sz val="10"/>
      <name val="Arial"/>
    </font>
    <font>
      <sz val="10"/>
      <name val="Arial"/>
      <family val="2"/>
    </font>
    <font>
      <b/>
      <i/>
      <sz val="11"/>
      <color indexed="12"/>
      <name val="Times New Roman"/>
      <family val="1"/>
    </font>
    <font>
      <sz val="10"/>
      <name val="Helv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color rgb="FF00B05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11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12"/>
      </bottom>
      <diagonal/>
    </border>
    <border>
      <left style="thin">
        <color indexed="64"/>
      </left>
      <right style="thin">
        <color indexed="64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/>
      <diagonal/>
    </border>
    <border>
      <left style="thin">
        <color indexed="12"/>
      </left>
      <right style="thin">
        <color indexed="64"/>
      </right>
      <top/>
      <bottom style="thin">
        <color indexed="12"/>
      </bottom>
      <diagonal/>
    </border>
    <border>
      <left style="thin">
        <color indexed="64"/>
      </left>
      <right/>
      <top style="thin">
        <color rgb="FF0000FF"/>
      </top>
      <bottom/>
      <diagonal/>
    </border>
    <border>
      <left style="thin">
        <color indexed="64"/>
      </left>
      <right style="thin">
        <color indexed="64"/>
      </right>
      <top style="thin">
        <color rgb="FF0000FF"/>
      </top>
      <bottom/>
      <diagonal/>
    </border>
    <border>
      <left style="thin">
        <color indexed="12"/>
      </left>
      <right style="thin">
        <color indexed="12"/>
      </right>
      <top style="thin">
        <color rgb="FF0000FF"/>
      </top>
      <bottom/>
      <diagonal/>
    </border>
    <border>
      <left/>
      <right style="thin">
        <color indexed="64"/>
      </right>
      <top style="thin">
        <color rgb="FF0000FF"/>
      </top>
      <bottom/>
      <diagonal/>
    </border>
    <border>
      <left style="thin">
        <color rgb="FF0000FF"/>
      </left>
      <right style="thin">
        <color indexed="12"/>
      </right>
      <top style="thin">
        <color rgb="FF0000FF"/>
      </top>
      <bottom/>
      <diagonal/>
    </border>
    <border>
      <left style="thin">
        <color rgb="FF0000FF"/>
      </left>
      <right style="thin">
        <color indexed="12"/>
      </right>
      <top/>
      <bottom/>
      <diagonal/>
    </border>
    <border>
      <left style="thin">
        <color rgb="FF0000FF"/>
      </left>
      <right style="thin">
        <color indexed="12"/>
      </right>
      <top/>
      <bottom style="thin">
        <color rgb="FF0000FF"/>
      </bottom>
      <diagonal/>
    </border>
    <border>
      <left style="thin">
        <color rgb="FF0000FF"/>
      </left>
      <right/>
      <top/>
      <bottom/>
      <diagonal/>
    </border>
    <border>
      <left style="thin">
        <color rgb="FF0000FF"/>
      </left>
      <right/>
      <top/>
      <bottom style="thin">
        <color rgb="FF0000FF"/>
      </bottom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166" fontId="6" fillId="0" borderId="1" xfId="2" applyNumberFormat="1" applyFont="1" applyBorder="1" applyAlignment="1"/>
    <xf numFmtId="164" fontId="7" fillId="2" borderId="2" xfId="2" applyNumberFormat="1" applyFont="1" applyFill="1" applyBorder="1" applyAlignment="1">
      <alignment horizontal="center"/>
    </xf>
    <xf numFmtId="166" fontId="7" fillId="2" borderId="2" xfId="2" applyNumberFormat="1" applyFont="1" applyFill="1" applyBorder="1" applyAlignment="1">
      <alignment horizontal="right" vertical="center"/>
    </xf>
    <xf numFmtId="0" fontId="4" fillId="0" borderId="1" xfId="2" applyNumberFormat="1" applyFont="1" applyBorder="1" applyAlignment="1">
      <alignment horizontal="center" vertical="center"/>
    </xf>
    <xf numFmtId="0" fontId="9" fillId="0" borderId="3" xfId="2" applyNumberFormat="1" applyFont="1" applyBorder="1" applyAlignment="1">
      <alignment horizontal="center" vertical="top"/>
    </xf>
    <xf numFmtId="165" fontId="4" fillId="0" borderId="4" xfId="2" applyNumberFormat="1" applyFont="1" applyBorder="1"/>
    <xf numFmtId="165" fontId="4" fillId="0" borderId="5" xfId="2" applyNumberFormat="1" applyFont="1" applyBorder="1"/>
    <xf numFmtId="166" fontId="4" fillId="0" borderId="1" xfId="2" applyNumberFormat="1" applyFont="1" applyBorder="1" applyAlignment="1"/>
    <xf numFmtId="166" fontId="4" fillId="0" borderId="5" xfId="2" applyNumberFormat="1" applyFont="1" applyBorder="1" applyAlignment="1"/>
    <xf numFmtId="166" fontId="4" fillId="0" borderId="5" xfId="2" applyNumberFormat="1" applyFont="1" applyBorder="1" applyAlignment="1">
      <alignment horizontal="right" vertical="top"/>
    </xf>
    <xf numFmtId="0" fontId="4" fillId="0" borderId="0" xfId="0" applyFont="1"/>
    <xf numFmtId="0" fontId="9" fillId="0" borderId="0" xfId="0" applyFont="1"/>
    <xf numFmtId="166" fontId="9" fillId="0" borderId="0" xfId="0" applyNumberFormat="1" applyFont="1"/>
    <xf numFmtId="0" fontId="4" fillId="0" borderId="6" xfId="2" applyNumberFormat="1" applyFont="1" applyBorder="1" applyAlignment="1">
      <alignment horizontal="center" vertical="center"/>
    </xf>
    <xf numFmtId="0" fontId="6" fillId="0" borderId="0" xfId="0" applyFont="1"/>
    <xf numFmtId="166" fontId="4" fillId="0" borderId="5" xfId="2" quotePrefix="1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0" fontId="6" fillId="0" borderId="0" xfId="0" applyNumberFormat="1" applyFont="1"/>
    <xf numFmtId="164" fontId="5" fillId="0" borderId="0" xfId="2" applyNumberFormat="1" applyFont="1" applyFill="1" applyBorder="1" applyAlignment="1">
      <alignment vertical="center" wrapText="1"/>
    </xf>
    <xf numFmtId="10" fontId="6" fillId="0" borderId="0" xfId="3" applyNumberFormat="1" applyFont="1"/>
    <xf numFmtId="0" fontId="2" fillId="0" borderId="0" xfId="2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3" fontId="6" fillId="0" borderId="0" xfId="1" applyFont="1"/>
    <xf numFmtId="0" fontId="6" fillId="0" borderId="0" xfId="0" applyFont="1" applyAlignment="1">
      <alignment horizontal="left"/>
    </xf>
    <xf numFmtId="168" fontId="4" fillId="0" borderId="5" xfId="2" applyNumberFormat="1" applyFont="1" applyBorder="1" applyAlignment="1">
      <alignment horizontal="right" vertical="center"/>
    </xf>
    <xf numFmtId="168" fontId="4" fillId="0" borderId="5" xfId="2" applyNumberFormat="1" applyFont="1" applyBorder="1" applyAlignment="1">
      <alignment vertical="center"/>
    </xf>
    <xf numFmtId="168" fontId="4" fillId="0" borderId="5" xfId="2" quotePrefix="1" applyNumberFormat="1" applyFont="1" applyBorder="1" applyAlignment="1">
      <alignment horizontal="right" vertical="center"/>
    </xf>
    <xf numFmtId="168" fontId="4" fillId="3" borderId="7" xfId="0" applyNumberFormat="1" applyFont="1" applyFill="1" applyBorder="1" applyAlignment="1">
      <alignment vertical="center"/>
    </xf>
    <xf numFmtId="168" fontId="4" fillId="3" borderId="8" xfId="2" applyNumberFormat="1" applyFont="1" applyFill="1" applyBorder="1" applyAlignment="1">
      <alignment vertical="center"/>
    </xf>
    <xf numFmtId="168" fontId="4" fillId="3" borderId="7" xfId="2" applyNumberFormat="1" applyFont="1" applyFill="1" applyBorder="1" applyAlignment="1">
      <alignment vertical="center"/>
    </xf>
    <xf numFmtId="165" fontId="4" fillId="3" borderId="9" xfId="2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165" fontId="4" fillId="0" borderId="0" xfId="2" applyNumberFormat="1" applyFont="1" applyBorder="1" applyAlignment="1">
      <alignment vertical="center"/>
    </xf>
    <xf numFmtId="168" fontId="4" fillId="0" borderId="10" xfId="2" applyNumberFormat="1" applyFont="1" applyBorder="1" applyAlignment="1">
      <alignment vertical="center"/>
    </xf>
    <xf numFmtId="168" fontId="4" fillId="0" borderId="11" xfId="2" applyNumberFormat="1" applyFont="1" applyBorder="1" applyAlignment="1">
      <alignment vertical="center"/>
    </xf>
    <xf numFmtId="168" fontId="4" fillId="0" borderId="0" xfId="2" applyNumberFormat="1" applyFont="1" applyBorder="1" applyAlignment="1">
      <alignment vertical="center"/>
    </xf>
    <xf numFmtId="168" fontId="4" fillId="0" borderId="11" xfId="2" quotePrefix="1" applyNumberFormat="1" applyFont="1" applyBorder="1" applyAlignment="1">
      <alignment horizontal="right" vertical="center"/>
    </xf>
    <xf numFmtId="168" fontId="4" fillId="0" borderId="12" xfId="2" applyNumberFormat="1" applyFont="1" applyBorder="1" applyAlignment="1">
      <alignment vertical="center"/>
    </xf>
    <xf numFmtId="168" fontId="4" fillId="0" borderId="0" xfId="2" applyNumberFormat="1" applyFont="1" applyBorder="1" applyAlignment="1">
      <alignment horizontal="right" vertical="center"/>
    </xf>
    <xf numFmtId="168" fontId="4" fillId="0" borderId="10" xfId="2" applyNumberFormat="1" applyFont="1" applyBorder="1" applyAlignment="1">
      <alignment horizontal="right" vertical="center"/>
    </xf>
    <xf numFmtId="165" fontId="4" fillId="0" borderId="13" xfId="2" applyNumberFormat="1" applyFont="1" applyBorder="1" applyAlignment="1">
      <alignment vertical="center"/>
    </xf>
    <xf numFmtId="164" fontId="9" fillId="2" borderId="7" xfId="2" applyNumberFormat="1" applyFont="1" applyFill="1" applyBorder="1" applyAlignment="1">
      <alignment horizontal="center" vertical="center"/>
    </xf>
    <xf numFmtId="168" fontId="10" fillId="2" borderId="7" xfId="2" applyNumberFormat="1" applyFont="1" applyFill="1" applyBorder="1" applyAlignment="1">
      <alignment horizontal="right" vertical="center"/>
    </xf>
    <xf numFmtId="165" fontId="4" fillId="0" borderId="4" xfId="2" applyNumberFormat="1" applyFont="1" applyBorder="1" applyAlignment="1">
      <alignment vertical="center"/>
    </xf>
    <xf numFmtId="165" fontId="4" fillId="0" borderId="5" xfId="2" applyNumberFormat="1" applyFont="1" applyBorder="1" applyAlignment="1">
      <alignment vertical="center"/>
    </xf>
    <xf numFmtId="168" fontId="4" fillId="3" borderId="2" xfId="0" applyNumberFormat="1" applyFont="1" applyFill="1" applyBorder="1" applyAlignment="1">
      <alignment vertical="center"/>
    </xf>
    <xf numFmtId="168" fontId="4" fillId="3" borderId="2" xfId="2" applyNumberFormat="1" applyFont="1" applyFill="1" applyBorder="1" applyAlignment="1">
      <alignment vertical="center"/>
    </xf>
    <xf numFmtId="168" fontId="4" fillId="0" borderId="11" xfId="2" applyNumberFormat="1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168" fontId="10" fillId="2" borderId="14" xfId="2" applyNumberFormat="1" applyFont="1" applyFill="1" applyBorder="1" applyAlignment="1">
      <alignment horizontal="right" vertical="center"/>
    </xf>
    <xf numFmtId="168" fontId="4" fillId="0" borderId="15" xfId="2" applyNumberFormat="1" applyFont="1" applyBorder="1" applyAlignment="1">
      <alignment horizontal="right" vertical="center"/>
    </xf>
    <xf numFmtId="168" fontId="4" fillId="0" borderId="15" xfId="2" applyNumberFormat="1" applyFont="1" applyBorder="1" applyAlignment="1">
      <alignment vertical="center"/>
    </xf>
    <xf numFmtId="168" fontId="4" fillId="0" borderId="16" xfId="2" applyNumberFormat="1" applyFont="1" applyBorder="1" applyAlignment="1">
      <alignment vertical="center"/>
    </xf>
    <xf numFmtId="168" fontId="4" fillId="3" borderId="17" xfId="2" applyNumberFormat="1" applyFont="1" applyFill="1" applyBorder="1" applyAlignment="1">
      <alignment vertical="center"/>
    </xf>
    <xf numFmtId="4" fontId="6" fillId="0" borderId="0" xfId="0" applyNumberFormat="1" applyFont="1" applyBorder="1"/>
    <xf numFmtId="0" fontId="0" fillId="0" borderId="0" xfId="0" applyAlignment="1"/>
    <xf numFmtId="0" fontId="12" fillId="0" borderId="0" xfId="0" applyFont="1" applyAlignment="1">
      <alignment horizontal="left" vertical="center"/>
    </xf>
    <xf numFmtId="166" fontId="4" fillId="4" borderId="5" xfId="2" applyNumberFormat="1" applyFont="1" applyFill="1" applyBorder="1" applyAlignment="1"/>
    <xf numFmtId="0" fontId="9" fillId="4" borderId="18" xfId="0" applyFont="1" applyFill="1" applyBorder="1" applyAlignment="1">
      <alignment horizontal="center" vertical="center" textRotation="90" readingOrder="2"/>
    </xf>
    <xf numFmtId="165" fontId="4" fillId="4" borderId="18" xfId="2" applyNumberFormat="1" applyFont="1" applyFill="1" applyBorder="1" applyAlignment="1">
      <alignment horizontal="center" vertical="center"/>
    </xf>
    <xf numFmtId="168" fontId="4" fillId="4" borderId="18" xfId="0" applyNumberFormat="1" applyFont="1" applyFill="1" applyBorder="1" applyAlignment="1">
      <alignment vertical="center"/>
    </xf>
    <xf numFmtId="168" fontId="4" fillId="4" borderId="18" xfId="2" applyNumberFormat="1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 textRotation="90" wrapText="1"/>
    </xf>
    <xf numFmtId="0" fontId="10" fillId="4" borderId="19" xfId="0" applyFont="1" applyFill="1" applyBorder="1" applyAlignment="1">
      <alignment horizontal="center" vertical="center" textRotation="90" wrapText="1"/>
    </xf>
    <xf numFmtId="168" fontId="4" fillId="4" borderId="0" xfId="0" applyNumberFormat="1" applyFont="1" applyFill="1" applyBorder="1" applyAlignment="1">
      <alignment vertical="center"/>
    </xf>
    <xf numFmtId="168" fontId="4" fillId="4" borderId="0" xfId="2" applyNumberFormat="1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 textRotation="90" readingOrder="2"/>
    </xf>
    <xf numFmtId="165" fontId="4" fillId="4" borderId="0" xfId="2" applyNumberFormat="1" applyFont="1" applyFill="1" applyBorder="1" applyAlignment="1">
      <alignment vertical="center"/>
    </xf>
    <xf numFmtId="168" fontId="4" fillId="0" borderId="27" xfId="2" applyNumberFormat="1" applyFont="1" applyBorder="1" applyAlignment="1">
      <alignment vertical="center"/>
    </xf>
    <xf numFmtId="168" fontId="4" fillId="0" borderId="28" xfId="2" applyNumberFormat="1" applyFont="1" applyBorder="1" applyAlignment="1">
      <alignment vertical="center"/>
    </xf>
    <xf numFmtId="168" fontId="4" fillId="0" borderId="29" xfId="2" applyNumberFormat="1" applyFont="1" applyBorder="1" applyAlignment="1">
      <alignment vertical="center"/>
    </xf>
    <xf numFmtId="165" fontId="6" fillId="4" borderId="20" xfId="2" applyNumberFormat="1" applyFont="1" applyFill="1" applyBorder="1" applyAlignment="1">
      <alignment vertical="center"/>
    </xf>
    <xf numFmtId="168" fontId="4" fillId="4" borderId="20" xfId="0" applyNumberFormat="1" applyFont="1" applyFill="1" applyBorder="1" applyAlignment="1">
      <alignment vertical="center"/>
    </xf>
    <xf numFmtId="168" fontId="4" fillId="4" borderId="20" xfId="2" applyNumberFormat="1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168" fontId="4" fillId="0" borderId="11" xfId="2" applyNumberFormat="1" applyFont="1" applyBorder="1" applyAlignment="1">
      <alignment horizontal="right" vertical="center"/>
    </xf>
    <xf numFmtId="168" fontId="0" fillId="0" borderId="0" xfId="0" applyNumberFormat="1" applyAlignment="1">
      <alignment vertical="center"/>
    </xf>
    <xf numFmtId="168" fontId="4" fillId="0" borderId="0" xfId="0" applyNumberFormat="1" applyFont="1" applyBorder="1" applyAlignment="1">
      <alignment vertical="center"/>
    </xf>
    <xf numFmtId="4" fontId="6" fillId="0" borderId="0" xfId="0" applyNumberFormat="1" applyFont="1"/>
    <xf numFmtId="165" fontId="4" fillId="0" borderId="15" xfId="2" applyNumberFormat="1" applyFont="1" applyBorder="1" applyAlignment="1">
      <alignment vertical="center"/>
    </xf>
    <xf numFmtId="165" fontId="4" fillId="0" borderId="12" xfId="2" applyNumberFormat="1" applyFont="1" applyBorder="1" applyAlignment="1">
      <alignment vertical="center"/>
    </xf>
    <xf numFmtId="10" fontId="6" fillId="0" borderId="0" xfId="0" applyNumberFormat="1" applyFont="1" applyAlignment="1">
      <alignment horizontal="center"/>
    </xf>
    <xf numFmtId="165" fontId="4" fillId="0" borderId="1" xfId="2" applyNumberFormat="1" applyFont="1" applyBorder="1"/>
    <xf numFmtId="168" fontId="4" fillId="0" borderId="30" xfId="2" applyNumberFormat="1" applyFont="1" applyBorder="1" applyAlignment="1">
      <alignment vertical="center"/>
    </xf>
    <xf numFmtId="168" fontId="4" fillId="0" borderId="21" xfId="2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9" fillId="0" borderId="24" xfId="2" applyNumberFormat="1" applyFont="1" applyBorder="1" applyAlignment="1">
      <alignment horizontal="center" vertical="center"/>
    </xf>
    <xf numFmtId="0" fontId="9" fillId="0" borderId="9" xfId="2" applyNumberFormat="1" applyFont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 textRotation="90" readingOrder="2"/>
    </xf>
    <xf numFmtId="0" fontId="10" fillId="5" borderId="32" xfId="0" applyFont="1" applyFill="1" applyBorder="1" applyAlignment="1">
      <alignment horizontal="center" vertical="center" textRotation="90" readingOrder="2"/>
    </xf>
    <xf numFmtId="0" fontId="10" fillId="5" borderId="33" xfId="0" applyFont="1" applyFill="1" applyBorder="1" applyAlignment="1">
      <alignment horizontal="center" vertical="center" textRotation="90" readingOrder="2"/>
    </xf>
    <xf numFmtId="164" fontId="5" fillId="0" borderId="0" xfId="2" applyNumberFormat="1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textRotation="90" wrapText="1"/>
    </xf>
    <xf numFmtId="0" fontId="10" fillId="6" borderId="11" xfId="0" applyFont="1" applyFill="1" applyBorder="1" applyAlignment="1">
      <alignment horizontal="center" vertical="center" textRotation="90" wrapText="1"/>
    </xf>
    <xf numFmtId="0" fontId="10" fillId="6" borderId="12" xfId="0" applyFont="1" applyFill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textRotation="90" wrapText="1"/>
    </xf>
    <xf numFmtId="0" fontId="10" fillId="0" borderId="35" xfId="0" applyFont="1" applyBorder="1" applyAlignment="1">
      <alignment horizontal="center" vertical="center" textRotation="90" wrapText="1"/>
    </xf>
    <xf numFmtId="0" fontId="9" fillId="5" borderId="10" xfId="0" applyFont="1" applyFill="1" applyBorder="1" applyAlignment="1">
      <alignment horizontal="center" vertical="center" textRotation="90" readingOrder="2"/>
    </xf>
    <xf numFmtId="0" fontId="9" fillId="5" borderId="11" xfId="0" applyFont="1" applyFill="1" applyBorder="1" applyAlignment="1">
      <alignment horizontal="center" vertical="center" textRotation="90" readingOrder="2"/>
    </xf>
    <xf numFmtId="0" fontId="9" fillId="5" borderId="12" xfId="0" applyFont="1" applyFill="1" applyBorder="1" applyAlignment="1">
      <alignment horizontal="center" vertical="center" textRotation="90" readingOrder="2"/>
    </xf>
    <xf numFmtId="0" fontId="9" fillId="0" borderId="22" xfId="2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9" fillId="0" borderId="25" xfId="2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">
    <cellStyle name="Milliers" xfId="1" builtinId="3"/>
    <cellStyle name="Normal" xfId="0" builtinId="0"/>
    <cellStyle name="Normal_Feuil1" xfId="2"/>
    <cellStyle name="Pourcentage" xfId="3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Evolution des créances et dettes introduites entre 2003 et 2007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marker val="1"/>
        <c:axId val="128849408"/>
        <c:axId val="128905216"/>
      </c:lineChart>
      <c:catAx>
        <c:axId val="1288494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Années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8905216"/>
        <c:crosses val="autoZero"/>
        <c:auto val="1"/>
        <c:lblAlgn val="ctr"/>
        <c:lblOffset val="100"/>
        <c:tickLblSkip val="1"/>
        <c:tickMarkSkip val="1"/>
      </c:catAx>
      <c:valAx>
        <c:axId val="128905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Motants en euros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88494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78" footer="0.4921259845000017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en 2016</a:t>
            </a:r>
          </a:p>
        </c:rich>
      </c:tx>
      <c:layout>
        <c:manualLayout>
          <c:xMode val="edge"/>
          <c:yMode val="edge"/>
          <c:x val="0.21283531866209029"/>
          <c:y val="4.841726179576389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977132478563383"/>
          <c:y val="0.23237172276542356"/>
          <c:w val="0.4488022980700308"/>
          <c:h val="0.60045801967061863"/>
        </c:manualLayout>
      </c:layout>
      <c:doughnutChart>
        <c:varyColors val="1"/>
        <c:ser>
          <c:idx val="0"/>
          <c:order val="0"/>
          <c:dPt>
            <c:idx val="0"/>
            <c:spPr>
              <a:solidFill>
                <a:srgbClr val="0070C0"/>
              </a:solidFill>
            </c:spPr>
          </c:dPt>
          <c:dPt>
            <c:idx val="1"/>
          </c:dPt>
          <c:dPt>
            <c:idx val="2"/>
          </c:dPt>
          <c:dPt>
            <c:idx val="3"/>
          </c:dPt>
          <c:dPt>
            <c:idx val="4"/>
            <c:spPr>
              <a:solidFill>
                <a:srgbClr val="6BCED3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8.5272878901833174E-2"/>
                  <c:y val="-0.2022999450650064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showPercent val="1"/>
            </c:dLbl>
            <c:dLbl>
              <c:idx val="1"/>
              <c:layout>
                <c:manualLayout>
                  <c:x val="0.11718766148383498"/>
                  <c:y val="-2.1020570103155709E-2"/>
                </c:manualLayout>
              </c:layout>
              <c:showPercent val="1"/>
            </c:dLbl>
            <c:dLbl>
              <c:idx val="2"/>
              <c:layout>
                <c:manualLayout>
                  <c:x val="0.10541521491100163"/>
                  <c:y val="9.0194103644021233E-3"/>
                </c:manualLayout>
              </c:layout>
              <c:showPercent val="1"/>
            </c:dLbl>
            <c:dLbl>
              <c:idx val="3"/>
              <c:layout>
                <c:manualLayout>
                  <c:x val="0.10277048702245553"/>
                  <c:y val="3.4936214368552765E-2"/>
                </c:manualLayout>
              </c:layout>
              <c:showPercent val="1"/>
            </c:dLbl>
            <c:dLbl>
              <c:idx val="4"/>
              <c:layout>
                <c:manualLayout>
                  <c:x val="8.8371526658582888E-2"/>
                  <c:y val="8.3310443752670452E-2"/>
                </c:manualLayout>
              </c:layout>
              <c:showPercent val="1"/>
            </c:dLbl>
            <c:dLbl>
              <c:idx val="5"/>
              <c:layout>
                <c:manualLayout>
                  <c:x val="5.7509887287480875E-2"/>
                  <c:y val="0.12926997497405848"/>
                </c:manualLayout>
              </c:layout>
              <c:showPercent val="1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fr-FR"/>
              </a:p>
            </c:txPr>
            <c:showPercent val="1"/>
          </c:dLbls>
          <c:cat>
            <c:strRef>
              <c:f>source!$E$22:$E$27</c:f>
              <c:strCache>
                <c:ptCount val="6"/>
                <c:pt idx="0">
                  <c:v>Algérie</c:v>
                </c:pt>
                <c:pt idx="1">
                  <c:v>Nouvelle-Calédonie</c:v>
                </c:pt>
                <c:pt idx="2">
                  <c:v>Andorre</c:v>
                </c:pt>
                <c:pt idx="3">
                  <c:v>Polynésie française</c:v>
                </c:pt>
                <c:pt idx="4">
                  <c:v>Québec</c:v>
                </c:pt>
                <c:pt idx="5">
                  <c:v>Autres pays</c:v>
                </c:pt>
              </c:strCache>
            </c:strRef>
          </c:cat>
          <c:val>
            <c:numRef>
              <c:f>source!$F$22:$F$27</c:f>
              <c:numCache>
                <c:formatCode>#,##0.00" "</c:formatCode>
                <c:ptCount val="6"/>
                <c:pt idx="0">
                  <c:v>15886889.059</c:v>
                </c:pt>
                <c:pt idx="1">
                  <c:v>3755110.67</c:v>
                </c:pt>
                <c:pt idx="2">
                  <c:v>1348220.8</c:v>
                </c:pt>
                <c:pt idx="3">
                  <c:v>1276960.07</c:v>
                </c:pt>
                <c:pt idx="4">
                  <c:v>422423.61</c:v>
                </c:pt>
                <c:pt idx="5">
                  <c:v>724262.55000000075</c:v>
                </c:pt>
              </c:numCache>
            </c:numRef>
          </c:val>
        </c:ser>
        <c:dLbls>
          <c:showPercent val="1"/>
        </c:dLbls>
        <c:firstSliceAng val="140"/>
        <c:holeSize val="50"/>
      </c:doughnut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78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</c:legendEntry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en 2016</a:t>
            </a:r>
          </a:p>
        </c:rich>
      </c:tx>
      <c:layout>
        <c:manualLayout>
          <c:xMode val="edge"/>
          <c:yMode val="edge"/>
          <c:x val="0.22167629046369203"/>
          <c:y val="3.71400562881447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2804377275421481E-2"/>
          <c:y val="0.25720266894349048"/>
          <c:w val="0.52827958520688778"/>
          <c:h val="0.61579578155140235"/>
        </c:manualLayout>
      </c:layout>
      <c:doughnutChart>
        <c:varyColors val="1"/>
        <c:ser>
          <c:idx val="0"/>
          <c:order val="0"/>
          <c:dPt>
            <c:idx val="0"/>
            <c:spPr>
              <a:solidFill>
                <a:srgbClr val="785D99"/>
              </a:solidFill>
            </c:spPr>
          </c:dPt>
          <c:dPt>
            <c:idx val="1"/>
          </c:dPt>
          <c:dPt>
            <c:idx val="2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3"/>
            <c:spPr>
              <a:solidFill>
                <a:srgbClr val="6BCED3"/>
              </a:solidFill>
            </c:spPr>
          </c:dPt>
          <c:dLbls>
            <c:dLbl>
              <c:idx val="0"/>
              <c:layout>
                <c:manualLayout>
                  <c:x val="-0.12709988700159633"/>
                  <c:y val="9.8570344369604407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showPercent val="1"/>
            </c:dLbl>
            <c:dLbl>
              <c:idx val="1"/>
              <c:layout>
                <c:manualLayout>
                  <c:x val="0.14890558953479335"/>
                  <c:y val="-9.9615153527495809E-2"/>
                </c:manualLayout>
              </c:layout>
              <c:showPercent val="1"/>
            </c:dLbl>
            <c:dLbl>
              <c:idx val="2"/>
              <c:layout>
                <c:manualLayout>
                  <c:x val="0.13140626214433901"/>
                  <c:y val="6.4560920848749398E-2"/>
                </c:manualLayout>
              </c:layout>
              <c:showPercent val="1"/>
            </c:dLbl>
            <c:dLbl>
              <c:idx val="3"/>
              <c:layout>
                <c:manualLayout>
                  <c:x val="8.9771910629622323E-2"/>
                  <c:y val="0.13107579926003227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fr-FR"/>
              </a:p>
            </c:txPr>
            <c:showPercent val="1"/>
          </c:dLbls>
          <c:cat>
            <c:strRef>
              <c:f>source!$E$60:$E$63</c:f>
              <c:strCache>
                <c:ptCount val="4"/>
                <c:pt idx="0">
                  <c:v>Polynésie française</c:v>
                </c:pt>
                <c:pt idx="1">
                  <c:v>Algérie</c:v>
                </c:pt>
                <c:pt idx="2">
                  <c:v>Tunisie</c:v>
                </c:pt>
                <c:pt idx="3">
                  <c:v>Nouvelle-Calédonie</c:v>
                </c:pt>
              </c:strCache>
            </c:strRef>
          </c:cat>
          <c:val>
            <c:numRef>
              <c:f>source!$F$60:$F$63</c:f>
              <c:numCache>
                <c:formatCode>#,##0.00" "</c:formatCode>
                <c:ptCount val="4"/>
                <c:pt idx="0">
                  <c:v>64908447.604819998</c:v>
                </c:pt>
                <c:pt idx="1">
                  <c:v>57049303.233523063</c:v>
                </c:pt>
                <c:pt idx="2">
                  <c:v>23969849.701070562</c:v>
                </c:pt>
                <c:pt idx="3">
                  <c:v>19691696.7005</c:v>
                </c:pt>
              </c:numCache>
            </c:numRef>
          </c:val>
        </c:ser>
        <c:dLbls>
          <c:showPercent val="1"/>
        </c:dLbls>
        <c:firstSliceAng val="150"/>
        <c:holeSize val="50"/>
      </c:doughnut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78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</c:legendEntry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Evolution des créances et dettes présentées entre 2009 et 2016
</a:t>
            </a:r>
          </a:p>
        </c:rich>
      </c:tx>
      <c:layout>
        <c:manualLayout>
          <c:xMode val="edge"/>
          <c:yMode val="edge"/>
          <c:x val="0.12508308982623631"/>
          <c:y val="5.1852002370671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54627410704096"/>
          <c:y val="0.24939161674558122"/>
          <c:w val="0.70611671002364151"/>
          <c:h val="0.46711684929192226"/>
        </c:manualLayout>
      </c:layout>
      <c:barChart>
        <c:barDir val="col"/>
        <c:grouping val="clustered"/>
        <c:ser>
          <c:idx val="2"/>
          <c:order val="0"/>
          <c:tx>
            <c:strRef>
              <c:f>source!$B$73</c:f>
              <c:strCache>
                <c:ptCount val="1"/>
                <c:pt idx="0">
                  <c:v>Dettes notifiées à la France (euros)</c:v>
                </c:pt>
              </c:strCache>
            </c:strRef>
          </c:tx>
          <c:spPr>
            <a:solidFill>
              <a:srgbClr val="C6605E"/>
            </a:solidFill>
            <a:ln>
              <a:noFill/>
            </a:ln>
            <a:effectLst>
              <a:innerShdw blurRad="63500" dist="50800" dir="8100000">
                <a:prstClr val="black">
                  <a:alpha val="50000"/>
                </a:prstClr>
              </a:innerShdw>
            </a:effectLst>
          </c:spPr>
          <c:cat>
            <c:numRef>
              <c:f>source!$C$72:$J$72</c:f>
              <c:numCache>
                <c:formatCode>General</c:formatCode>
                <c:ptCount val="8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  <c:pt idx="4">
                  <c:v>2012</c:v>
                </c:pt>
                <c:pt idx="5">
                  <c:v>2011</c:v>
                </c:pt>
                <c:pt idx="6">
                  <c:v>2010</c:v>
                </c:pt>
                <c:pt idx="7">
                  <c:v>2009</c:v>
                </c:pt>
              </c:numCache>
            </c:numRef>
          </c:cat>
          <c:val>
            <c:numRef>
              <c:f>source!$C$73:$J$73</c:f>
              <c:numCache>
                <c:formatCode>_-* #,##0.00\ _€_-;\-* #,##0.00\ _€_-;_-* "-"??\ _€_-;_-@_-</c:formatCode>
                <c:ptCount val="8"/>
                <c:pt idx="0" formatCode="#,##0.00">
                  <c:v>179868334.34261444</c:v>
                </c:pt>
                <c:pt idx="1">
                  <c:v>146430414.38083136</c:v>
                </c:pt>
                <c:pt idx="2">
                  <c:v>231114353.19</c:v>
                </c:pt>
                <c:pt idx="3">
                  <c:v>74799596.079999998</c:v>
                </c:pt>
                <c:pt idx="4">
                  <c:v>74871215.890000001</c:v>
                </c:pt>
                <c:pt idx="5">
                  <c:v>57380791.530000001</c:v>
                </c:pt>
                <c:pt idx="6">
                  <c:v>155114308.61000001</c:v>
                </c:pt>
                <c:pt idx="7">
                  <c:v>70047876.859999999</c:v>
                </c:pt>
              </c:numCache>
            </c:numRef>
          </c:val>
        </c:ser>
        <c:ser>
          <c:idx val="1"/>
          <c:order val="1"/>
          <c:tx>
            <c:strRef>
              <c:f>source!$B$74</c:f>
              <c:strCache>
                <c:ptCount val="1"/>
                <c:pt idx="0">
                  <c:v>Créances présentées par la France (euros)</c:v>
                </c:pt>
              </c:strCache>
            </c:strRef>
          </c:tx>
          <c:spPr>
            <a:solidFill>
              <a:srgbClr val="B9D08C"/>
            </a:solidFill>
            <a:ln>
              <a:noFill/>
            </a:ln>
            <a:effectLst>
              <a:innerShdw blurRad="63500" dist="50800" dir="8100000">
                <a:prstClr val="black">
                  <a:alpha val="50000"/>
                </a:prstClr>
              </a:innerShdw>
            </a:effectLst>
          </c:spPr>
          <c:cat>
            <c:numRef>
              <c:f>source!$C$72:$J$72</c:f>
              <c:numCache>
                <c:formatCode>General</c:formatCode>
                <c:ptCount val="8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  <c:pt idx="4">
                  <c:v>2012</c:v>
                </c:pt>
                <c:pt idx="5">
                  <c:v>2011</c:v>
                </c:pt>
                <c:pt idx="6">
                  <c:v>2010</c:v>
                </c:pt>
                <c:pt idx="7">
                  <c:v>2009</c:v>
                </c:pt>
              </c:numCache>
            </c:numRef>
          </c:cat>
          <c:val>
            <c:numRef>
              <c:f>source!$C$74:$J$74</c:f>
              <c:numCache>
                <c:formatCode>_-* #,##0.00\ _€_-;\-* #,##0.00\ _€_-;_-* "-"??\ _€_-;_-@_-</c:formatCode>
                <c:ptCount val="8"/>
                <c:pt idx="0" formatCode="#,##0.00">
                  <c:v>23413866.759000003</c:v>
                </c:pt>
                <c:pt idx="1">
                  <c:v>24588014.452999994</c:v>
                </c:pt>
                <c:pt idx="2">
                  <c:v>57629490.710000001</c:v>
                </c:pt>
                <c:pt idx="3">
                  <c:v>6149379.7599999998</c:v>
                </c:pt>
                <c:pt idx="4">
                  <c:v>8314238.3499999996</c:v>
                </c:pt>
                <c:pt idx="5">
                  <c:v>3684702.1799999997</c:v>
                </c:pt>
                <c:pt idx="6">
                  <c:v>43668649.269999996</c:v>
                </c:pt>
                <c:pt idx="7">
                  <c:v>6269892.1299999999</c:v>
                </c:pt>
              </c:numCache>
            </c:numRef>
          </c:val>
        </c:ser>
        <c:axId val="128739584"/>
        <c:axId val="128745472"/>
      </c:barChart>
      <c:catAx>
        <c:axId val="128739584"/>
        <c:scaling>
          <c:orientation val="maxMin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8745472"/>
        <c:crosses val="autoZero"/>
        <c:auto val="1"/>
        <c:lblAlgn val="ctr"/>
        <c:lblOffset val="100"/>
        <c:tickLblSkip val="1"/>
        <c:tickMarkSkip val="1"/>
      </c:catAx>
      <c:valAx>
        <c:axId val="128745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  Millions d'euros</a:t>
                </a:r>
              </a:p>
            </c:rich>
          </c:tx>
          <c:layout>
            <c:manualLayout>
              <c:xMode val="edge"/>
              <c:yMode val="edge"/>
              <c:x val="2.9678719338552935E-2"/>
              <c:y val="0.14586910507154346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8739584"/>
        <c:crosses val="max"/>
        <c:crossBetween val="between"/>
        <c:dispUnits>
          <c:builtInUnit val="millions"/>
        </c:dispUnits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0939141814072108"/>
          <c:y val="0.87557835915671833"/>
          <c:w val="0.82618232919185386"/>
          <c:h val="0.95624790449580899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11" footer="0.4921259845000021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0</xdr:rowOff>
    </xdr:from>
    <xdr:to>
      <xdr:col>5</xdr:col>
      <xdr:colOff>76200</xdr:colOff>
      <xdr:row>0</xdr:row>
      <xdr:rowOff>0</xdr:rowOff>
    </xdr:to>
    <xdr:graphicFrame macro="">
      <xdr:nvGraphicFramePr>
        <xdr:cNvPr id="21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114</xdr:row>
      <xdr:rowOff>76200</xdr:rowOff>
    </xdr:from>
    <xdr:to>
      <xdr:col>5</xdr:col>
      <xdr:colOff>9525</xdr:colOff>
      <xdr:row>134</xdr:row>
      <xdr:rowOff>114300</xdr:rowOff>
    </xdr:to>
    <xdr:graphicFrame macro="">
      <xdr:nvGraphicFramePr>
        <xdr:cNvPr id="170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514350</xdr:colOff>
      <xdr:row>114</xdr:row>
      <xdr:rowOff>142875</xdr:rowOff>
    </xdr:from>
    <xdr:to>
      <xdr:col>9</xdr:col>
      <xdr:colOff>790575</xdr:colOff>
      <xdr:row>134</xdr:row>
      <xdr:rowOff>66675</xdr:rowOff>
    </xdr:to>
    <xdr:graphicFrame macro="">
      <xdr:nvGraphicFramePr>
        <xdr:cNvPr id="170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361950</xdr:colOff>
      <xdr:row>94</xdr:row>
      <xdr:rowOff>0</xdr:rowOff>
    </xdr:from>
    <xdr:to>
      <xdr:col>7</xdr:col>
      <xdr:colOff>304800</xdr:colOff>
      <xdr:row>112</xdr:row>
      <xdr:rowOff>0</xdr:rowOff>
    </xdr:to>
    <xdr:graphicFrame macro="">
      <xdr:nvGraphicFramePr>
        <xdr:cNvPr id="17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135</xdr:row>
      <xdr:rowOff>9524</xdr:rowOff>
    </xdr:from>
    <xdr:to>
      <xdr:col>3</xdr:col>
      <xdr:colOff>1</xdr:colOff>
      <xdr:row>142</xdr:row>
      <xdr:rowOff>123824</xdr:rowOff>
    </xdr:to>
    <xdr:sp macro="" textlink="">
      <xdr:nvSpPr>
        <xdr:cNvPr id="8" name="Rectangle à coins arrondis 7"/>
        <xdr:cNvSpPr/>
      </xdr:nvSpPr>
      <xdr:spPr>
        <a:xfrm>
          <a:off x="581026" y="21526499"/>
          <a:ext cx="2209800" cy="1247775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1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En 2016, près</a:t>
          </a:r>
          <a:r>
            <a:rPr lang="fr-FR" sz="11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fr-FR" sz="11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de 68%</a:t>
          </a:r>
          <a:r>
            <a:rPr lang="fr-FR" sz="11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fr-FR" sz="11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des créances présentées</a:t>
          </a:r>
          <a:r>
            <a:rPr lang="fr-FR" sz="11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par la France concernent </a:t>
          </a:r>
          <a:r>
            <a:rPr lang="fr-FR" sz="110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l'Algérie </a:t>
          </a:r>
          <a:r>
            <a:rPr lang="fr-FR" sz="11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pour un montant de 15,9 millions d'euros .</a:t>
          </a:r>
          <a:endParaRPr lang="fr-FR" sz="11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0</xdr:colOff>
      <xdr:row>135</xdr:row>
      <xdr:rowOff>47625</xdr:rowOff>
    </xdr:from>
    <xdr:to>
      <xdr:col>8</xdr:col>
      <xdr:colOff>209550</xdr:colOff>
      <xdr:row>143</xdr:row>
      <xdr:rowOff>0</xdr:rowOff>
    </xdr:to>
    <xdr:sp macro="" textlink="">
      <xdr:nvSpPr>
        <xdr:cNvPr id="11" name="Rectangle à coins arrondis 10"/>
        <xdr:cNvSpPr/>
      </xdr:nvSpPr>
      <xdr:spPr>
        <a:xfrm>
          <a:off x="5686425" y="21564600"/>
          <a:ext cx="2209800" cy="1247775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1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En 2016, les dettes notifiées par la Polynésie française et l'Algérie représentent plus</a:t>
          </a:r>
          <a:r>
            <a:rPr lang="fr-FR" sz="11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d</a:t>
          </a:r>
          <a:r>
            <a:rPr lang="fr-FR" sz="11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e 73 %</a:t>
          </a:r>
          <a:r>
            <a:rPr lang="fr-FR" sz="11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fr-FR" sz="11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du volume global,</a:t>
          </a:r>
          <a:r>
            <a:rPr lang="fr-FR" sz="11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soit un montant  avoisinant les 122 millions d'euros .</a:t>
          </a:r>
          <a:endParaRPr lang="fr-FR" sz="11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895350</xdr:colOff>
      <xdr:row>94</xdr:row>
      <xdr:rowOff>1</xdr:rowOff>
    </xdr:from>
    <xdr:to>
      <xdr:col>11</xdr:col>
      <xdr:colOff>0</xdr:colOff>
      <xdr:row>112</xdr:row>
      <xdr:rowOff>0</xdr:rowOff>
    </xdr:to>
    <xdr:sp macro="" textlink="">
      <xdr:nvSpPr>
        <xdr:cNvPr id="12" name="ZoneTexte 11"/>
        <xdr:cNvSpPr txBox="1"/>
      </xdr:nvSpPr>
      <xdr:spPr>
        <a:xfrm>
          <a:off x="7677150" y="14173201"/>
          <a:ext cx="2886075" cy="295274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  <a:round/>
        </a:ln>
        <a:effectLst>
          <a:outerShdw blurRad="76200" dir="13500000" sy="23000" kx="1200000" algn="br" rotWithShape="0">
            <a:prstClr val="black">
              <a:alpha val="20000"/>
            </a:prstClr>
          </a:outerShdw>
        </a:effectLst>
        <a:scene3d>
          <a:camera prst="orthographicFront"/>
          <a:lightRig rig="threePt" dir="t"/>
        </a:scene3d>
        <a:sp3d extrusionH="76200">
          <a:extrusionClr>
            <a:schemeClr val="bg1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fr-FR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En</a:t>
          </a:r>
          <a:r>
            <a:rPr lang="fr-FR" sz="11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2016, dans le cadre des accords internationaux, le solde entre les créances présentées et les dettes notifiées est de l'ordre de  -156,5 millions d'euros .</a:t>
          </a:r>
          <a:endParaRPr lang="fr-FR" b="1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just"/>
          <a:endParaRPr lang="fr-FR" sz="1100">
            <a:latin typeface="Times New Roman" pitchFamily="18" charset="0"/>
            <a:cs typeface="Times New Roman" pitchFamily="18" charset="0"/>
          </a:endParaRPr>
        </a:p>
        <a:p>
          <a:pPr algn="just"/>
          <a:r>
            <a:rPr lang="fr-FR" sz="1100">
              <a:latin typeface="Times New Roman" pitchFamily="18" charset="0"/>
              <a:cs typeface="Times New Roman" pitchFamily="18" charset="0"/>
            </a:rPr>
            <a:t>Il faut noter que</a:t>
          </a:r>
          <a:r>
            <a:rPr lang="fr-FR" sz="1100" baseline="0">
              <a:latin typeface="Times New Roman" pitchFamily="18" charset="0"/>
              <a:cs typeface="Times New Roman" pitchFamily="18" charset="0"/>
            </a:rPr>
            <a:t> ce solde, à l'inverse des règlements européens,  est négatif de manière continue depuis 2009, avec un pic atteint en 2014 soit - 173,5 millions d'euros.</a:t>
          </a:r>
        </a:p>
        <a:p>
          <a:pPr algn="just"/>
          <a:endParaRPr lang="fr-FR" sz="1100" baseline="0">
            <a:latin typeface="Times New Roman" pitchFamily="18" charset="0"/>
            <a:cs typeface="Times New Roman" pitchFamily="18" charset="0"/>
          </a:endParaRPr>
        </a:p>
        <a:p>
          <a:pPr algn="just"/>
          <a:r>
            <a:rPr lang="fr-FR" sz="1100" baseline="0">
              <a:latin typeface="Times New Roman" pitchFamily="18" charset="0"/>
              <a:cs typeface="Times New Roman" pitchFamily="18" charset="0"/>
            </a:rPr>
            <a:t>Ce sont nos relations historiques avec les pays du Maghreb ainsi que les décrets de coordination avec la Polynésie française et la Nouvelle-Calédonie, qui visent de nombreuses personnes et situations, qui expliquent  pour une très  grande part ce solde négatif.</a:t>
          </a:r>
        </a:p>
        <a:p>
          <a:endParaRPr lang="fr-FR" sz="1100" baseline="0"/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4"/>
  <sheetViews>
    <sheetView showGridLines="0" topLeftCell="A22" workbookViewId="0">
      <selection activeCell="L51" sqref="L51"/>
    </sheetView>
  </sheetViews>
  <sheetFormatPr baseColWidth="10" defaultRowHeight="12.75"/>
  <cols>
    <col min="1" max="1" width="22.28515625" style="15" bestFit="1" customWidth="1"/>
    <col min="2" max="2" width="31.85546875" style="15" customWidth="1"/>
    <col min="3" max="3" width="20" style="15" customWidth="1"/>
    <col min="4" max="4" width="14.140625" style="15" bestFit="1" customWidth="1"/>
    <col min="5" max="5" width="18.140625" style="15" bestFit="1" customWidth="1"/>
    <col min="6" max="6" width="16.42578125" style="15" customWidth="1"/>
    <col min="7" max="7" width="14.140625" style="15" bestFit="1" customWidth="1"/>
    <col min="8" max="8" width="18.85546875" style="15" bestFit="1" customWidth="1"/>
    <col min="9" max="9" width="15.85546875" style="15" customWidth="1"/>
    <col min="10" max="10" width="14.140625" style="15" bestFit="1" customWidth="1"/>
    <col min="11" max="11" width="17.42578125" style="15" customWidth="1"/>
    <col min="12" max="12" width="13" style="15" customWidth="1"/>
    <col min="13" max="16384" width="11.42578125" style="15"/>
  </cols>
  <sheetData>
    <row r="2" spans="1:4">
      <c r="B2" s="18" t="s">
        <v>23</v>
      </c>
    </row>
    <row r="3" spans="1:4" ht="15">
      <c r="A3" s="4"/>
      <c r="B3" s="5">
        <v>2016</v>
      </c>
      <c r="C3" s="17" t="s">
        <v>20</v>
      </c>
      <c r="D3" s="15" t="s">
        <v>33</v>
      </c>
    </row>
    <row r="4" spans="1:4" ht="15">
      <c r="A4" s="6" t="s">
        <v>2</v>
      </c>
      <c r="B4" s="8">
        <v>15886889.059</v>
      </c>
      <c r="C4" s="19">
        <f>B4/$B$30</f>
        <v>0.67852479142059163</v>
      </c>
      <c r="D4" s="27">
        <f>RANK(B4,$B$4:$B$29,0)</f>
        <v>1</v>
      </c>
    </row>
    <row r="5" spans="1:4" ht="15">
      <c r="A5" s="7" t="s">
        <v>27</v>
      </c>
      <c r="B5" s="8">
        <v>0</v>
      </c>
      <c r="C5" s="19">
        <f t="shared" ref="C5:C28" si="0">B5/$B$30</f>
        <v>0</v>
      </c>
      <c r="D5" s="27">
        <f t="shared" ref="D5:D28" si="1">RANK(B5,$B$4:$B$29,0)</f>
        <v>17</v>
      </c>
    </row>
    <row r="6" spans="1:4" ht="15">
      <c r="A6" s="7" t="s">
        <v>3</v>
      </c>
      <c r="B6" s="8">
        <v>1348220.8</v>
      </c>
      <c r="C6" s="19">
        <f t="shared" si="0"/>
        <v>5.7582150521197466E-2</v>
      </c>
      <c r="D6" s="27">
        <f t="shared" si="1"/>
        <v>3</v>
      </c>
    </row>
    <row r="7" spans="1:4" ht="15">
      <c r="A7" s="7" t="s">
        <v>37</v>
      </c>
      <c r="B7" s="8">
        <v>0</v>
      </c>
      <c r="C7" s="19">
        <f t="shared" si="0"/>
        <v>0</v>
      </c>
      <c r="D7" s="27">
        <f t="shared" si="1"/>
        <v>17</v>
      </c>
    </row>
    <row r="8" spans="1:4" ht="15">
      <c r="A8" s="7" t="s">
        <v>17</v>
      </c>
      <c r="B8" s="8">
        <v>15.1</v>
      </c>
      <c r="C8" s="19">
        <f t="shared" si="0"/>
        <v>6.4491696973528495E-7</v>
      </c>
      <c r="D8" s="27">
        <f t="shared" si="1"/>
        <v>16</v>
      </c>
    </row>
    <row r="9" spans="1:4" ht="15">
      <c r="A9" s="7" t="s">
        <v>4</v>
      </c>
      <c r="B9" s="8">
        <v>0</v>
      </c>
      <c r="C9" s="19">
        <f t="shared" si="0"/>
        <v>0</v>
      </c>
      <c r="D9" s="27">
        <f t="shared" si="1"/>
        <v>17</v>
      </c>
    </row>
    <row r="10" spans="1:4" ht="15">
      <c r="A10" s="7" t="s">
        <v>5</v>
      </c>
      <c r="B10" s="8">
        <v>0</v>
      </c>
      <c r="C10" s="19">
        <f t="shared" si="0"/>
        <v>0</v>
      </c>
      <c r="D10" s="27">
        <f t="shared" si="1"/>
        <v>17</v>
      </c>
    </row>
    <row r="11" spans="1:4" ht="15">
      <c r="A11" s="7" t="s">
        <v>15</v>
      </c>
      <c r="B11" s="8">
        <v>0</v>
      </c>
      <c r="C11" s="19">
        <f t="shared" si="0"/>
        <v>0</v>
      </c>
      <c r="D11" s="27">
        <f t="shared" si="1"/>
        <v>17</v>
      </c>
    </row>
    <row r="12" spans="1:4" ht="15">
      <c r="A12" s="7" t="s">
        <v>25</v>
      </c>
      <c r="B12" s="8">
        <v>1068.56</v>
      </c>
      <c r="C12" s="19">
        <f t="shared" si="0"/>
        <v>4.5637912396048745E-5</v>
      </c>
      <c r="D12" s="27">
        <f t="shared" si="1"/>
        <v>14</v>
      </c>
    </row>
    <row r="13" spans="1:4" ht="15">
      <c r="A13" s="7" t="s">
        <v>34</v>
      </c>
      <c r="B13" s="8">
        <v>0</v>
      </c>
      <c r="C13" s="19">
        <f t="shared" si="0"/>
        <v>0</v>
      </c>
      <c r="D13" s="27">
        <f t="shared" si="1"/>
        <v>17</v>
      </c>
    </row>
    <row r="14" spans="1:4" ht="15">
      <c r="A14" s="7" t="s">
        <v>6</v>
      </c>
      <c r="B14" s="8">
        <v>7447.03</v>
      </c>
      <c r="C14" s="19">
        <f t="shared" si="0"/>
        <v>3.1806066365084495E-4</v>
      </c>
      <c r="D14" s="27">
        <f t="shared" si="1"/>
        <v>9</v>
      </c>
    </row>
    <row r="15" spans="1:4" ht="15">
      <c r="A15" s="7" t="s">
        <v>16</v>
      </c>
      <c r="B15" s="8">
        <v>0</v>
      </c>
      <c r="C15" s="19">
        <f t="shared" si="0"/>
        <v>0</v>
      </c>
      <c r="D15" s="27">
        <f t="shared" si="1"/>
        <v>17</v>
      </c>
    </row>
    <row r="16" spans="1:4" ht="15">
      <c r="A16" s="7" t="s">
        <v>7</v>
      </c>
      <c r="B16" s="8">
        <v>2296.77</v>
      </c>
      <c r="C16" s="19">
        <f t="shared" si="0"/>
        <v>9.8094433680722545E-5</v>
      </c>
      <c r="D16" s="27">
        <f t="shared" si="1"/>
        <v>12</v>
      </c>
    </row>
    <row r="17" spans="1:8" ht="15">
      <c r="A17" s="7" t="s">
        <v>13</v>
      </c>
      <c r="B17" s="8">
        <v>250612.95</v>
      </c>
      <c r="C17" s="19">
        <f t="shared" si="0"/>
        <v>1.0703612204663608E-2</v>
      </c>
      <c r="D17" s="27">
        <f t="shared" si="1"/>
        <v>6</v>
      </c>
    </row>
    <row r="18" spans="1:8" ht="15">
      <c r="A18" s="7" t="s">
        <v>14</v>
      </c>
      <c r="B18" s="8">
        <v>0</v>
      </c>
      <c r="C18" s="19">
        <f t="shared" si="0"/>
        <v>0</v>
      </c>
      <c r="D18" s="27">
        <f t="shared" si="1"/>
        <v>17</v>
      </c>
    </row>
    <row r="19" spans="1:8" ht="15">
      <c r="A19" s="7" t="s">
        <v>38</v>
      </c>
      <c r="B19" s="8">
        <v>7020.35</v>
      </c>
      <c r="C19" s="19">
        <f t="shared" si="0"/>
        <v>2.998372747338482E-4</v>
      </c>
      <c r="D19" s="27">
        <f t="shared" si="1"/>
        <v>10</v>
      </c>
    </row>
    <row r="20" spans="1:8" ht="15">
      <c r="A20" s="7" t="s">
        <v>35</v>
      </c>
      <c r="B20" s="8">
        <v>0</v>
      </c>
      <c r="C20" s="19">
        <f t="shared" si="0"/>
        <v>0</v>
      </c>
      <c r="D20" s="27">
        <f t="shared" si="1"/>
        <v>17</v>
      </c>
    </row>
    <row r="21" spans="1:8" ht="15">
      <c r="A21" s="7" t="s">
        <v>10</v>
      </c>
      <c r="B21" s="8">
        <v>422423.61</v>
      </c>
      <c r="C21" s="19">
        <f t="shared" si="0"/>
        <v>1.804159963614833E-2</v>
      </c>
      <c r="D21" s="27">
        <f t="shared" si="1"/>
        <v>5</v>
      </c>
    </row>
    <row r="22" spans="1:8" ht="15">
      <c r="A22" s="7" t="s">
        <v>39</v>
      </c>
      <c r="B22" s="8">
        <v>4509.4399999999996</v>
      </c>
      <c r="C22" s="19">
        <f t="shared" si="0"/>
        <v>1.9259697880815121E-4</v>
      </c>
      <c r="D22" s="27">
        <f t="shared" si="1"/>
        <v>11</v>
      </c>
      <c r="E22" s="1" t="str">
        <f>INDEX($A$4:$D$28,MATCH(1,$D$4:$D$28,0),1)</f>
        <v>Algérie</v>
      </c>
      <c r="F22" s="1">
        <f>INDEX($A$4:$D$28,MATCH(1,$D$4:$D$28,0),2)</f>
        <v>15886889.059</v>
      </c>
      <c r="G22" s="21">
        <f t="shared" ref="G22:G27" si="2">F22/$F$28</f>
        <v>0.67852479142059163</v>
      </c>
      <c r="H22" s="26">
        <f>F22+F23</f>
        <v>19641999.729000002</v>
      </c>
    </row>
    <row r="23" spans="1:8" ht="15">
      <c r="A23" s="7" t="s">
        <v>26</v>
      </c>
      <c r="B23" s="8">
        <v>1700.6</v>
      </c>
      <c r="C23" s="19">
        <f t="shared" si="0"/>
        <v>7.2632172101445405E-5</v>
      </c>
      <c r="D23" s="27">
        <f t="shared" si="1"/>
        <v>13</v>
      </c>
      <c r="E23" s="1" t="str">
        <f>INDEX($A$4:$D$28,MATCH(2,$D$4:$D$28,0),1)</f>
        <v>Nouvelle-Calédonie</v>
      </c>
      <c r="F23" s="1">
        <f>INDEX($A$4:$D$28,MATCH(2,$D$4:$D$28,0),2)</f>
        <v>3755110.67</v>
      </c>
      <c r="G23" s="21">
        <f t="shared" si="2"/>
        <v>0.16037977445808183</v>
      </c>
      <c r="H23" s="19">
        <f>G22+G23</f>
        <v>0.83890456587867346</v>
      </c>
    </row>
    <row r="24" spans="1:8" ht="15">
      <c r="A24" s="7" t="s">
        <v>36</v>
      </c>
      <c r="B24" s="8">
        <v>52.5</v>
      </c>
      <c r="C24" s="19">
        <f t="shared" si="0"/>
        <v>2.2422609874902294E-6</v>
      </c>
      <c r="D24" s="27">
        <f t="shared" si="1"/>
        <v>15</v>
      </c>
      <c r="E24" s="1" t="str">
        <f>INDEX($A$4:$D$28,MATCH(3,$D$4:$D$28,0),1)</f>
        <v>Andorre</v>
      </c>
      <c r="F24" s="1">
        <f>INDEX($A$4:$D$28,MATCH(3,$D$4:$D$28,0),2)</f>
        <v>1348220.8</v>
      </c>
      <c r="G24" s="21">
        <f t="shared" si="2"/>
        <v>5.7582150521197466E-2</v>
      </c>
    </row>
    <row r="25" spans="1:8" ht="15">
      <c r="A25" s="7" t="s">
        <v>11</v>
      </c>
      <c r="B25" s="8">
        <v>229136.04</v>
      </c>
      <c r="C25" s="19">
        <f t="shared" si="0"/>
        <v>9.7863391108571566E-3</v>
      </c>
      <c r="D25" s="27">
        <f t="shared" si="1"/>
        <v>7</v>
      </c>
      <c r="E25" s="1" t="str">
        <f>INDEX($A$4:$D$28,MATCH(4,$D$4:$D$28,0),1)</f>
        <v>Polynésie française</v>
      </c>
      <c r="F25" s="1">
        <f>INDEX($A$4:$D$28,MATCH(4,$D$4:$D$28,0),2)</f>
        <v>1276960.07</v>
      </c>
      <c r="G25" s="21">
        <f t="shared" si="2"/>
        <v>5.4538623762738901E-2</v>
      </c>
    </row>
    <row r="26" spans="1:8" ht="15">
      <c r="A26" s="7" t="s">
        <v>12</v>
      </c>
      <c r="B26" s="8">
        <v>220403.21</v>
      </c>
      <c r="C26" s="19">
        <f t="shared" si="0"/>
        <v>9.4133622723926915E-3</v>
      </c>
      <c r="D26" s="27">
        <f t="shared" si="1"/>
        <v>8</v>
      </c>
      <c r="E26" s="1" t="str">
        <f>INDEX($A$4:$D$28,MATCH(5,$D$4:$D$28,0),1)</f>
        <v>Québec</v>
      </c>
      <c r="F26" s="1">
        <f>INDEX($A$4:$D$28,MATCH(5,$D$4:$D$28,0),2)</f>
        <v>422423.61</v>
      </c>
      <c r="G26" s="21">
        <f t="shared" si="2"/>
        <v>1.804159963614833E-2</v>
      </c>
    </row>
    <row r="27" spans="1:8" ht="15">
      <c r="A27" s="15" t="s">
        <v>8</v>
      </c>
      <c r="B27" s="56">
        <v>3755110.67</v>
      </c>
      <c r="C27" s="19">
        <f t="shared" si="0"/>
        <v>0.16037977445808183</v>
      </c>
      <c r="D27" s="27">
        <f t="shared" si="1"/>
        <v>2</v>
      </c>
      <c r="E27" s="1" t="s">
        <v>29</v>
      </c>
      <c r="F27" s="1">
        <f>B30-SUM(F22:F26)</f>
        <v>724262.55000000075</v>
      </c>
      <c r="G27" s="21">
        <f t="shared" si="2"/>
        <v>3.0933060201241775E-2</v>
      </c>
    </row>
    <row r="28" spans="1:8" ht="15">
      <c r="A28" s="86" t="s">
        <v>9</v>
      </c>
      <c r="B28" s="56">
        <v>1276960.07</v>
      </c>
      <c r="C28" s="19">
        <f t="shared" si="0"/>
        <v>5.4538623762738901E-2</v>
      </c>
      <c r="D28" s="27">
        <f t="shared" si="1"/>
        <v>4</v>
      </c>
      <c r="E28" s="12" t="s">
        <v>21</v>
      </c>
      <c r="F28" s="13">
        <f>SUM(F22:F27)</f>
        <v>23413866.759000003</v>
      </c>
    </row>
    <row r="29" spans="1:8" ht="15">
      <c r="A29" s="7"/>
      <c r="B29" s="8"/>
      <c r="C29" s="19">
        <f>B30/$B$30</f>
        <v>1</v>
      </c>
      <c r="D29" s="27"/>
    </row>
    <row r="30" spans="1:8">
      <c r="A30" s="2" t="s">
        <v>21</v>
      </c>
      <c r="B30" s="3">
        <f>SUM(B4:B29)</f>
        <v>23413866.759000003</v>
      </c>
      <c r="D30" s="27"/>
    </row>
    <row r="31" spans="1:8">
      <c r="D31" s="27"/>
    </row>
    <row r="32" spans="1:8">
      <c r="B32" s="82"/>
    </row>
    <row r="38" spans="1:4">
      <c r="B38" s="18" t="s">
        <v>24</v>
      </c>
      <c r="C38" s="17" t="s">
        <v>22</v>
      </c>
      <c r="D38" s="27"/>
    </row>
    <row r="39" spans="1:4" ht="15">
      <c r="A39" s="14"/>
      <c r="B39" s="5">
        <v>2016</v>
      </c>
      <c r="D39" s="15" t="s">
        <v>33</v>
      </c>
    </row>
    <row r="40" spans="1:4" ht="15">
      <c r="A40" s="6" t="s">
        <v>2</v>
      </c>
      <c r="B40" s="10">
        <v>57049303.233523063</v>
      </c>
      <c r="C40" s="19">
        <f>B40/$B$65</f>
        <v>0.3171725776081028</v>
      </c>
      <c r="D40" s="27">
        <f>RANK(B40,$B$40:$B$64,0)</f>
        <v>2</v>
      </c>
    </row>
    <row r="41" spans="1:4" ht="15">
      <c r="A41" s="7" t="s">
        <v>27</v>
      </c>
      <c r="B41" s="9">
        <v>0</v>
      </c>
      <c r="C41" s="19">
        <f t="shared" ref="C41:C64" si="3">B41/$B$65</f>
        <v>0</v>
      </c>
      <c r="D41" s="27">
        <f t="shared" ref="D41:D64" si="4">RANK(B41,$B$40:$B$64,0)</f>
        <v>12</v>
      </c>
    </row>
    <row r="42" spans="1:4" ht="15">
      <c r="A42" s="7" t="s">
        <v>3</v>
      </c>
      <c r="B42" s="9">
        <v>882807.71</v>
      </c>
      <c r="C42" s="19">
        <f t="shared" si="3"/>
        <v>4.9080774179985553E-3</v>
      </c>
      <c r="D42" s="27">
        <f t="shared" si="4"/>
        <v>8</v>
      </c>
    </row>
    <row r="43" spans="1:4" ht="15">
      <c r="A43" s="7" t="s">
        <v>37</v>
      </c>
      <c r="B43" s="9">
        <v>0</v>
      </c>
      <c r="C43" s="19">
        <f t="shared" si="3"/>
        <v>0</v>
      </c>
      <c r="D43" s="27">
        <f t="shared" si="4"/>
        <v>12</v>
      </c>
    </row>
    <row r="44" spans="1:4" ht="15">
      <c r="A44" s="7" t="s">
        <v>17</v>
      </c>
      <c r="B44" s="9">
        <v>0</v>
      </c>
      <c r="C44" s="19">
        <f t="shared" si="3"/>
        <v>0</v>
      </c>
      <c r="D44" s="27">
        <f t="shared" si="4"/>
        <v>12</v>
      </c>
    </row>
    <row r="45" spans="1:4" ht="15">
      <c r="A45" s="7" t="s">
        <v>4</v>
      </c>
      <c r="B45" s="9">
        <v>0</v>
      </c>
      <c r="C45" s="19">
        <f t="shared" si="3"/>
        <v>0</v>
      </c>
      <c r="D45" s="27">
        <f t="shared" si="4"/>
        <v>12</v>
      </c>
    </row>
    <row r="46" spans="1:4" ht="15">
      <c r="A46" s="7" t="s">
        <v>5</v>
      </c>
      <c r="B46" s="9">
        <v>687629.1208724418</v>
      </c>
      <c r="C46" s="19">
        <f t="shared" si="3"/>
        <v>3.8229581843051991E-3</v>
      </c>
      <c r="D46" s="27">
        <f t="shared" si="4"/>
        <v>9</v>
      </c>
    </row>
    <row r="47" spans="1:4" ht="15">
      <c r="A47" s="7" t="s">
        <v>15</v>
      </c>
      <c r="B47" s="9">
        <v>0</v>
      </c>
      <c r="C47" s="19">
        <f t="shared" si="3"/>
        <v>0</v>
      </c>
      <c r="D47" s="27">
        <f t="shared" si="4"/>
        <v>12</v>
      </c>
    </row>
    <row r="48" spans="1:4" ht="15">
      <c r="A48" s="7" t="s">
        <v>25</v>
      </c>
      <c r="B48" s="9">
        <v>0</v>
      </c>
      <c r="C48" s="19">
        <f t="shared" si="3"/>
        <v>0</v>
      </c>
      <c r="D48" s="27">
        <f t="shared" si="4"/>
        <v>12</v>
      </c>
    </row>
    <row r="49" spans="1:8" ht="15">
      <c r="A49" s="7" t="s">
        <v>34</v>
      </c>
      <c r="B49" s="9">
        <v>0</v>
      </c>
      <c r="C49" s="19">
        <f t="shared" si="3"/>
        <v>0</v>
      </c>
      <c r="D49" s="27">
        <f t="shared" si="4"/>
        <v>12</v>
      </c>
    </row>
    <row r="50" spans="1:8" ht="15">
      <c r="A50" s="7" t="s">
        <v>6</v>
      </c>
      <c r="B50" s="9">
        <v>0</v>
      </c>
      <c r="C50" s="19">
        <f t="shared" si="3"/>
        <v>0</v>
      </c>
      <c r="D50" s="27">
        <f t="shared" si="4"/>
        <v>12</v>
      </c>
    </row>
    <row r="51" spans="1:8" ht="15">
      <c r="A51" s="7" t="s">
        <v>16</v>
      </c>
      <c r="B51" s="9">
        <v>0</v>
      </c>
      <c r="C51" s="19">
        <f t="shared" si="3"/>
        <v>0</v>
      </c>
      <c r="D51" s="27">
        <f t="shared" si="4"/>
        <v>12</v>
      </c>
    </row>
    <row r="52" spans="1:8" ht="15">
      <c r="A52" s="7" t="s">
        <v>7</v>
      </c>
      <c r="B52" s="9">
        <v>982516.34293967462</v>
      </c>
      <c r="C52" s="19">
        <f t="shared" si="3"/>
        <v>5.4624197557095891E-3</v>
      </c>
      <c r="D52" s="27">
        <f t="shared" si="4"/>
        <v>7</v>
      </c>
    </row>
    <row r="53" spans="1:8" ht="15">
      <c r="A53" s="7" t="s">
        <v>13</v>
      </c>
      <c r="B53" s="9">
        <v>8794646.9843958616</v>
      </c>
      <c r="C53" s="19">
        <f t="shared" si="3"/>
        <v>4.8894915364278389E-2</v>
      </c>
      <c r="D53" s="27">
        <f t="shared" si="4"/>
        <v>5</v>
      </c>
    </row>
    <row r="54" spans="1:8" ht="15">
      <c r="A54" s="7" t="s">
        <v>14</v>
      </c>
      <c r="B54" s="9">
        <v>0</v>
      </c>
      <c r="C54" s="19">
        <f t="shared" si="3"/>
        <v>0</v>
      </c>
      <c r="D54" s="27">
        <f t="shared" si="4"/>
        <v>12</v>
      </c>
    </row>
    <row r="55" spans="1:8" ht="15">
      <c r="A55" s="7" t="s">
        <v>38</v>
      </c>
      <c r="B55" s="9">
        <v>0</v>
      </c>
      <c r="C55" s="19">
        <f t="shared" si="3"/>
        <v>0</v>
      </c>
      <c r="D55" s="27">
        <f t="shared" si="4"/>
        <v>12</v>
      </c>
    </row>
    <row r="56" spans="1:8" ht="15">
      <c r="A56" s="7" t="s">
        <v>35</v>
      </c>
      <c r="B56" s="9">
        <v>0</v>
      </c>
      <c r="C56" s="19">
        <f t="shared" si="3"/>
        <v>0</v>
      </c>
      <c r="D56" s="27">
        <f t="shared" si="4"/>
        <v>12</v>
      </c>
    </row>
    <row r="57" spans="1:8" ht="15">
      <c r="A57" s="7" t="s">
        <v>10</v>
      </c>
      <c r="B57" s="61">
        <v>2748965.9144780003</v>
      </c>
      <c r="C57" s="19">
        <f t="shared" si="3"/>
        <v>1.5283212159188349E-2</v>
      </c>
      <c r="D57" s="27">
        <f t="shared" si="4"/>
        <v>6</v>
      </c>
    </row>
    <row r="58" spans="1:8" ht="15">
      <c r="A58" s="7" t="s">
        <v>39</v>
      </c>
      <c r="B58" s="9">
        <v>27545.690000000002</v>
      </c>
      <c r="C58" s="19">
        <f t="shared" si="3"/>
        <v>1.5314363198321937E-4</v>
      </c>
      <c r="D58" s="27">
        <f t="shared" si="4"/>
        <v>11</v>
      </c>
    </row>
    <row r="59" spans="1:8" ht="15">
      <c r="A59" s="7" t="s">
        <v>26</v>
      </c>
      <c r="B59" s="9">
        <v>0</v>
      </c>
      <c r="C59" s="19">
        <f t="shared" si="3"/>
        <v>0</v>
      </c>
      <c r="D59" s="27">
        <f t="shared" si="4"/>
        <v>12</v>
      </c>
    </row>
    <row r="60" spans="1:8" ht="15">
      <c r="A60" s="7" t="s">
        <v>36</v>
      </c>
      <c r="B60" s="9">
        <v>0</v>
      </c>
      <c r="C60" s="19">
        <f t="shared" si="3"/>
        <v>0</v>
      </c>
      <c r="D60" s="27">
        <f t="shared" si="4"/>
        <v>12</v>
      </c>
      <c r="E60" s="1" t="str">
        <f>INDEX($A$40:$D$64,MATCH(1,$D$40:$D$64,0),1)</f>
        <v>Polynésie française</v>
      </c>
      <c r="F60" s="1">
        <f>INDEX($A$40:$D$64,MATCH(1,$D$40:$D$64,0),2)</f>
        <v>64908447.604819998</v>
      </c>
      <c r="G60" s="21">
        <f>F60/$F$64</f>
        <v>0.391913555283323</v>
      </c>
      <c r="H60" s="26">
        <f>F60+F61</f>
        <v>121957750.83834305</v>
      </c>
    </row>
    <row r="61" spans="1:8" ht="15">
      <c r="A61" s="7" t="s">
        <v>11</v>
      </c>
      <c r="B61" s="9">
        <v>23969849.701070562</v>
      </c>
      <c r="C61" s="19">
        <f t="shared" si="3"/>
        <v>0.13326331056923355</v>
      </c>
      <c r="D61" s="27">
        <f t="shared" si="4"/>
        <v>3</v>
      </c>
      <c r="E61" s="1" t="str">
        <f>INDEX($A$40:$D$64,MATCH(2,$D$40:$D$64,0),1)</f>
        <v>Algérie</v>
      </c>
      <c r="F61" s="1">
        <f>INDEX($A$40:$D$64,MATCH(2,$D$40:$D$64,0),2)</f>
        <v>57049303.233523063</v>
      </c>
      <c r="G61" s="21">
        <f>F61/$F$64</f>
        <v>0.34446048367710613</v>
      </c>
      <c r="H61" s="85">
        <f>G60+G61</f>
        <v>0.73637403896042919</v>
      </c>
    </row>
    <row r="62" spans="1:8" ht="15">
      <c r="A62" s="7" t="s">
        <v>12</v>
      </c>
      <c r="B62" s="9">
        <v>124925.34001483269</v>
      </c>
      <c r="C62" s="19">
        <f t="shared" si="3"/>
        <v>6.9453770432361956E-4</v>
      </c>
      <c r="D62" s="27">
        <f t="shared" si="4"/>
        <v>10</v>
      </c>
      <c r="E62" s="1" t="str">
        <f>INDEX($A$40:$D$64,MATCH(3,$D$40:$D$64,0),1)</f>
        <v>Tunisie</v>
      </c>
      <c r="F62" s="1">
        <f>INDEX($A$40:$D$64,MATCH(3,$D$40:$D$64,0),2)</f>
        <v>23969849.701070562</v>
      </c>
      <c r="G62" s="21">
        <f>F62/$F$64</f>
        <v>0.14472860409707086</v>
      </c>
    </row>
    <row r="63" spans="1:8" ht="15">
      <c r="A63" s="15" t="s">
        <v>8</v>
      </c>
      <c r="B63" s="9">
        <v>19691696.7005</v>
      </c>
      <c r="C63" s="19">
        <f t="shared" si="3"/>
        <v>0.10947839580807549</v>
      </c>
      <c r="D63" s="27">
        <f t="shared" si="4"/>
        <v>4</v>
      </c>
      <c r="E63" s="1" t="str">
        <f>INDEX($A$40:$D$64,MATCH(4,$D$40:$D$64,0),1)</f>
        <v>Nouvelle-Calédonie</v>
      </c>
      <c r="F63" s="1">
        <f>INDEX($A$40:$D$64,MATCH(4,$D$40:$D$64,0),2)</f>
        <v>19691696.7005</v>
      </c>
      <c r="G63" s="21">
        <f>F63/$F$64</f>
        <v>0.11889735694249989</v>
      </c>
    </row>
    <row r="64" spans="1:8" ht="15">
      <c r="A64" s="7" t="s">
        <v>9</v>
      </c>
      <c r="B64" s="16">
        <v>64908447.604819998</v>
      </c>
      <c r="C64" s="19">
        <f t="shared" si="3"/>
        <v>0.36086645179680121</v>
      </c>
      <c r="D64" s="27">
        <f t="shared" si="4"/>
        <v>1</v>
      </c>
      <c r="E64" s="12" t="s">
        <v>21</v>
      </c>
      <c r="F64" s="13">
        <f>SUM(F60:F63)</f>
        <v>165619297.23991364</v>
      </c>
    </row>
    <row r="65" spans="1:10">
      <c r="A65" s="2" t="s">
        <v>21</v>
      </c>
      <c r="B65" s="3">
        <f>SUM(B40:B64)</f>
        <v>179868334.34261444</v>
      </c>
    </row>
    <row r="70" spans="1:10" ht="15">
      <c r="A70" s="11"/>
      <c r="B70" s="11"/>
    </row>
    <row r="71" spans="1:10" ht="15">
      <c r="A71" s="11"/>
      <c r="B71" s="11"/>
    </row>
    <row r="72" spans="1:10">
      <c r="C72" s="15">
        <v>2016</v>
      </c>
      <c r="D72" s="15">
        <v>2015</v>
      </c>
      <c r="E72" s="15">
        <v>2014</v>
      </c>
      <c r="F72" s="15">
        <v>2013</v>
      </c>
      <c r="G72" s="15">
        <v>2012</v>
      </c>
      <c r="H72" s="15">
        <v>2011</v>
      </c>
      <c r="I72" s="15">
        <v>2010</v>
      </c>
      <c r="J72" s="15">
        <v>2009</v>
      </c>
    </row>
    <row r="73" spans="1:10">
      <c r="B73" s="15" t="s">
        <v>45</v>
      </c>
      <c r="C73" s="58">
        <f>Finalisation!D43</f>
        <v>179868334.34261444</v>
      </c>
      <c r="D73" s="26">
        <f>Finalisation!F43</f>
        <v>146430414.38083136</v>
      </c>
      <c r="E73" s="26">
        <f>Finalisation!H43</f>
        <v>231114353.19</v>
      </c>
      <c r="F73" s="26">
        <f>Finalisation!J43</f>
        <v>74799596.079999998</v>
      </c>
      <c r="G73" s="26">
        <f>Finalisation!D91</f>
        <v>74871215.890000001</v>
      </c>
      <c r="H73" s="26">
        <f>Finalisation!F91</f>
        <v>57380791.530000001</v>
      </c>
      <c r="I73" s="26">
        <f>Finalisation!H91</f>
        <v>155114308.61000001</v>
      </c>
      <c r="J73" s="26">
        <f>Finalisation!J91</f>
        <v>70047876.859999999</v>
      </c>
    </row>
    <row r="74" spans="1:10">
      <c r="B74" s="15" t="s">
        <v>46</v>
      </c>
      <c r="C74" s="58">
        <f>Finalisation!C43</f>
        <v>23413866.759000003</v>
      </c>
      <c r="D74" s="26">
        <f>Finalisation!E43</f>
        <v>24588014.452999994</v>
      </c>
      <c r="E74" s="26">
        <f>Finalisation!G43</f>
        <v>57629490.710000001</v>
      </c>
      <c r="F74" s="26">
        <f>Finalisation!I43</f>
        <v>6149379.7599999998</v>
      </c>
      <c r="G74" s="26">
        <f>Finalisation!C91</f>
        <v>8314238.3499999996</v>
      </c>
      <c r="H74" s="26">
        <f>Finalisation!E91</f>
        <v>3684702.1799999997</v>
      </c>
      <c r="I74" s="26">
        <f>Finalisation!G91</f>
        <v>43668649.269999996</v>
      </c>
      <c r="J74" s="26">
        <f>Finalisation!I91</f>
        <v>6269892.1299999999</v>
      </c>
    </row>
  </sheetData>
  <phoneticPr fontId="8" type="noConversion"/>
  <conditionalFormatting sqref="D4:D28">
    <cfRule type="cellIs" dxfId="1" priority="4" operator="lessThan">
      <formula>6</formula>
    </cfRule>
  </conditionalFormatting>
  <conditionalFormatting sqref="D40:D64">
    <cfRule type="cellIs" dxfId="0" priority="2" operator="lessThan">
      <formula>4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4"/>
  <sheetViews>
    <sheetView showGridLines="0" tabSelected="1" workbookViewId="0"/>
  </sheetViews>
  <sheetFormatPr baseColWidth="10" defaultRowHeight="12.75"/>
  <cols>
    <col min="1" max="1" width="8.7109375" style="23" customWidth="1"/>
    <col min="2" max="2" width="21.85546875" style="23" customWidth="1"/>
    <col min="3" max="3" width="13.5703125" style="23" customWidth="1"/>
    <col min="4" max="4" width="14.28515625" style="23" customWidth="1"/>
    <col min="5" max="5" width="14.7109375" style="23" customWidth="1"/>
    <col min="6" max="6" width="14.42578125" style="23" customWidth="1"/>
    <col min="7" max="7" width="14.140625" style="23" bestFit="1" customWidth="1"/>
    <col min="8" max="8" width="15.28515625" style="23" customWidth="1"/>
    <col min="9" max="9" width="14.140625" style="23" bestFit="1" customWidth="1"/>
    <col min="10" max="10" width="15.85546875" style="23" customWidth="1"/>
    <col min="11" max="16384" width="11.42578125" style="23"/>
  </cols>
  <sheetData>
    <row r="1" spans="1:11" ht="15">
      <c r="A1" s="22" t="s">
        <v>30</v>
      </c>
      <c r="I1" s="90"/>
      <c r="J1" s="90"/>
    </row>
    <row r="2" spans="1:11" ht="7.5" customHeight="1">
      <c r="A2" s="22"/>
    </row>
    <row r="3" spans="1:11" ht="14.25" customHeight="1">
      <c r="A3" s="96" t="s">
        <v>49</v>
      </c>
      <c r="B3" s="96"/>
      <c r="C3" s="96"/>
      <c r="D3" s="96"/>
      <c r="E3" s="96"/>
      <c r="F3" s="96"/>
      <c r="G3" s="96"/>
      <c r="H3" s="96"/>
      <c r="I3" s="96"/>
      <c r="J3" s="96"/>
      <c r="K3" s="20"/>
    </row>
    <row r="4" spans="1:11" ht="21" customHeight="1">
      <c r="A4" s="106"/>
      <c r="B4" s="108" t="s">
        <v>0</v>
      </c>
      <c r="C4" s="91">
        <v>2016</v>
      </c>
      <c r="D4" s="92"/>
      <c r="E4" s="91">
        <v>2015</v>
      </c>
      <c r="F4" s="92"/>
      <c r="G4" s="91">
        <v>2014</v>
      </c>
      <c r="H4" s="92"/>
      <c r="I4" s="91">
        <v>2013</v>
      </c>
      <c r="J4" s="92"/>
    </row>
    <row r="5" spans="1:11" ht="26.25" customHeight="1">
      <c r="A5" s="107"/>
      <c r="B5" s="109"/>
      <c r="C5" s="35" t="s">
        <v>40</v>
      </c>
      <c r="D5" s="35" t="s">
        <v>41</v>
      </c>
      <c r="E5" s="35" t="s">
        <v>40</v>
      </c>
      <c r="F5" s="35" t="s">
        <v>41</v>
      </c>
      <c r="G5" s="35" t="s">
        <v>40</v>
      </c>
      <c r="H5" s="35" t="s">
        <v>41</v>
      </c>
      <c r="I5" s="35" t="s">
        <v>40</v>
      </c>
      <c r="J5" s="35" t="s">
        <v>41</v>
      </c>
    </row>
    <row r="6" spans="1:11" ht="14.25" customHeight="1">
      <c r="A6" s="102" t="s">
        <v>31</v>
      </c>
      <c r="B6" s="36" t="s">
        <v>2</v>
      </c>
      <c r="C6" s="37">
        <v>15886889.059</v>
      </c>
      <c r="D6" s="42">
        <v>57049303.233523063</v>
      </c>
      <c r="E6" s="37">
        <v>19456448.102999996</v>
      </c>
      <c r="F6" s="42">
        <v>56623837.996727079</v>
      </c>
      <c r="G6" s="37">
        <v>55445494.149999999</v>
      </c>
      <c r="H6" s="42">
        <v>146034000.87</v>
      </c>
      <c r="I6" s="37">
        <v>1209630.56</v>
      </c>
      <c r="J6" s="79">
        <v>0</v>
      </c>
    </row>
    <row r="7" spans="1:11" ht="14.25" customHeight="1">
      <c r="A7" s="103"/>
      <c r="B7" s="36" t="s">
        <v>27</v>
      </c>
      <c r="C7" s="38">
        <v>0</v>
      </c>
      <c r="D7" s="39">
        <v>0</v>
      </c>
      <c r="E7" s="38">
        <v>1616.6</v>
      </c>
      <c r="F7" s="39">
        <v>0</v>
      </c>
      <c r="G7" s="38">
        <v>781.32</v>
      </c>
      <c r="H7" s="39">
        <v>0</v>
      </c>
      <c r="I7" s="38">
        <v>1806.42</v>
      </c>
      <c r="J7" s="38">
        <v>0</v>
      </c>
    </row>
    <row r="8" spans="1:11" ht="14.25" customHeight="1">
      <c r="A8" s="103"/>
      <c r="B8" s="36" t="s">
        <v>3</v>
      </c>
      <c r="C8" s="38">
        <v>1348220.8</v>
      </c>
      <c r="D8" s="39">
        <v>882807.71</v>
      </c>
      <c r="E8" s="38">
        <v>817400.52</v>
      </c>
      <c r="F8" s="39">
        <v>810121.95</v>
      </c>
      <c r="G8" s="38">
        <v>360335.81</v>
      </c>
      <c r="H8" s="39">
        <v>843781.01</v>
      </c>
      <c r="I8" s="38">
        <v>1145838.04</v>
      </c>
      <c r="J8" s="38">
        <v>839497.64</v>
      </c>
    </row>
    <row r="9" spans="1:11" ht="12" customHeight="1">
      <c r="A9" s="103"/>
      <c r="B9" s="36" t="s">
        <v>37</v>
      </c>
      <c r="C9" s="38">
        <v>0</v>
      </c>
      <c r="D9" s="38">
        <v>0</v>
      </c>
      <c r="E9" s="38">
        <v>0</v>
      </c>
      <c r="F9" s="38">
        <v>6398.75</v>
      </c>
      <c r="G9" s="38">
        <v>0</v>
      </c>
      <c r="H9" s="38">
        <v>0</v>
      </c>
      <c r="I9" s="38">
        <v>0</v>
      </c>
      <c r="J9" s="38">
        <v>0</v>
      </c>
    </row>
    <row r="10" spans="1:11" ht="12" customHeight="1">
      <c r="A10" s="103"/>
      <c r="B10" s="36" t="s">
        <v>51</v>
      </c>
      <c r="C10" s="38">
        <v>0</v>
      </c>
      <c r="D10" s="39">
        <v>0</v>
      </c>
      <c r="E10" s="38">
        <v>0</v>
      </c>
      <c r="F10" s="39">
        <v>0</v>
      </c>
      <c r="G10" s="38">
        <v>0</v>
      </c>
      <c r="H10" s="39">
        <v>0</v>
      </c>
      <c r="I10" s="38">
        <v>0</v>
      </c>
      <c r="J10" s="38">
        <v>0</v>
      </c>
    </row>
    <row r="11" spans="1:11" ht="12" customHeight="1">
      <c r="A11" s="103"/>
      <c r="B11" s="36" t="s">
        <v>17</v>
      </c>
      <c r="C11" s="38">
        <v>15.1</v>
      </c>
      <c r="D11" s="39">
        <v>0</v>
      </c>
      <c r="E11" s="38">
        <v>0</v>
      </c>
      <c r="F11" s="39">
        <v>0</v>
      </c>
      <c r="G11" s="38">
        <v>0</v>
      </c>
      <c r="H11" s="39">
        <v>0</v>
      </c>
      <c r="I11" s="38">
        <v>0</v>
      </c>
      <c r="J11" s="38">
        <v>0</v>
      </c>
    </row>
    <row r="12" spans="1:11" ht="12" customHeight="1">
      <c r="A12" s="103"/>
      <c r="B12" s="36" t="s">
        <v>52</v>
      </c>
      <c r="C12" s="38">
        <v>0</v>
      </c>
      <c r="D12" s="39">
        <v>0</v>
      </c>
      <c r="E12" s="38">
        <v>0</v>
      </c>
      <c r="F12" s="39">
        <v>0</v>
      </c>
      <c r="G12" s="38">
        <v>0</v>
      </c>
      <c r="H12" s="39">
        <v>0</v>
      </c>
      <c r="I12" s="38">
        <v>0</v>
      </c>
      <c r="J12" s="38">
        <v>0</v>
      </c>
    </row>
    <row r="13" spans="1:11" ht="13.5" customHeight="1">
      <c r="A13" s="103"/>
      <c r="B13" s="36" t="s">
        <v>4</v>
      </c>
      <c r="C13" s="38">
        <v>0</v>
      </c>
      <c r="D13" s="39">
        <v>0</v>
      </c>
      <c r="E13" s="38">
        <v>0</v>
      </c>
      <c r="F13" s="39">
        <v>0</v>
      </c>
      <c r="G13" s="38">
        <v>0</v>
      </c>
      <c r="H13" s="39">
        <v>0</v>
      </c>
      <c r="I13" s="38">
        <v>0</v>
      </c>
      <c r="J13" s="38">
        <v>0</v>
      </c>
    </row>
    <row r="14" spans="1:11" ht="13.5" customHeight="1">
      <c r="A14" s="103"/>
      <c r="B14" s="36" t="s">
        <v>53</v>
      </c>
      <c r="C14" s="38">
        <v>0</v>
      </c>
      <c r="D14" s="39">
        <v>0</v>
      </c>
      <c r="E14" s="38">
        <v>0</v>
      </c>
      <c r="F14" s="39">
        <v>0</v>
      </c>
      <c r="G14" s="38">
        <v>0</v>
      </c>
      <c r="H14" s="39">
        <v>0</v>
      </c>
      <c r="I14" s="38">
        <v>0</v>
      </c>
      <c r="J14" s="38">
        <v>0</v>
      </c>
    </row>
    <row r="15" spans="1:11" ht="13.5" customHeight="1">
      <c r="A15" s="103"/>
      <c r="B15" s="36" t="s">
        <v>15</v>
      </c>
      <c r="C15" s="38">
        <v>0</v>
      </c>
      <c r="D15" s="39">
        <v>0</v>
      </c>
      <c r="E15" s="38">
        <v>0</v>
      </c>
      <c r="F15" s="39">
        <v>0</v>
      </c>
      <c r="G15" s="38">
        <v>0</v>
      </c>
      <c r="H15" s="39">
        <v>0</v>
      </c>
      <c r="I15" s="38">
        <v>0</v>
      </c>
      <c r="J15" s="38">
        <v>0</v>
      </c>
    </row>
    <row r="16" spans="1:11" ht="14.25" customHeight="1">
      <c r="A16" s="103"/>
      <c r="B16" s="36" t="s">
        <v>5</v>
      </c>
      <c r="C16" s="79">
        <v>0</v>
      </c>
      <c r="D16" s="42">
        <v>687629.1208724418</v>
      </c>
      <c r="E16" s="79">
        <v>0</v>
      </c>
      <c r="F16" s="42">
        <v>0</v>
      </c>
      <c r="G16" s="38">
        <v>0</v>
      </c>
      <c r="H16" s="39">
        <v>28.24</v>
      </c>
      <c r="I16" s="38">
        <v>2411.71</v>
      </c>
      <c r="J16" s="38">
        <v>0</v>
      </c>
    </row>
    <row r="17" spans="1:12" ht="14.25" customHeight="1">
      <c r="A17" s="103"/>
      <c r="B17" s="36" t="s">
        <v>25</v>
      </c>
      <c r="C17" s="38">
        <v>1068.56</v>
      </c>
      <c r="D17" s="38">
        <v>0</v>
      </c>
      <c r="E17" s="38">
        <v>28.57</v>
      </c>
      <c r="F17" s="38">
        <v>0</v>
      </c>
      <c r="G17" s="38">
        <v>0</v>
      </c>
      <c r="H17" s="38">
        <v>0</v>
      </c>
      <c r="I17" s="38">
        <v>1614.6</v>
      </c>
      <c r="J17" s="38">
        <v>0</v>
      </c>
    </row>
    <row r="18" spans="1:12" ht="14.25" customHeight="1">
      <c r="A18" s="103"/>
      <c r="B18" s="36" t="s">
        <v>54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</row>
    <row r="19" spans="1:12" ht="14.25" customHeight="1">
      <c r="A19" s="103"/>
      <c r="B19" s="36" t="s">
        <v>55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L19" s="89"/>
    </row>
    <row r="20" spans="1:12" ht="14.25" customHeight="1">
      <c r="A20" s="103"/>
      <c r="B20" s="36" t="s">
        <v>34</v>
      </c>
      <c r="C20" s="38">
        <v>0</v>
      </c>
      <c r="D20" s="38">
        <v>0</v>
      </c>
      <c r="E20" s="38">
        <v>18919.34</v>
      </c>
      <c r="F20" s="38">
        <v>0</v>
      </c>
      <c r="G20" s="38">
        <v>24440.3</v>
      </c>
      <c r="H20" s="38">
        <v>0</v>
      </c>
      <c r="I20" s="38">
        <v>71606.820000000007</v>
      </c>
      <c r="J20" s="38">
        <v>0</v>
      </c>
    </row>
    <row r="21" spans="1:12" ht="14.25" customHeight="1">
      <c r="A21" s="103"/>
      <c r="B21" s="36" t="s">
        <v>6</v>
      </c>
      <c r="C21" s="38">
        <v>7447.03</v>
      </c>
      <c r="D21" s="42">
        <v>0</v>
      </c>
      <c r="E21" s="38">
        <v>3293.58</v>
      </c>
      <c r="F21" s="42">
        <v>0</v>
      </c>
      <c r="G21" s="38">
        <v>1466.11</v>
      </c>
      <c r="H21" s="42">
        <v>0</v>
      </c>
      <c r="I21" s="38">
        <v>51482.26</v>
      </c>
      <c r="J21" s="79">
        <v>0</v>
      </c>
    </row>
    <row r="22" spans="1:12" ht="14.25" customHeight="1">
      <c r="A22" s="103"/>
      <c r="B22" s="36" t="s">
        <v>16</v>
      </c>
      <c r="C22" s="38">
        <v>0</v>
      </c>
      <c r="D22" s="42">
        <v>0</v>
      </c>
      <c r="E22" s="38">
        <v>0</v>
      </c>
      <c r="F22" s="42">
        <v>0</v>
      </c>
      <c r="G22" s="38">
        <v>0</v>
      </c>
      <c r="H22" s="42">
        <v>78.73</v>
      </c>
      <c r="I22" s="38">
        <v>0</v>
      </c>
      <c r="J22" s="79">
        <v>0</v>
      </c>
    </row>
    <row r="23" spans="1:12" ht="14.25" customHeight="1">
      <c r="A23" s="103"/>
      <c r="B23" s="36" t="s">
        <v>7</v>
      </c>
      <c r="C23" s="38">
        <v>2296.77</v>
      </c>
      <c r="D23" s="39">
        <v>982516.34293967462</v>
      </c>
      <c r="E23" s="38">
        <v>14888.04</v>
      </c>
      <c r="F23" s="39">
        <v>0</v>
      </c>
      <c r="G23" s="38">
        <v>1761.08</v>
      </c>
      <c r="H23" s="39">
        <v>0</v>
      </c>
      <c r="I23" s="38">
        <v>1653.12</v>
      </c>
      <c r="J23" s="38">
        <v>0</v>
      </c>
    </row>
    <row r="24" spans="1:12" ht="14.25" customHeight="1">
      <c r="A24" s="103"/>
      <c r="B24" s="36" t="s">
        <v>13</v>
      </c>
      <c r="C24" s="38">
        <v>250612.95</v>
      </c>
      <c r="D24" s="39">
        <v>8794646.9843958616</v>
      </c>
      <c r="E24" s="38">
        <v>164643.99000000002</v>
      </c>
      <c r="F24" s="39">
        <v>7426120.3219991196</v>
      </c>
      <c r="G24" s="38">
        <v>29445.55</v>
      </c>
      <c r="H24" s="39">
        <v>6228250.4500000002</v>
      </c>
      <c r="I24" s="38">
        <v>80461.570000000007</v>
      </c>
      <c r="J24" s="38">
        <v>1103845.52</v>
      </c>
    </row>
    <row r="25" spans="1:12" ht="14.25" customHeight="1">
      <c r="A25" s="103"/>
      <c r="B25" s="36" t="s">
        <v>14</v>
      </c>
      <c r="C25" s="38">
        <v>0</v>
      </c>
      <c r="D25" s="39">
        <v>0</v>
      </c>
      <c r="E25" s="38">
        <v>0</v>
      </c>
      <c r="F25" s="39">
        <v>0</v>
      </c>
      <c r="G25" s="38">
        <v>0</v>
      </c>
      <c r="H25" s="39">
        <v>451.36</v>
      </c>
      <c r="I25" s="38">
        <v>0</v>
      </c>
      <c r="J25" s="38">
        <v>0</v>
      </c>
    </row>
    <row r="26" spans="1:12" ht="14.25" customHeight="1">
      <c r="A26" s="103"/>
      <c r="B26" s="48" t="s">
        <v>38</v>
      </c>
      <c r="C26" s="51">
        <v>7020.35</v>
      </c>
      <c r="D26" s="38">
        <v>0</v>
      </c>
      <c r="E26" s="51">
        <v>1918.53</v>
      </c>
      <c r="F26" s="38">
        <v>0</v>
      </c>
      <c r="G26" s="51">
        <v>872.85</v>
      </c>
      <c r="H26" s="38">
        <v>0</v>
      </c>
      <c r="I26" s="51">
        <v>2897.41</v>
      </c>
      <c r="J26" s="38">
        <v>0</v>
      </c>
    </row>
    <row r="27" spans="1:12" ht="14.25" customHeight="1">
      <c r="A27" s="103"/>
      <c r="B27" s="36" t="s">
        <v>56</v>
      </c>
      <c r="C27" s="51">
        <v>0</v>
      </c>
      <c r="D27" s="38">
        <v>0</v>
      </c>
      <c r="E27" s="51">
        <v>0</v>
      </c>
      <c r="F27" s="38">
        <v>0</v>
      </c>
      <c r="G27" s="51">
        <v>0</v>
      </c>
      <c r="H27" s="38">
        <v>0</v>
      </c>
      <c r="I27" s="51">
        <v>0</v>
      </c>
      <c r="J27" s="38">
        <v>0</v>
      </c>
    </row>
    <row r="28" spans="1:12" ht="14.25" customHeight="1">
      <c r="A28" s="103"/>
      <c r="B28" s="36" t="s">
        <v>35</v>
      </c>
      <c r="C28" s="38">
        <v>0</v>
      </c>
      <c r="D28" s="38">
        <v>0</v>
      </c>
      <c r="E28" s="38">
        <v>0</v>
      </c>
      <c r="F28" s="38">
        <v>0</v>
      </c>
      <c r="G28" s="38">
        <v>16.100000000000001</v>
      </c>
      <c r="H28" s="38">
        <v>0</v>
      </c>
      <c r="I28" s="38">
        <v>0</v>
      </c>
      <c r="J28" s="38">
        <v>0</v>
      </c>
    </row>
    <row r="29" spans="1:12" ht="14.25" customHeight="1">
      <c r="A29" s="103"/>
      <c r="B29" s="36" t="s">
        <v>10</v>
      </c>
      <c r="C29" s="38">
        <v>422423.61</v>
      </c>
      <c r="D29" s="39">
        <v>2748965.9144780003</v>
      </c>
      <c r="E29" s="38">
        <v>215840.41</v>
      </c>
      <c r="F29" s="39">
        <v>2378161.8547204002</v>
      </c>
      <c r="G29" s="38">
        <v>129149.47</v>
      </c>
      <c r="H29" s="39">
        <v>1675027.36</v>
      </c>
      <c r="I29" s="38">
        <v>254598.86</v>
      </c>
      <c r="J29" s="38">
        <v>2687332.01</v>
      </c>
    </row>
    <row r="30" spans="1:12" ht="14.25" customHeight="1">
      <c r="A30" s="103"/>
      <c r="B30" s="36" t="s">
        <v>19</v>
      </c>
      <c r="C30" s="38">
        <v>0</v>
      </c>
      <c r="D30" s="39">
        <v>0</v>
      </c>
      <c r="E30" s="38">
        <v>0</v>
      </c>
      <c r="F30" s="39">
        <v>0</v>
      </c>
      <c r="G30" s="38">
        <v>0</v>
      </c>
      <c r="H30" s="39">
        <v>0</v>
      </c>
      <c r="I30" s="38">
        <v>0</v>
      </c>
      <c r="J30" s="38">
        <v>0</v>
      </c>
    </row>
    <row r="31" spans="1:12" ht="14.25" customHeight="1">
      <c r="A31" s="103"/>
      <c r="B31" s="36" t="s">
        <v>26</v>
      </c>
      <c r="C31" s="38">
        <v>1700.6</v>
      </c>
      <c r="D31" s="42">
        <v>0</v>
      </c>
      <c r="E31" s="38">
        <v>0</v>
      </c>
      <c r="F31" s="42">
        <v>139.1879674953</v>
      </c>
      <c r="G31" s="38">
        <v>68750.63</v>
      </c>
      <c r="H31" s="42">
        <v>633107.82999999996</v>
      </c>
      <c r="I31" s="38">
        <v>238.05</v>
      </c>
      <c r="J31" s="79">
        <v>1809.82</v>
      </c>
    </row>
    <row r="32" spans="1:12" ht="14.25" customHeight="1">
      <c r="A32" s="103"/>
      <c r="B32" s="36" t="s">
        <v>36</v>
      </c>
      <c r="C32" s="38">
        <v>52.5</v>
      </c>
      <c r="D32" s="39">
        <v>0</v>
      </c>
      <c r="E32" s="38">
        <v>133.09</v>
      </c>
      <c r="F32" s="39">
        <v>0</v>
      </c>
      <c r="G32" s="38">
        <v>11680.78</v>
      </c>
      <c r="H32" s="39">
        <v>0</v>
      </c>
      <c r="I32" s="38">
        <v>7455.59</v>
      </c>
      <c r="J32" s="38">
        <v>0</v>
      </c>
    </row>
    <row r="33" spans="1:12" ht="14.25" customHeight="1">
      <c r="A33" s="103"/>
      <c r="B33" s="36" t="s">
        <v>57</v>
      </c>
      <c r="C33" s="38">
        <v>0</v>
      </c>
      <c r="D33" s="39">
        <v>0</v>
      </c>
      <c r="E33" s="38">
        <v>0</v>
      </c>
      <c r="F33" s="39">
        <v>0</v>
      </c>
      <c r="G33" s="38">
        <v>0</v>
      </c>
      <c r="H33" s="39">
        <v>0</v>
      </c>
      <c r="I33" s="38">
        <v>0</v>
      </c>
      <c r="J33" s="38">
        <v>0</v>
      </c>
      <c r="L33" s="89"/>
    </row>
    <row r="34" spans="1:12" ht="14.25" customHeight="1">
      <c r="A34" s="103"/>
      <c r="B34" s="36" t="s">
        <v>11</v>
      </c>
      <c r="C34" s="38">
        <v>229136.04</v>
      </c>
      <c r="D34" s="39">
        <v>23969849.701070562</v>
      </c>
      <c r="E34" s="38">
        <v>164911.54</v>
      </c>
      <c r="F34" s="39">
        <v>0</v>
      </c>
      <c r="G34" s="38">
        <v>61751.05</v>
      </c>
      <c r="H34" s="39">
        <v>0</v>
      </c>
      <c r="I34" s="38">
        <v>171370.39</v>
      </c>
      <c r="J34" s="38">
        <v>0</v>
      </c>
    </row>
    <row r="35" spans="1:12" ht="14.25" customHeight="1">
      <c r="A35" s="103"/>
      <c r="B35" s="36" t="s">
        <v>12</v>
      </c>
      <c r="C35" s="38">
        <v>220403.21</v>
      </c>
      <c r="D35" s="39">
        <v>124925.34001483269</v>
      </c>
      <c r="E35" s="38">
        <v>125356.23999999999</v>
      </c>
      <c r="F35" s="39">
        <v>56241.298036527049</v>
      </c>
      <c r="G35" s="38">
        <v>63793.52</v>
      </c>
      <c r="H35" s="39">
        <v>56515.91</v>
      </c>
      <c r="I35" s="38">
        <v>122774.36</v>
      </c>
      <c r="J35" s="41">
        <v>102629.96</v>
      </c>
    </row>
    <row r="36" spans="1:12" ht="15">
      <c r="A36" s="104"/>
      <c r="B36" s="34" t="s">
        <v>42</v>
      </c>
      <c r="C36" s="31">
        <f t="shared" ref="C36:J36" si="0">SUM(C6:C35)</f>
        <v>18377286.579000004</v>
      </c>
      <c r="D36" s="32">
        <f t="shared" si="0"/>
        <v>95240644.34729445</v>
      </c>
      <c r="E36" s="31">
        <f t="shared" si="0"/>
        <v>20985398.552999992</v>
      </c>
      <c r="F36" s="32">
        <f t="shared" si="0"/>
        <v>67301021.359450623</v>
      </c>
      <c r="G36" s="31">
        <f t="shared" si="0"/>
        <v>56199738.719999999</v>
      </c>
      <c r="H36" s="32">
        <f t="shared" si="0"/>
        <v>155471241.76000002</v>
      </c>
      <c r="I36" s="31">
        <f t="shared" si="0"/>
        <v>3125839.7599999993</v>
      </c>
      <c r="J36" s="57">
        <f t="shared" si="0"/>
        <v>4735114.95</v>
      </c>
    </row>
    <row r="37" spans="1:12" ht="9" customHeight="1">
      <c r="A37" s="62"/>
      <c r="B37" s="63"/>
      <c r="C37" s="64"/>
      <c r="D37" s="65"/>
      <c r="E37" s="64"/>
      <c r="F37" s="65"/>
      <c r="G37" s="64"/>
      <c r="H37" s="65"/>
      <c r="I37" s="64"/>
      <c r="J37" s="65"/>
    </row>
    <row r="38" spans="1:12" ht="22.5" customHeight="1">
      <c r="A38" s="97" t="s">
        <v>32</v>
      </c>
      <c r="B38" s="44" t="s">
        <v>8</v>
      </c>
      <c r="C38" s="37">
        <v>3755110.67</v>
      </c>
      <c r="D38" s="37">
        <v>19691696.7005</v>
      </c>
      <c r="E38" s="37">
        <v>2713830.86</v>
      </c>
      <c r="F38" s="37">
        <v>16625532.047899999</v>
      </c>
      <c r="G38" s="37">
        <v>1188916.8500000001</v>
      </c>
      <c r="H38" s="37">
        <v>15742832.060000001</v>
      </c>
      <c r="I38" s="37">
        <v>2527082.65</v>
      </c>
      <c r="J38" s="37">
        <v>16486752.939999999</v>
      </c>
    </row>
    <row r="39" spans="1:12" ht="23.25" customHeight="1">
      <c r="A39" s="98"/>
      <c r="B39" s="83" t="s">
        <v>9</v>
      </c>
      <c r="C39" s="38">
        <v>1276960.07</v>
      </c>
      <c r="D39" s="38">
        <v>64908447.604819998</v>
      </c>
      <c r="E39" s="38">
        <v>877237.09000000008</v>
      </c>
      <c r="F39" s="38">
        <v>62145759.173480749</v>
      </c>
      <c r="G39" s="38">
        <v>236815.6</v>
      </c>
      <c r="H39" s="38">
        <v>59900279.369999997</v>
      </c>
      <c r="I39" s="38">
        <v>496457.35</v>
      </c>
      <c r="J39" s="38">
        <v>53577728.189999998</v>
      </c>
    </row>
    <row r="40" spans="1:12" ht="23.25" customHeight="1">
      <c r="A40" s="98"/>
      <c r="B40" s="84" t="s">
        <v>43</v>
      </c>
      <c r="C40" s="41">
        <v>4509.4399999999996</v>
      </c>
      <c r="D40" s="41">
        <v>27545.690000000002</v>
      </c>
      <c r="E40" s="41">
        <v>11547.95</v>
      </c>
      <c r="F40" s="41">
        <v>358101.8</v>
      </c>
      <c r="G40" s="41">
        <v>4019.54</v>
      </c>
      <c r="H40" s="41">
        <v>0</v>
      </c>
      <c r="I40" s="41">
        <v>0</v>
      </c>
      <c r="J40" s="41">
        <v>0</v>
      </c>
    </row>
    <row r="41" spans="1:12" ht="18" customHeight="1">
      <c r="A41" s="99"/>
      <c r="B41" s="34" t="s">
        <v>42</v>
      </c>
      <c r="C41" s="31">
        <f t="shared" ref="C41:J41" si="1">SUM(C38:C40)</f>
        <v>5036580.1800000006</v>
      </c>
      <c r="D41" s="33">
        <f t="shared" si="1"/>
        <v>84627689.995319992</v>
      </c>
      <c r="E41" s="31">
        <f t="shared" si="1"/>
        <v>3602615.9000000004</v>
      </c>
      <c r="F41" s="33">
        <f t="shared" si="1"/>
        <v>79129393.021380737</v>
      </c>
      <c r="G41" s="31">
        <f t="shared" si="1"/>
        <v>1429751.9900000002</v>
      </c>
      <c r="H41" s="33">
        <f t="shared" si="1"/>
        <v>75643111.429999992</v>
      </c>
      <c r="I41" s="31">
        <f t="shared" si="1"/>
        <v>3023540</v>
      </c>
      <c r="J41" s="33">
        <f t="shared" si="1"/>
        <v>70064481.129999995</v>
      </c>
    </row>
    <row r="42" spans="1:12" ht="9" customHeight="1">
      <c r="A42" s="67"/>
      <c r="B42" s="63"/>
      <c r="C42" s="64"/>
      <c r="D42" s="65"/>
      <c r="E42" s="64"/>
      <c r="F42" s="65"/>
      <c r="G42" s="64"/>
      <c r="H42" s="65"/>
      <c r="I42" s="64"/>
      <c r="J42" s="65"/>
    </row>
    <row r="43" spans="1:12" ht="17.25" customHeight="1">
      <c r="A43" s="24"/>
      <c r="B43" s="45" t="s">
        <v>44</v>
      </c>
      <c r="C43" s="46">
        <f>C36+C41</f>
        <v>23413866.759000003</v>
      </c>
      <c r="D43" s="46">
        <f t="shared" ref="D43:J43" si="2">D36+D41</f>
        <v>179868334.34261444</v>
      </c>
      <c r="E43" s="46">
        <f t="shared" si="2"/>
        <v>24588014.452999994</v>
      </c>
      <c r="F43" s="46">
        <f t="shared" si="2"/>
        <v>146430414.38083136</v>
      </c>
      <c r="G43" s="46">
        <f>G36+G41</f>
        <v>57629490.710000001</v>
      </c>
      <c r="H43" s="46">
        <f t="shared" si="2"/>
        <v>231114353.19</v>
      </c>
      <c r="I43" s="46">
        <f t="shared" si="2"/>
        <v>6149379.7599999998</v>
      </c>
      <c r="J43" s="46">
        <f t="shared" si="2"/>
        <v>74799596.079999998</v>
      </c>
    </row>
    <row r="44" spans="1:12" ht="13.5" customHeight="1">
      <c r="B44" s="25" t="s">
        <v>28</v>
      </c>
      <c r="C44" s="25"/>
      <c r="D44" s="25"/>
    </row>
    <row r="45" spans="1:12" ht="13.5" customHeight="1">
      <c r="B45" s="25"/>
      <c r="C45" s="81"/>
      <c r="D45" s="81"/>
      <c r="E45" s="80"/>
      <c r="F45" s="81"/>
      <c r="G45" s="80"/>
      <c r="H45" s="81"/>
      <c r="I45" s="80"/>
      <c r="J45" s="81"/>
    </row>
    <row r="46" spans="1:12" ht="13.5" customHeight="1">
      <c r="B46" s="25"/>
      <c r="C46" s="81"/>
      <c r="D46" s="25"/>
      <c r="E46" s="81"/>
      <c r="G46" s="81"/>
      <c r="I46" s="81"/>
    </row>
    <row r="47" spans="1:12" ht="12" customHeight="1">
      <c r="B47" s="25"/>
      <c r="C47" s="25"/>
      <c r="D47" s="25"/>
      <c r="I47" s="90"/>
      <c r="J47" s="90"/>
    </row>
    <row r="48" spans="1:12" ht="14.25" customHeight="1">
      <c r="A48" s="96" t="s">
        <v>50</v>
      </c>
      <c r="B48" s="96"/>
      <c r="C48" s="96"/>
      <c r="D48" s="96"/>
      <c r="E48" s="96"/>
      <c r="F48" s="96"/>
      <c r="G48" s="96"/>
      <c r="H48" s="96"/>
      <c r="I48" s="96"/>
      <c r="J48" s="96"/>
    </row>
    <row r="50" spans="1:10" ht="23.25" customHeight="1">
      <c r="A50" s="100"/>
      <c r="B50" s="108" t="s">
        <v>0</v>
      </c>
      <c r="C50" s="91">
        <v>2012</v>
      </c>
      <c r="D50" s="92"/>
      <c r="E50" s="91">
        <v>2011</v>
      </c>
      <c r="F50" s="92"/>
      <c r="G50" s="105">
        <v>2010</v>
      </c>
      <c r="H50" s="105"/>
      <c r="I50" s="105">
        <v>2009</v>
      </c>
      <c r="J50" s="105"/>
    </row>
    <row r="51" spans="1:10" ht="26.25" customHeight="1">
      <c r="A51" s="101"/>
      <c r="B51" s="109"/>
      <c r="C51" s="35" t="s">
        <v>40</v>
      </c>
      <c r="D51" s="35" t="s">
        <v>41</v>
      </c>
      <c r="E51" s="35" t="s">
        <v>40</v>
      </c>
      <c r="F51" s="35" t="s">
        <v>41</v>
      </c>
      <c r="G51" s="35" t="s">
        <v>40</v>
      </c>
      <c r="H51" s="35" t="s">
        <v>41</v>
      </c>
      <c r="I51" s="35" t="s">
        <v>40</v>
      </c>
      <c r="J51" s="35" t="s">
        <v>41</v>
      </c>
    </row>
    <row r="52" spans="1:10" ht="14.25" customHeight="1">
      <c r="A52" s="93" t="s">
        <v>31</v>
      </c>
      <c r="B52" s="47" t="s">
        <v>2</v>
      </c>
      <c r="C52" s="37">
        <v>1195553.71</v>
      </c>
      <c r="D52" s="38">
        <v>0</v>
      </c>
      <c r="E52" s="37">
        <v>650214.82999999996</v>
      </c>
      <c r="F52" s="54">
        <v>0</v>
      </c>
      <c r="G52" s="37">
        <v>39312920.789999999</v>
      </c>
      <c r="H52" s="43">
        <v>85931131.200000003</v>
      </c>
      <c r="I52" s="29">
        <v>1832413.84</v>
      </c>
      <c r="J52" s="28">
        <v>0</v>
      </c>
    </row>
    <row r="53" spans="1:10" ht="14.25" customHeight="1">
      <c r="A53" s="94"/>
      <c r="B53" s="48" t="s">
        <v>27</v>
      </c>
      <c r="C53" s="38">
        <v>0</v>
      </c>
      <c r="D53" s="55">
        <v>0</v>
      </c>
      <c r="E53" s="38">
        <v>0</v>
      </c>
      <c r="F53" s="55">
        <v>0</v>
      </c>
      <c r="G53" s="38">
        <v>0</v>
      </c>
      <c r="H53" s="38">
        <v>0</v>
      </c>
      <c r="I53" s="29">
        <v>0</v>
      </c>
      <c r="J53" s="29">
        <v>994.9</v>
      </c>
    </row>
    <row r="54" spans="1:10" ht="14.25" customHeight="1">
      <c r="A54" s="94"/>
      <c r="B54" s="48" t="s">
        <v>3</v>
      </c>
      <c r="C54" s="38">
        <v>1518732.82</v>
      </c>
      <c r="D54" s="55">
        <v>923058.71</v>
      </c>
      <c r="E54" s="38">
        <v>1098040.1499999999</v>
      </c>
      <c r="F54" s="55">
        <v>1205472.56</v>
      </c>
      <c r="G54" s="38">
        <v>1012725.35</v>
      </c>
      <c r="H54" s="38">
        <v>1231125.47</v>
      </c>
      <c r="I54" s="29">
        <v>1459797.21</v>
      </c>
      <c r="J54" s="29">
        <v>1185327.8899999999</v>
      </c>
    </row>
    <row r="55" spans="1:10" ht="14.25" customHeight="1">
      <c r="A55" s="94"/>
      <c r="B55" s="48" t="s">
        <v>37</v>
      </c>
      <c r="C55" s="56">
        <v>0</v>
      </c>
      <c r="D55" s="38">
        <v>20993.18</v>
      </c>
      <c r="E55" s="38">
        <v>0</v>
      </c>
      <c r="F55" s="55">
        <v>0</v>
      </c>
      <c r="G55" s="38">
        <v>0</v>
      </c>
      <c r="H55" s="38">
        <v>0</v>
      </c>
      <c r="I55" s="29">
        <v>0</v>
      </c>
      <c r="J55" s="29">
        <v>0</v>
      </c>
    </row>
    <row r="56" spans="1:10" ht="14.25" customHeight="1">
      <c r="A56" s="94"/>
      <c r="B56" s="48" t="s">
        <v>51</v>
      </c>
      <c r="C56" s="56">
        <v>0</v>
      </c>
      <c r="D56" s="38">
        <v>0</v>
      </c>
      <c r="E56" s="38">
        <v>0</v>
      </c>
      <c r="F56" s="55">
        <v>0</v>
      </c>
      <c r="G56" s="38">
        <v>0</v>
      </c>
      <c r="H56" s="38">
        <v>0</v>
      </c>
      <c r="I56" s="29">
        <v>0</v>
      </c>
      <c r="J56" s="29">
        <v>0</v>
      </c>
    </row>
    <row r="57" spans="1:10" ht="14.25" customHeight="1">
      <c r="A57" s="94"/>
      <c r="B57" s="48" t="s">
        <v>17</v>
      </c>
      <c r="C57" s="38">
        <v>0</v>
      </c>
      <c r="D57" s="38">
        <v>0</v>
      </c>
      <c r="E57" s="38">
        <v>0</v>
      </c>
      <c r="F57" s="55">
        <v>0</v>
      </c>
      <c r="G57" s="38">
        <v>48</v>
      </c>
      <c r="H57" s="38">
        <v>186.17</v>
      </c>
      <c r="I57" s="29">
        <v>0</v>
      </c>
      <c r="J57" s="29">
        <v>0</v>
      </c>
    </row>
    <row r="58" spans="1:10" ht="14.25" customHeight="1">
      <c r="A58" s="94"/>
      <c r="B58" s="48" t="s">
        <v>52</v>
      </c>
      <c r="C58" s="38">
        <v>0</v>
      </c>
      <c r="D58" s="38">
        <v>0</v>
      </c>
      <c r="E58" s="38">
        <v>0</v>
      </c>
      <c r="F58" s="55">
        <v>0</v>
      </c>
      <c r="G58" s="38">
        <v>0</v>
      </c>
      <c r="H58" s="38">
        <v>0</v>
      </c>
      <c r="I58" s="29">
        <v>0</v>
      </c>
      <c r="J58" s="29">
        <v>0</v>
      </c>
    </row>
    <row r="59" spans="1:10" ht="14.25" customHeight="1">
      <c r="A59" s="94"/>
      <c r="B59" s="48" t="s">
        <v>4</v>
      </c>
      <c r="C59" s="38">
        <v>7210.32</v>
      </c>
      <c r="D59" s="38">
        <v>0</v>
      </c>
      <c r="E59" s="38">
        <v>6225</v>
      </c>
      <c r="F59" s="55">
        <v>0</v>
      </c>
      <c r="G59" s="38">
        <v>15292.26</v>
      </c>
      <c r="H59" s="38">
        <v>0</v>
      </c>
      <c r="I59" s="29">
        <v>18528.689999999999</v>
      </c>
      <c r="J59" s="29">
        <v>0</v>
      </c>
    </row>
    <row r="60" spans="1:10" ht="14.25" customHeight="1">
      <c r="A60" s="94"/>
      <c r="B60" s="48" t="s">
        <v>53</v>
      </c>
      <c r="C60" s="38">
        <v>0</v>
      </c>
      <c r="D60" s="55">
        <v>0</v>
      </c>
      <c r="E60" s="38">
        <v>0</v>
      </c>
      <c r="F60" s="55">
        <v>0</v>
      </c>
      <c r="G60" s="38">
        <v>0</v>
      </c>
      <c r="H60" s="38">
        <v>0</v>
      </c>
      <c r="I60" s="29">
        <v>0</v>
      </c>
      <c r="J60" s="29">
        <v>0</v>
      </c>
    </row>
    <row r="61" spans="1:10" ht="14.25" customHeight="1">
      <c r="A61" s="94"/>
      <c r="B61" s="36" t="s">
        <v>15</v>
      </c>
      <c r="C61" s="38">
        <v>0</v>
      </c>
      <c r="D61" s="55">
        <v>0</v>
      </c>
      <c r="E61" s="38">
        <v>0</v>
      </c>
      <c r="F61" s="55">
        <v>0</v>
      </c>
      <c r="G61" s="38">
        <v>0</v>
      </c>
      <c r="H61" s="38">
        <v>0</v>
      </c>
      <c r="I61" s="29">
        <v>0</v>
      </c>
      <c r="J61" s="29">
        <v>0</v>
      </c>
    </row>
    <row r="62" spans="1:10" ht="14.25" customHeight="1">
      <c r="A62" s="94"/>
      <c r="B62" s="48" t="s">
        <v>5</v>
      </c>
      <c r="C62" s="38">
        <v>684.24</v>
      </c>
      <c r="D62" s="55">
        <v>4006.52</v>
      </c>
      <c r="E62" s="38">
        <v>13209</v>
      </c>
      <c r="F62" s="55">
        <v>226.72</v>
      </c>
      <c r="G62" s="38">
        <v>17722.560000000001</v>
      </c>
      <c r="H62" s="38">
        <v>713.38</v>
      </c>
      <c r="I62" s="29">
        <v>1285.7</v>
      </c>
      <c r="J62" s="29">
        <v>1641.37</v>
      </c>
    </row>
    <row r="63" spans="1:10" ht="14.25" customHeight="1">
      <c r="A63" s="94"/>
      <c r="B63" s="48" t="s">
        <v>25</v>
      </c>
      <c r="C63" s="56">
        <v>786.02</v>
      </c>
      <c r="D63" s="38">
        <v>0</v>
      </c>
      <c r="E63" s="38">
        <v>0</v>
      </c>
      <c r="F63" s="38">
        <v>0</v>
      </c>
      <c r="G63" s="39">
        <v>0</v>
      </c>
      <c r="H63" s="38">
        <v>0</v>
      </c>
      <c r="I63" s="29">
        <v>0</v>
      </c>
      <c r="J63" s="29">
        <v>0</v>
      </c>
    </row>
    <row r="64" spans="1:10" ht="14.25" customHeight="1">
      <c r="A64" s="94"/>
      <c r="B64" s="36" t="s">
        <v>54</v>
      </c>
      <c r="C64" s="56">
        <v>0</v>
      </c>
      <c r="D64" s="38">
        <v>0</v>
      </c>
      <c r="E64" s="38">
        <v>0</v>
      </c>
      <c r="F64" s="38">
        <v>0</v>
      </c>
      <c r="G64" s="39">
        <v>0</v>
      </c>
      <c r="H64" s="38">
        <v>0</v>
      </c>
      <c r="I64" s="29">
        <v>0</v>
      </c>
      <c r="J64" s="29">
        <v>0</v>
      </c>
    </row>
    <row r="65" spans="1:10" ht="14.25" customHeight="1">
      <c r="A65" s="94"/>
      <c r="B65" s="48" t="s">
        <v>18</v>
      </c>
      <c r="C65" s="56">
        <v>0</v>
      </c>
      <c r="D65" s="38">
        <v>0</v>
      </c>
      <c r="E65" s="38">
        <v>4554.75</v>
      </c>
      <c r="F65" s="38">
        <v>0</v>
      </c>
      <c r="G65" s="39">
        <v>0</v>
      </c>
      <c r="H65" s="38">
        <v>0</v>
      </c>
      <c r="I65" s="29">
        <v>0</v>
      </c>
      <c r="J65" s="29">
        <v>0</v>
      </c>
    </row>
    <row r="66" spans="1:10" ht="14.25" customHeight="1">
      <c r="A66" s="94"/>
      <c r="B66" s="48" t="s">
        <v>55</v>
      </c>
      <c r="C66" s="56">
        <v>0</v>
      </c>
      <c r="D66" s="38">
        <v>0</v>
      </c>
      <c r="E66" s="38">
        <v>0</v>
      </c>
      <c r="F66" s="38">
        <v>0</v>
      </c>
      <c r="G66" s="39">
        <v>0</v>
      </c>
      <c r="H66" s="38">
        <v>0</v>
      </c>
      <c r="I66" s="29">
        <v>0</v>
      </c>
      <c r="J66" s="29">
        <v>0</v>
      </c>
    </row>
    <row r="67" spans="1:10" ht="14.25" customHeight="1">
      <c r="A67" s="94"/>
      <c r="B67" s="48" t="s">
        <v>34</v>
      </c>
      <c r="C67" s="38">
        <v>116654.53</v>
      </c>
      <c r="D67" s="38">
        <v>0</v>
      </c>
      <c r="E67" s="38">
        <v>109399.79</v>
      </c>
      <c r="F67" s="38">
        <v>0</v>
      </c>
      <c r="G67" s="38">
        <v>60787.1</v>
      </c>
      <c r="H67" s="38">
        <v>0</v>
      </c>
      <c r="I67" s="29">
        <v>143522.95000000001</v>
      </c>
      <c r="J67" s="29">
        <v>0</v>
      </c>
    </row>
    <row r="68" spans="1:10" ht="14.25" customHeight="1">
      <c r="A68" s="94"/>
      <c r="B68" s="48" t="s">
        <v>6</v>
      </c>
      <c r="C68" s="38">
        <v>21735.5</v>
      </c>
      <c r="D68" s="38">
        <v>0</v>
      </c>
      <c r="E68" s="38">
        <v>3942.7</v>
      </c>
      <c r="F68" s="38">
        <v>0</v>
      </c>
      <c r="G68" s="38">
        <v>12874.08</v>
      </c>
      <c r="H68" s="38">
        <v>21.57</v>
      </c>
      <c r="I68" s="29">
        <v>2702.86</v>
      </c>
      <c r="J68" s="29">
        <v>0</v>
      </c>
    </row>
    <row r="69" spans="1:10" ht="14.25" customHeight="1">
      <c r="A69" s="94"/>
      <c r="B69" s="48" t="s">
        <v>16</v>
      </c>
      <c r="C69" s="38">
        <v>0</v>
      </c>
      <c r="D69" s="55">
        <v>458.31</v>
      </c>
      <c r="E69" s="38">
        <v>0</v>
      </c>
      <c r="F69" s="55">
        <v>0</v>
      </c>
      <c r="G69" s="38">
        <v>0</v>
      </c>
      <c r="H69" s="38">
        <v>0</v>
      </c>
      <c r="I69" s="29">
        <v>0</v>
      </c>
      <c r="J69" s="29">
        <v>0</v>
      </c>
    </row>
    <row r="70" spans="1:10" ht="14.25" customHeight="1">
      <c r="A70" s="94"/>
      <c r="B70" s="48" t="s">
        <v>7</v>
      </c>
      <c r="C70" s="38">
        <v>10825.25</v>
      </c>
      <c r="D70" s="55">
        <v>0</v>
      </c>
      <c r="E70" s="38">
        <v>205.63</v>
      </c>
      <c r="F70" s="55">
        <v>0</v>
      </c>
      <c r="G70" s="38">
        <v>1105.98</v>
      </c>
      <c r="H70" s="38">
        <v>0</v>
      </c>
      <c r="I70" s="29">
        <v>1292.08</v>
      </c>
      <c r="J70" s="29">
        <v>937247.03</v>
      </c>
    </row>
    <row r="71" spans="1:10" ht="14.25" customHeight="1">
      <c r="A71" s="94"/>
      <c r="B71" s="48" t="s">
        <v>13</v>
      </c>
      <c r="C71" s="38">
        <v>11908.36</v>
      </c>
      <c r="D71" s="55">
        <v>3254978.42</v>
      </c>
      <c r="E71" s="38">
        <v>0</v>
      </c>
      <c r="F71" s="55">
        <v>21145.32</v>
      </c>
      <c r="G71" s="38">
        <v>0</v>
      </c>
      <c r="H71" s="38">
        <v>1765.76</v>
      </c>
      <c r="I71" s="29">
        <v>3965.16</v>
      </c>
      <c r="J71" s="29">
        <v>1882000.3</v>
      </c>
    </row>
    <row r="72" spans="1:10" ht="14.25" customHeight="1">
      <c r="A72" s="94"/>
      <c r="B72" s="48" t="s">
        <v>14</v>
      </c>
      <c r="C72" s="38">
        <v>0</v>
      </c>
      <c r="D72" s="55">
        <v>518.21</v>
      </c>
      <c r="E72" s="38">
        <v>0</v>
      </c>
      <c r="F72" s="55">
        <v>0</v>
      </c>
      <c r="G72" s="38">
        <v>0</v>
      </c>
      <c r="H72" s="38">
        <v>0</v>
      </c>
      <c r="I72" s="29">
        <v>0</v>
      </c>
      <c r="J72" s="29">
        <v>598.26</v>
      </c>
    </row>
    <row r="73" spans="1:10" ht="14.25" customHeight="1">
      <c r="A73" s="94"/>
      <c r="B73" s="48" t="s">
        <v>38</v>
      </c>
      <c r="C73" s="56">
        <v>6386.36</v>
      </c>
      <c r="D73" s="38">
        <v>0</v>
      </c>
      <c r="E73" s="38">
        <v>2492.0100000000002</v>
      </c>
      <c r="F73" s="38">
        <v>0</v>
      </c>
      <c r="G73" s="38">
        <v>4454.7299999999996</v>
      </c>
      <c r="H73" s="38">
        <v>0</v>
      </c>
      <c r="I73" s="29">
        <v>0</v>
      </c>
      <c r="J73" s="29">
        <v>0</v>
      </c>
    </row>
    <row r="74" spans="1:10" ht="14.25" customHeight="1">
      <c r="A74" s="94"/>
      <c r="B74" s="48" t="s">
        <v>56</v>
      </c>
      <c r="C74" s="56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29">
        <v>0</v>
      </c>
      <c r="J74" s="29">
        <v>0</v>
      </c>
    </row>
    <row r="75" spans="1:10" ht="14.25" customHeight="1">
      <c r="A75" s="94"/>
      <c r="B75" s="48" t="s">
        <v>35</v>
      </c>
      <c r="C75" s="56">
        <v>7.82</v>
      </c>
      <c r="D75" s="38">
        <v>0</v>
      </c>
      <c r="E75" s="38">
        <v>25.84</v>
      </c>
      <c r="F75" s="38">
        <v>0</v>
      </c>
      <c r="G75" s="38">
        <v>944</v>
      </c>
      <c r="H75" s="38">
        <v>0</v>
      </c>
      <c r="I75" s="29">
        <v>0</v>
      </c>
      <c r="J75" s="29">
        <v>0</v>
      </c>
    </row>
    <row r="76" spans="1:10" ht="14.25" customHeight="1">
      <c r="A76" s="94"/>
      <c r="B76" s="48" t="s">
        <v>10</v>
      </c>
      <c r="C76" s="38">
        <v>864857.15</v>
      </c>
      <c r="D76" s="55">
        <v>917004.53</v>
      </c>
      <c r="E76" s="38">
        <v>283217.48</v>
      </c>
      <c r="F76" s="55">
        <v>906386.69</v>
      </c>
      <c r="G76" s="38">
        <v>331132.46999999997</v>
      </c>
      <c r="H76" s="38">
        <v>911738.73</v>
      </c>
      <c r="I76" s="29">
        <v>603.57000000000005</v>
      </c>
      <c r="J76" s="29">
        <v>513.52</v>
      </c>
    </row>
    <row r="77" spans="1:10" ht="14.25" customHeight="1">
      <c r="A77" s="94"/>
      <c r="B77" s="48" t="s">
        <v>19</v>
      </c>
      <c r="C77" s="38">
        <v>0</v>
      </c>
      <c r="D77" s="55">
        <v>0</v>
      </c>
      <c r="E77" s="39">
        <v>0</v>
      </c>
      <c r="F77" s="38">
        <v>0</v>
      </c>
      <c r="G77" s="39">
        <v>0</v>
      </c>
      <c r="H77" s="38">
        <v>0</v>
      </c>
      <c r="I77" s="29">
        <v>483509.67</v>
      </c>
      <c r="J77" s="29">
        <v>4819589.17</v>
      </c>
    </row>
    <row r="78" spans="1:10" ht="14.25" customHeight="1">
      <c r="A78" s="94"/>
      <c r="B78" s="48" t="s">
        <v>26</v>
      </c>
      <c r="C78" s="38">
        <v>1582.81</v>
      </c>
      <c r="D78" s="38">
        <v>0</v>
      </c>
      <c r="E78" s="38">
        <v>447.9</v>
      </c>
      <c r="F78" s="55">
        <v>0</v>
      </c>
      <c r="G78" s="38">
        <v>570294.64</v>
      </c>
      <c r="H78" s="38">
        <v>1541271.53</v>
      </c>
      <c r="I78" s="29">
        <v>372.63</v>
      </c>
      <c r="J78" s="29">
        <v>0</v>
      </c>
    </row>
    <row r="79" spans="1:10" ht="14.25" customHeight="1">
      <c r="A79" s="94"/>
      <c r="B79" s="48" t="s">
        <v>1</v>
      </c>
      <c r="C79" s="38">
        <v>0</v>
      </c>
      <c r="D79" s="38">
        <v>0</v>
      </c>
      <c r="E79" s="40">
        <v>0</v>
      </c>
      <c r="F79" s="40">
        <v>0</v>
      </c>
      <c r="G79" s="40">
        <v>0</v>
      </c>
      <c r="H79" s="40">
        <v>0</v>
      </c>
      <c r="I79" s="30">
        <v>11740.08</v>
      </c>
      <c r="J79" s="30">
        <v>0</v>
      </c>
    </row>
    <row r="80" spans="1:10" ht="14.25" customHeight="1">
      <c r="A80" s="94"/>
      <c r="B80" s="48" t="s">
        <v>36</v>
      </c>
      <c r="C80" s="38">
        <v>18031.009999999998</v>
      </c>
      <c r="D80" s="55">
        <v>0</v>
      </c>
      <c r="E80" s="38">
        <v>8431.19</v>
      </c>
      <c r="F80" s="55">
        <v>0</v>
      </c>
      <c r="G80" s="38">
        <v>11929</v>
      </c>
      <c r="H80" s="38">
        <v>0</v>
      </c>
      <c r="I80" s="29">
        <v>245860.12</v>
      </c>
      <c r="J80" s="29">
        <v>5642946.5700000003</v>
      </c>
    </row>
    <row r="81" spans="1:10" ht="14.25" customHeight="1">
      <c r="A81" s="94"/>
      <c r="B81" s="48" t="s">
        <v>57</v>
      </c>
      <c r="C81" s="38">
        <v>0</v>
      </c>
      <c r="D81" s="55">
        <v>0</v>
      </c>
      <c r="E81" s="38">
        <v>0</v>
      </c>
      <c r="F81" s="55">
        <v>0</v>
      </c>
      <c r="G81" s="38">
        <v>0</v>
      </c>
      <c r="H81" s="38">
        <v>0</v>
      </c>
      <c r="I81" s="29">
        <v>0</v>
      </c>
      <c r="J81" s="29">
        <v>0</v>
      </c>
    </row>
    <row r="82" spans="1:10" ht="14.25" customHeight="1">
      <c r="A82" s="94"/>
      <c r="B82" s="48" t="s">
        <v>11</v>
      </c>
      <c r="C82" s="38">
        <v>174019.83</v>
      </c>
      <c r="D82" s="38">
        <v>9827948.3900000006</v>
      </c>
      <c r="E82" s="38">
        <v>36685.82</v>
      </c>
      <c r="F82" s="55">
        <v>0</v>
      </c>
      <c r="G82" s="38">
        <v>255985</v>
      </c>
      <c r="H82" s="38">
        <v>11417045</v>
      </c>
      <c r="I82" s="29">
        <v>270400.21000000002</v>
      </c>
      <c r="J82" s="29">
        <v>0</v>
      </c>
    </row>
    <row r="83" spans="1:10" ht="14.25" customHeight="1">
      <c r="A83" s="94"/>
      <c r="B83" s="48" t="s">
        <v>12</v>
      </c>
      <c r="C83" s="38">
        <v>552922.17000000004</v>
      </c>
      <c r="D83" s="55">
        <v>5305567.71</v>
      </c>
      <c r="E83" s="38">
        <v>75007.710000000006</v>
      </c>
      <c r="F83" s="55">
        <v>35789.5</v>
      </c>
      <c r="G83" s="38">
        <v>127979</v>
      </c>
      <c r="H83" s="38">
        <v>61705</v>
      </c>
      <c r="I83" s="29">
        <v>182800.11</v>
      </c>
      <c r="J83" s="29">
        <v>125019.05</v>
      </c>
    </row>
    <row r="84" spans="1:10" ht="15">
      <c r="A84" s="95"/>
      <c r="B84" s="34" t="s">
        <v>42</v>
      </c>
      <c r="C84" s="49">
        <f t="shared" ref="C84:J84" si="3">SUM(C52:C83)</f>
        <v>4501897.8999999994</v>
      </c>
      <c r="D84" s="50">
        <f t="shared" si="3"/>
        <v>20254533.98</v>
      </c>
      <c r="E84" s="49">
        <f t="shared" si="3"/>
        <v>2292099.7999999993</v>
      </c>
      <c r="F84" s="50">
        <f t="shared" si="3"/>
        <v>2169020.79</v>
      </c>
      <c r="G84" s="49">
        <f t="shared" si="3"/>
        <v>41736194.959999993</v>
      </c>
      <c r="H84" s="50">
        <f t="shared" si="3"/>
        <v>101096703.81</v>
      </c>
      <c r="I84" s="49">
        <f t="shared" si="3"/>
        <v>4658794.88</v>
      </c>
      <c r="J84" s="50">
        <f t="shared" si="3"/>
        <v>14595878.060000001</v>
      </c>
    </row>
    <row r="85" spans="1:10" ht="10.5" customHeight="1">
      <c r="A85" s="70"/>
      <c r="B85" s="71"/>
      <c r="C85" s="68"/>
      <c r="D85" s="69"/>
      <c r="E85" s="68"/>
      <c r="F85" s="69"/>
      <c r="G85" s="68"/>
      <c r="H85" s="69"/>
      <c r="I85" s="68"/>
      <c r="J85" s="69"/>
    </row>
    <row r="86" spans="1:10" ht="21" customHeight="1">
      <c r="A86" s="97" t="s">
        <v>32</v>
      </c>
      <c r="B86" s="44" t="s">
        <v>8</v>
      </c>
      <c r="C86" s="37">
        <v>3058216.8</v>
      </c>
      <c r="D86" s="37">
        <v>20602705.32</v>
      </c>
      <c r="E86" s="72">
        <v>1076078.8500000001</v>
      </c>
      <c r="F86" s="73">
        <v>15044958.060000001</v>
      </c>
      <c r="G86" s="73">
        <v>1400748.09</v>
      </c>
      <c r="H86" s="87">
        <v>16134974.300000001</v>
      </c>
      <c r="I86" s="74">
        <v>1189427.96</v>
      </c>
      <c r="J86" s="74">
        <v>17334847.899999999</v>
      </c>
    </row>
    <row r="87" spans="1:10" ht="19.5" customHeight="1">
      <c r="A87" s="98"/>
      <c r="B87" s="83" t="s">
        <v>9</v>
      </c>
      <c r="C87" s="38">
        <v>754123.65</v>
      </c>
      <c r="D87" s="38">
        <v>34013976.590000004</v>
      </c>
      <c r="E87" s="56">
        <v>316523.53000000003</v>
      </c>
      <c r="F87" s="38">
        <v>40166812.68</v>
      </c>
      <c r="G87" s="38">
        <v>531706.22</v>
      </c>
      <c r="H87" s="55">
        <v>37882630.5</v>
      </c>
      <c r="I87" s="29">
        <v>421669.29</v>
      </c>
      <c r="J87" s="29">
        <v>38117150.899999999</v>
      </c>
    </row>
    <row r="88" spans="1:10" ht="19.5" customHeight="1">
      <c r="A88" s="98"/>
      <c r="B88" s="84" t="s">
        <v>43</v>
      </c>
      <c r="C88" s="41">
        <v>0</v>
      </c>
      <c r="D88" s="41">
        <v>0</v>
      </c>
      <c r="E88" s="56">
        <v>0</v>
      </c>
      <c r="F88" s="41">
        <v>0</v>
      </c>
      <c r="G88" s="88">
        <v>0</v>
      </c>
      <c r="H88" s="39">
        <v>0</v>
      </c>
      <c r="I88" s="29">
        <v>0</v>
      </c>
      <c r="J88" s="29">
        <v>0</v>
      </c>
    </row>
    <row r="89" spans="1:10" ht="18.75" customHeight="1">
      <c r="A89" s="99"/>
      <c r="B89" s="34" t="s">
        <v>42</v>
      </c>
      <c r="C89" s="31">
        <f t="shared" ref="C89:J89" si="4">SUM(C86:C88)</f>
        <v>3812340.4499999997</v>
      </c>
      <c r="D89" s="33">
        <f t="shared" si="4"/>
        <v>54616681.910000004</v>
      </c>
      <c r="E89" s="31">
        <f t="shared" si="4"/>
        <v>1392602.3800000001</v>
      </c>
      <c r="F89" s="33">
        <f t="shared" si="4"/>
        <v>55211770.740000002</v>
      </c>
      <c r="G89" s="49">
        <f t="shared" si="4"/>
        <v>1932454.31</v>
      </c>
      <c r="H89" s="50">
        <f t="shared" si="4"/>
        <v>54017604.799999997</v>
      </c>
      <c r="I89" s="49">
        <f t="shared" si="4"/>
        <v>1611097.25</v>
      </c>
      <c r="J89" s="50">
        <f t="shared" si="4"/>
        <v>55451998.799999997</v>
      </c>
    </row>
    <row r="90" spans="1:10" s="78" customFormat="1" ht="11.25" customHeight="1">
      <c r="A90" s="66"/>
      <c r="B90" s="75"/>
      <c r="C90" s="64"/>
      <c r="D90" s="65"/>
      <c r="E90" s="64"/>
      <c r="F90" s="65"/>
      <c r="G90" s="76"/>
      <c r="H90" s="77"/>
      <c r="I90" s="76"/>
      <c r="J90" s="77"/>
    </row>
    <row r="91" spans="1:10" ht="15">
      <c r="A91" s="24"/>
      <c r="B91" s="45" t="s">
        <v>44</v>
      </c>
      <c r="C91" s="46">
        <f t="shared" ref="C91:J91" si="5">C84+C89</f>
        <v>8314238.3499999996</v>
      </c>
      <c r="D91" s="46">
        <f t="shared" si="5"/>
        <v>74871215.890000001</v>
      </c>
      <c r="E91" s="46">
        <f t="shared" si="5"/>
        <v>3684702.1799999997</v>
      </c>
      <c r="F91" s="46">
        <f t="shared" si="5"/>
        <v>57380791.530000001</v>
      </c>
      <c r="G91" s="53">
        <f t="shared" si="5"/>
        <v>43668649.269999996</v>
      </c>
      <c r="H91" s="53">
        <f t="shared" si="5"/>
        <v>155114308.61000001</v>
      </c>
      <c r="I91" s="53">
        <f t="shared" si="5"/>
        <v>6269892.1299999999</v>
      </c>
      <c r="J91" s="53">
        <f t="shared" si="5"/>
        <v>70047876.859999999</v>
      </c>
    </row>
    <row r="92" spans="1:10" ht="15">
      <c r="B92" s="25" t="s">
        <v>28</v>
      </c>
      <c r="C92" s="25"/>
      <c r="D92" s="25"/>
    </row>
    <row r="93" spans="1:10" ht="15">
      <c r="B93" s="25"/>
      <c r="C93" s="81"/>
      <c r="D93" s="81"/>
      <c r="E93" s="80"/>
      <c r="F93" s="81"/>
      <c r="H93" s="81"/>
      <c r="J93" s="81"/>
    </row>
    <row r="94" spans="1:10" ht="15">
      <c r="C94" s="81"/>
      <c r="E94" s="81"/>
      <c r="G94" s="81"/>
      <c r="H94" s="80"/>
      <c r="I94" s="90"/>
      <c r="J94" s="90"/>
    </row>
    <row r="95" spans="1:10" ht="15.75">
      <c r="J95" s="52"/>
    </row>
    <row r="113" spans="1:10" ht="16.5" customHeight="1">
      <c r="B113" s="59"/>
      <c r="C113" s="59"/>
      <c r="D113" s="59"/>
      <c r="E113" s="59"/>
      <c r="G113" s="59"/>
      <c r="H113" s="59"/>
      <c r="I113" s="59"/>
      <c r="J113" s="59"/>
    </row>
    <row r="114" spans="1:10" ht="15">
      <c r="A114" s="60" t="s">
        <v>47</v>
      </c>
      <c r="F114" s="60" t="s">
        <v>48</v>
      </c>
    </row>
    <row r="140" spans="1:10">
      <c r="J140" s="80"/>
    </row>
    <row r="142" spans="1:10">
      <c r="I142" s="90"/>
      <c r="J142" s="90"/>
    </row>
    <row r="143" spans="1:10">
      <c r="B143" s="59"/>
      <c r="C143" s="59"/>
      <c r="D143" s="59"/>
      <c r="E143" s="59"/>
      <c r="F143" s="59"/>
      <c r="G143" s="59"/>
      <c r="H143" s="59"/>
      <c r="I143" s="59"/>
      <c r="J143" s="59"/>
    </row>
    <row r="144" spans="1:10">
      <c r="A144" s="59"/>
      <c r="B144" s="59"/>
      <c r="C144" s="59"/>
      <c r="D144" s="59"/>
      <c r="E144" s="59"/>
      <c r="F144" s="59"/>
      <c r="G144" s="59"/>
      <c r="H144" s="59"/>
      <c r="I144" s="59"/>
      <c r="J144" s="59"/>
    </row>
  </sheetData>
  <mergeCells count="22">
    <mergeCell ref="C50:D50"/>
    <mergeCell ref="B50:B51"/>
    <mergeCell ref="I1:J1"/>
    <mergeCell ref="I47:J47"/>
    <mergeCell ref="I4:J4"/>
    <mergeCell ref="A3:J3"/>
    <mergeCell ref="A6:A36"/>
    <mergeCell ref="I50:J50"/>
    <mergeCell ref="G50:H50"/>
    <mergeCell ref="A4:A5"/>
    <mergeCell ref="C4:D4"/>
    <mergeCell ref="B4:B5"/>
    <mergeCell ref="I142:J142"/>
    <mergeCell ref="E50:F50"/>
    <mergeCell ref="A52:A84"/>
    <mergeCell ref="E4:F4"/>
    <mergeCell ref="A48:J48"/>
    <mergeCell ref="G4:H4"/>
    <mergeCell ref="A38:A41"/>
    <mergeCell ref="A50:A51"/>
    <mergeCell ref="I94:J94"/>
    <mergeCell ref="A86:A89"/>
  </mergeCells>
  <pageMargins left="0.17" right="0.19" top="0.17" bottom="0.18" header="0.17" footer="0.18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source</vt:lpstr>
      <vt:lpstr>Finalisation</vt:lpstr>
    </vt:vector>
  </TitlesOfParts>
  <Company>cleiss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araujo</dc:creator>
  <cp:lastModifiedBy>Clément Porte</cp:lastModifiedBy>
  <cp:lastPrinted>2016-08-09T08:30:04Z</cp:lastPrinted>
  <dcterms:created xsi:type="dcterms:W3CDTF">2007-07-30T10:40:15Z</dcterms:created>
  <dcterms:modified xsi:type="dcterms:W3CDTF">2017-07-26T15:07:42Z</dcterms:modified>
</cp:coreProperties>
</file>