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12585" yWindow="-15" windowWidth="12660" windowHeight="6210" tabRatio="601" firstSheet="1" activeTab="1"/>
  </bookViews>
  <sheets>
    <sheet name="source" sheetId="2" state="hidden" r:id="rId1"/>
    <sheet name="Finalisation" sheetId="4" r:id="rId2"/>
  </sheets>
  <calcPr calcId="125725"/>
</workbook>
</file>

<file path=xl/calcChain.xml><?xml version="1.0" encoding="utf-8"?>
<calcChain xmlns="http://schemas.openxmlformats.org/spreadsheetml/2006/main">
  <c r="B38" i="4"/>
  <c r="C79" i="2"/>
  <c r="I81" i="4"/>
  <c r="J80" i="2"/>
  <c r="H81" i="4"/>
  <c r="J79" i="2"/>
  <c r="G81" i="4"/>
  <c r="I80" i="2"/>
  <c r="F81" i="4"/>
  <c r="I79" i="2"/>
  <c r="E81" i="4"/>
  <c r="H80" i="2"/>
  <c r="D81" i="4"/>
  <c r="H79" i="2"/>
  <c r="C81" i="4"/>
  <c r="G80" i="2"/>
  <c r="B81" i="4"/>
  <c r="G79" i="2"/>
  <c r="I38" i="4"/>
  <c r="F80" i="2"/>
  <c r="H38" i="4"/>
  <c r="F79" i="2"/>
  <c r="G38" i="4"/>
  <c r="E80" i="2"/>
  <c r="F38" i="4"/>
  <c r="E79" i="2"/>
  <c r="E38" i="4"/>
  <c r="D80" i="2"/>
  <c r="D38" i="4"/>
  <c r="D79" i="2"/>
  <c r="C38" i="4"/>
  <c r="C80" i="2"/>
  <c r="D45"/>
  <c r="B71"/>
  <c r="C41"/>
  <c r="D9"/>
  <c r="D44"/>
  <c r="D59"/>
  <c r="D63"/>
  <c r="D64"/>
  <c r="D65"/>
  <c r="D66"/>
  <c r="D67"/>
  <c r="D68"/>
  <c r="D40"/>
  <c r="D5"/>
  <c r="D6"/>
  <c r="D7"/>
  <c r="D8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4"/>
  <c r="F24"/>
  <c r="D69"/>
  <c r="D62"/>
  <c r="D58"/>
  <c r="D56"/>
  <c r="D54"/>
  <c r="D51"/>
  <c r="D49"/>
  <c r="D47"/>
  <c r="D43"/>
  <c r="D41"/>
  <c r="D60"/>
  <c r="F27"/>
  <c r="B35"/>
  <c r="C5"/>
  <c r="D61"/>
  <c r="D48"/>
  <c r="D42"/>
  <c r="D70"/>
  <c r="D52"/>
  <c r="D46"/>
  <c r="C71"/>
  <c r="C40"/>
  <c r="D53"/>
  <c r="D50"/>
  <c r="D57"/>
  <c r="D55"/>
  <c r="F64"/>
  <c r="E65"/>
  <c r="C35"/>
  <c r="E68"/>
  <c r="E24"/>
  <c r="E26"/>
  <c r="E32"/>
  <c r="E30"/>
  <c r="E63"/>
  <c r="F66"/>
  <c r="F69"/>
  <c r="C4"/>
  <c r="F28"/>
  <c r="E28"/>
  <c r="F29"/>
  <c r="F25"/>
  <c r="F68"/>
  <c r="E66"/>
  <c r="F67"/>
  <c r="E69"/>
  <c r="F63"/>
  <c r="F70"/>
  <c r="E64"/>
  <c r="F65"/>
  <c r="C70"/>
  <c r="C68"/>
  <c r="C66"/>
  <c r="C64"/>
  <c r="C62"/>
  <c r="C60"/>
  <c r="C58"/>
  <c r="C56"/>
  <c r="C54"/>
  <c r="C52"/>
  <c r="C50"/>
  <c r="C48"/>
  <c r="C46"/>
  <c r="C44"/>
  <c r="C42"/>
  <c r="E67"/>
  <c r="C69"/>
  <c r="C67"/>
  <c r="C65"/>
  <c r="C63"/>
  <c r="C61"/>
  <c r="C59"/>
  <c r="C57"/>
  <c r="C55"/>
  <c r="C53"/>
  <c r="C51"/>
  <c r="C49"/>
  <c r="C47"/>
  <c r="C45"/>
  <c r="C43"/>
  <c r="F32"/>
  <c r="F31"/>
  <c r="F30"/>
  <c r="E31"/>
  <c r="F26"/>
  <c r="E29"/>
  <c r="E25"/>
  <c r="E27"/>
  <c r="C34"/>
  <c r="C32"/>
  <c r="C30"/>
  <c r="C28"/>
  <c r="C26"/>
  <c r="C24"/>
  <c r="C22"/>
  <c r="C20"/>
  <c r="C18"/>
  <c r="C16"/>
  <c r="C14"/>
  <c r="C12"/>
  <c r="C10"/>
  <c r="C8"/>
  <c r="C6"/>
  <c r="C33"/>
  <c r="C31"/>
  <c r="C29"/>
  <c r="C27"/>
  <c r="C25"/>
  <c r="C23"/>
  <c r="C21"/>
  <c r="C19"/>
  <c r="C17"/>
  <c r="C15"/>
  <c r="C13"/>
  <c r="C11"/>
  <c r="C9"/>
  <c r="C7"/>
  <c r="F71"/>
  <c r="G64"/>
  <c r="G68"/>
  <c r="G67"/>
  <c r="G70"/>
  <c r="F33"/>
  <c r="F34"/>
  <c r="G30"/>
  <c r="G27"/>
  <c r="G28"/>
  <c r="G33"/>
  <c r="G25"/>
  <c r="G24"/>
  <c r="G69"/>
  <c r="G66"/>
  <c r="G63"/>
  <c r="G71"/>
  <c r="G65"/>
  <c r="G29"/>
  <c r="G31"/>
  <c r="G32"/>
  <c r="G26"/>
  <c r="G34"/>
</calcChain>
</file>

<file path=xl/sharedStrings.xml><?xml version="1.0" encoding="utf-8"?>
<sst xmlns="http://schemas.openxmlformats.org/spreadsheetml/2006/main" count="165" uniqueCount="49">
  <si>
    <t>Pays</t>
  </si>
  <si>
    <t>Allemagne</t>
  </si>
  <si>
    <t>Autriche</t>
  </si>
  <si>
    <t>Belgique</t>
  </si>
  <si>
    <t>Chypre</t>
  </si>
  <si>
    <t>Espagne</t>
  </si>
  <si>
    <t>Estonie</t>
  </si>
  <si>
    <t>Finlande</t>
  </si>
  <si>
    <t>Grèce</t>
  </si>
  <si>
    <t>Hongrie</t>
  </si>
  <si>
    <t>Islande</t>
  </si>
  <si>
    <t>Italie</t>
  </si>
  <si>
    <t>Lettonie</t>
  </si>
  <si>
    <t>Liechtenstein</t>
  </si>
  <si>
    <t>Lituanie</t>
  </si>
  <si>
    <t>Luxembourg</t>
  </si>
  <si>
    <t>Malte</t>
  </si>
  <si>
    <t>Norvège</t>
  </si>
  <si>
    <t>Pays-Bas</t>
  </si>
  <si>
    <t>Pologne</t>
  </si>
  <si>
    <t>Portugal</t>
  </si>
  <si>
    <t>République Tchèque</t>
  </si>
  <si>
    <t>Royaume-Uni</t>
  </si>
  <si>
    <t>Slovaquie</t>
  </si>
  <si>
    <t>Slovénie</t>
  </si>
  <si>
    <t>Suède</t>
  </si>
  <si>
    <t>Suisse</t>
  </si>
  <si>
    <t>Bulgarie</t>
  </si>
  <si>
    <t>Roumanie</t>
  </si>
  <si>
    <t>Danemark</t>
  </si>
  <si>
    <t>Irlande</t>
  </si>
  <si>
    <t>Pourcentage</t>
  </si>
  <si>
    <t>Total</t>
  </si>
  <si>
    <t>CREANCES</t>
  </si>
  <si>
    <t>Autres pays</t>
  </si>
  <si>
    <t>DETTES</t>
  </si>
  <si>
    <t>TOTAL</t>
  </si>
  <si>
    <t>Rang</t>
  </si>
  <si>
    <t>REGLEMENTS EUROPEENS</t>
  </si>
  <si>
    <t>Créances présentées</t>
  </si>
  <si>
    <t>Dettes notifiées</t>
  </si>
  <si>
    <t>Croatie</t>
  </si>
  <si>
    <t>République tchèque</t>
  </si>
  <si>
    <t>Créances présentées par la France (Euros)</t>
  </si>
  <si>
    <t>Dettes notifiées à la France (Euros)</t>
  </si>
  <si>
    <t xml:space="preserve">Créances présentées par la France à des organismes étrangers </t>
  </si>
  <si>
    <t>Dettes notifiées à la France par des organismes étrangers</t>
  </si>
  <si>
    <t>Créances et dettes présentées de 2009 à 2016</t>
  </si>
  <si>
    <t>Créances et dettes présentées de 2009 à 2016 (suite et fin)</t>
  </si>
</sst>
</file>

<file path=xl/styles.xml><?xml version="1.0" encoding="utf-8"?>
<styleSheet xmlns="http://schemas.openxmlformats.org/spreadsheetml/2006/main">
  <numFmts count="5">
    <numFmt numFmtId="43" formatCode="_-* #,##0.00\ _€_-;\-* #,##0.00\ _€_-;_-* &quot;-&quot;??\ _€_-;_-@_-"/>
    <numFmt numFmtId="164" formatCode="#,##0.00;[Red]\-#,##0.00"/>
    <numFmt numFmtId="165" formatCode="&quot; &quot;@"/>
    <numFmt numFmtId="166" formatCode="#,##0.00&quot; &quot;"/>
    <numFmt numFmtId="167" formatCode="#,##0&quot; &quot;"/>
  </numFmts>
  <fonts count="20">
    <font>
      <sz val="10"/>
      <name val="Arial"/>
    </font>
    <font>
      <b/>
      <i/>
      <sz val="11"/>
      <color indexed="12"/>
      <name val="Times New Roman"/>
      <family val="1"/>
    </font>
    <font>
      <sz val="10"/>
      <name val="Helv"/>
    </font>
    <font>
      <sz val="11"/>
      <name val="Times New Roman"/>
      <family val="1"/>
    </font>
    <font>
      <sz val="11"/>
      <name val="Arial"/>
      <family val="2"/>
    </font>
    <font>
      <b/>
      <sz val="11"/>
      <color indexed="8"/>
      <name val="Times New Roman"/>
      <family val="1"/>
    </font>
    <font>
      <sz val="11"/>
      <color indexed="9"/>
      <name val="Times New Roman"/>
      <family val="1"/>
    </font>
    <font>
      <sz val="10"/>
      <name val="Times New Roman"/>
      <family val="1"/>
    </font>
    <font>
      <b/>
      <sz val="10"/>
      <color indexed="12"/>
      <name val="Times New Roman"/>
      <family val="1"/>
    </font>
    <font>
      <sz val="8"/>
      <name val="Arial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  <font>
      <sz val="10"/>
      <name val="Arial"/>
      <family val="2"/>
    </font>
    <font>
      <sz val="11"/>
      <name val="Times New Roman"/>
      <family val="1"/>
      <scheme val="minor"/>
    </font>
    <font>
      <sz val="10"/>
      <color theme="1"/>
      <name val="Times New Roman"/>
      <family val="1"/>
      <scheme val="minor"/>
    </font>
    <font>
      <sz val="10"/>
      <color theme="1"/>
      <name val="Times New Roman"/>
      <family val="1"/>
    </font>
    <font>
      <sz val="10"/>
      <color rgb="FF000000"/>
      <name val="Times New Roman"/>
      <family val="1"/>
      <scheme val="minor"/>
    </font>
    <font>
      <sz val="10"/>
      <name val="Times New Roman"/>
      <family val="1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11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12"/>
      </right>
      <top style="thin">
        <color indexed="12"/>
      </top>
      <bottom style="thin">
        <color indexed="12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12"/>
      </right>
      <top style="thin">
        <color indexed="12"/>
      </top>
      <bottom/>
      <diagonal/>
    </border>
    <border>
      <left style="thin">
        <color indexed="12"/>
      </left>
      <right style="thin">
        <color indexed="12"/>
      </right>
      <top style="thin">
        <color indexed="12"/>
      </top>
      <bottom/>
      <diagonal/>
    </border>
    <border>
      <left style="thin">
        <color rgb="FF0214BE"/>
      </left>
      <right/>
      <top/>
      <bottom/>
      <diagonal/>
    </border>
    <border>
      <left style="thin">
        <color rgb="FF0214BE"/>
      </left>
      <right/>
      <top/>
      <bottom style="thin">
        <color rgb="FF0214BE"/>
      </bottom>
      <diagonal/>
    </border>
    <border>
      <left style="thin">
        <color indexed="12"/>
      </left>
      <right style="thin">
        <color indexed="12"/>
      </right>
      <top/>
      <bottom style="thin">
        <color rgb="FF0214BE"/>
      </bottom>
      <diagonal/>
    </border>
    <border>
      <left style="thin">
        <color indexed="12"/>
      </left>
      <right style="thin">
        <color rgb="FF0214BE"/>
      </right>
      <top/>
      <bottom style="thin">
        <color rgb="FF0214BE"/>
      </bottom>
      <diagonal/>
    </border>
    <border>
      <left/>
      <right style="thin">
        <color indexed="12"/>
      </right>
      <top/>
      <bottom style="thin">
        <color rgb="FF0214BE"/>
      </bottom>
      <diagonal/>
    </border>
    <border>
      <left/>
      <right style="thin">
        <color rgb="FF0214BE"/>
      </right>
      <top/>
      <bottom style="thin">
        <color rgb="FF0214BE"/>
      </bottom>
      <diagonal/>
    </border>
    <border>
      <left style="thin">
        <color rgb="FF0214BE"/>
      </left>
      <right style="thin">
        <color rgb="FF0214BE"/>
      </right>
      <top/>
      <bottom/>
      <diagonal/>
    </border>
    <border>
      <left style="thin">
        <color rgb="FF0214BE"/>
      </left>
      <right style="thin">
        <color rgb="FF0214BE"/>
      </right>
      <top/>
      <bottom style="thin">
        <color rgb="FF0214BE"/>
      </bottom>
      <diagonal/>
    </border>
    <border>
      <left style="thin">
        <color rgb="FF0214BE"/>
      </left>
      <right/>
      <top style="thin">
        <color rgb="FF0214BE"/>
      </top>
      <bottom style="thin">
        <color rgb="FF0214BE"/>
      </bottom>
      <diagonal/>
    </border>
    <border>
      <left style="thin">
        <color rgb="FF0214BE"/>
      </left>
      <right style="thin">
        <color rgb="FF0214BE"/>
      </right>
      <top style="thin">
        <color rgb="FF0214BE"/>
      </top>
      <bottom style="thin">
        <color rgb="FF0214BE"/>
      </bottom>
      <diagonal/>
    </border>
    <border>
      <left/>
      <right style="thin">
        <color rgb="FF0214BE"/>
      </right>
      <top style="thin">
        <color rgb="FF0214BE"/>
      </top>
      <bottom style="thin">
        <color rgb="FF0214BE"/>
      </bottom>
      <diagonal/>
    </border>
    <border>
      <left/>
      <right style="thin">
        <color indexed="64"/>
      </right>
      <top style="thin">
        <color rgb="FF0214BE"/>
      </top>
      <bottom style="thin">
        <color rgb="FF0214BE"/>
      </bottom>
      <diagonal/>
    </border>
    <border>
      <left style="thin">
        <color indexed="64"/>
      </left>
      <right style="thin">
        <color rgb="FF0214BE"/>
      </right>
      <top style="thin">
        <color rgb="FF0214BE"/>
      </top>
      <bottom style="thin">
        <color rgb="FF0214BE"/>
      </bottom>
      <diagonal/>
    </border>
    <border>
      <left style="thin">
        <color rgb="FF0214BE"/>
      </left>
      <right/>
      <top style="thin">
        <color indexed="64"/>
      </top>
      <bottom style="thin">
        <color rgb="FF0214BE"/>
      </bottom>
      <diagonal/>
    </border>
    <border>
      <left style="thin">
        <color rgb="FF0214BE"/>
      </left>
      <right style="thin">
        <color rgb="FF0214BE"/>
      </right>
      <top/>
      <bottom style="thin">
        <color indexed="64"/>
      </bottom>
      <diagonal/>
    </border>
    <border>
      <left style="thin">
        <color rgb="FF0214BE"/>
      </left>
      <right style="thin">
        <color rgb="FF0214BE"/>
      </right>
      <top style="thin">
        <color indexed="64"/>
      </top>
      <bottom style="thin">
        <color rgb="FF0214BE"/>
      </bottom>
      <diagonal/>
    </border>
    <border>
      <left style="thin">
        <color rgb="FF0214BE"/>
      </left>
      <right/>
      <top/>
      <bottom style="thin">
        <color indexed="64"/>
      </bottom>
      <diagonal/>
    </border>
    <border>
      <left/>
      <right/>
      <top style="thin">
        <color rgb="FF0214BE"/>
      </top>
      <bottom style="thin">
        <color rgb="FF0214BE"/>
      </bottom>
      <diagonal/>
    </border>
    <border>
      <left/>
      <right/>
      <top style="thin">
        <color indexed="64"/>
      </top>
      <bottom style="thin">
        <color rgb="FF0214BE"/>
      </bottom>
      <diagonal/>
    </border>
    <border>
      <left/>
      <right/>
      <top/>
      <bottom style="thin">
        <color rgb="FF0214BE"/>
      </bottom>
      <diagonal/>
    </border>
    <border>
      <left style="thin">
        <color rgb="FF0214BE"/>
      </left>
      <right style="thin">
        <color rgb="FF0214BE"/>
      </right>
      <top/>
      <bottom style="thin">
        <color indexed="12"/>
      </bottom>
      <diagonal/>
    </border>
    <border>
      <left style="thin">
        <color rgb="FF0214BE"/>
      </left>
      <right style="thin">
        <color rgb="FF0214BE"/>
      </right>
      <top style="thin">
        <color indexed="12"/>
      </top>
      <bottom style="thin">
        <color indexed="12"/>
      </bottom>
      <diagonal/>
    </border>
    <border>
      <left style="thin">
        <color rgb="FF0214BE"/>
      </left>
      <right/>
      <top style="thin">
        <color rgb="FF0214BE"/>
      </top>
      <bottom/>
      <diagonal/>
    </border>
    <border>
      <left/>
      <right style="thin">
        <color rgb="FF0214BE"/>
      </right>
      <top style="thin">
        <color rgb="FF0214BE"/>
      </top>
      <bottom/>
      <diagonal/>
    </border>
    <border>
      <left/>
      <right/>
      <top style="thin">
        <color rgb="FF0214BE"/>
      </top>
      <bottom/>
      <diagonal/>
    </border>
    <border>
      <left style="thin">
        <color indexed="12"/>
      </left>
      <right style="thin">
        <color indexed="12"/>
      </right>
      <top style="thin">
        <color rgb="FF0214BE"/>
      </top>
      <bottom/>
      <diagonal/>
    </border>
    <border>
      <left style="thin">
        <color indexed="12"/>
      </left>
      <right style="thin">
        <color rgb="FF0214BE"/>
      </right>
      <top style="thin">
        <color rgb="FF0214BE"/>
      </top>
      <bottom/>
      <diagonal/>
    </border>
    <border>
      <left style="thin">
        <color rgb="FF0214BE"/>
      </left>
      <right style="thin">
        <color rgb="FF0214BE"/>
      </right>
      <top style="thin">
        <color rgb="FF0214BE"/>
      </top>
      <bottom/>
      <diagonal/>
    </border>
    <border>
      <left/>
      <right style="thin">
        <color indexed="64"/>
      </right>
      <top style="thin">
        <color rgb="FF0214BE"/>
      </top>
      <bottom/>
      <diagonal/>
    </border>
  </borders>
  <cellStyleXfs count="4">
    <xf numFmtId="0" fontId="0" fillId="0" borderId="0"/>
    <xf numFmtId="43" fontId="13" fillId="0" borderId="0" applyFont="0" applyFill="0" applyBorder="0" applyAlignment="0" applyProtection="0"/>
    <xf numFmtId="0" fontId="2" fillId="0" borderId="0"/>
    <xf numFmtId="9" fontId="14" fillId="0" borderId="0" applyFont="0" applyFill="0" applyBorder="0" applyAlignment="0" applyProtection="0"/>
  </cellStyleXfs>
  <cellXfs count="108">
    <xf numFmtId="0" fontId="0" fillId="0" borderId="0" xfId="0"/>
    <xf numFmtId="0" fontId="1" fillId="0" borderId="0" xfId="2" applyFont="1" applyBorder="1" applyAlignment="1"/>
    <xf numFmtId="164" fontId="3" fillId="0" borderId="0" xfId="2" applyNumberFormat="1" applyFont="1"/>
    <xf numFmtId="0" fontId="4" fillId="0" borderId="0" xfId="0" applyFont="1"/>
    <xf numFmtId="164" fontId="6" fillId="0" borderId="0" xfId="2" applyNumberFormat="1" applyFont="1" applyFill="1" applyBorder="1" applyAlignment="1">
      <alignment horizontal="centerContinuous"/>
    </xf>
    <xf numFmtId="166" fontId="8" fillId="2" borderId="0" xfId="2" applyNumberFormat="1" applyFont="1" applyFill="1" applyBorder="1" applyAlignment="1">
      <alignment horizontal="right" vertical="center"/>
    </xf>
    <xf numFmtId="0" fontId="4" fillId="0" borderId="0" xfId="0" applyFont="1" applyBorder="1"/>
    <xf numFmtId="0" fontId="3" fillId="0" borderId="1" xfId="2" applyNumberFormat="1" applyFont="1" applyBorder="1" applyAlignment="1">
      <alignment horizontal="center" vertical="center"/>
    </xf>
    <xf numFmtId="166" fontId="7" fillId="0" borderId="0" xfId="0" applyNumberFormat="1" applyFont="1"/>
    <xf numFmtId="0" fontId="7" fillId="0" borderId="0" xfId="0" applyFont="1"/>
    <xf numFmtId="0" fontId="11" fillId="0" borderId="0" xfId="0" applyFont="1" applyAlignment="1">
      <alignment horizontal="center"/>
    </xf>
    <xf numFmtId="164" fontId="5" fillId="0" borderId="0" xfId="2" applyNumberFormat="1" applyFont="1" applyFill="1" applyBorder="1" applyAlignment="1">
      <alignment vertical="center" wrapText="1"/>
    </xf>
    <xf numFmtId="164" fontId="3" fillId="0" borderId="0" xfId="2" applyNumberFormat="1" applyFont="1" applyBorder="1" applyAlignment="1">
      <alignment horizontal="center"/>
    </xf>
    <xf numFmtId="0" fontId="7" fillId="0" borderId="0" xfId="0" applyFont="1" applyAlignment="1">
      <alignment horizontal="left"/>
    </xf>
    <xf numFmtId="164" fontId="8" fillId="2" borderId="0" xfId="2" applyNumberFormat="1" applyFont="1" applyFill="1" applyBorder="1" applyAlignment="1">
      <alignment horizontal="center"/>
    </xf>
    <xf numFmtId="0" fontId="15" fillId="0" borderId="0" xfId="0" applyFont="1"/>
    <xf numFmtId="0" fontId="0" fillId="0" borderId="0" xfId="0" applyBorder="1"/>
    <xf numFmtId="43" fontId="7" fillId="0" borderId="0" xfId="1" applyFont="1"/>
    <xf numFmtId="0" fontId="10" fillId="0" borderId="2" xfId="2" applyNumberFormat="1" applyFont="1" applyBorder="1" applyAlignment="1">
      <alignment horizontal="center" vertical="top"/>
    </xf>
    <xf numFmtId="0" fontId="7" fillId="0" borderId="2" xfId="0" applyFont="1" applyBorder="1" applyAlignment="1">
      <alignment horizontal="center"/>
    </xf>
    <xf numFmtId="0" fontId="7" fillId="0" borderId="2" xfId="0" applyFont="1" applyBorder="1"/>
    <xf numFmtId="164" fontId="8" fillId="2" borderId="2" xfId="2" applyNumberFormat="1" applyFont="1" applyFill="1" applyBorder="1" applyAlignment="1">
      <alignment horizontal="center"/>
    </xf>
    <xf numFmtId="166" fontId="8" fillId="2" borderId="2" xfId="2" applyNumberFormat="1" applyFont="1" applyFill="1" applyBorder="1" applyAlignment="1">
      <alignment horizontal="right" vertical="center"/>
    </xf>
    <xf numFmtId="10" fontId="11" fillId="0" borderId="2" xfId="0" applyNumberFormat="1" applyFont="1" applyBorder="1"/>
    <xf numFmtId="166" fontId="7" fillId="0" borderId="0" xfId="2" applyNumberFormat="1" applyFont="1" applyBorder="1" applyAlignment="1"/>
    <xf numFmtId="165" fontId="7" fillId="0" borderId="3" xfId="2" applyNumberFormat="1" applyFont="1" applyBorder="1"/>
    <xf numFmtId="165" fontId="7" fillId="0" borderId="4" xfId="2" applyNumberFormat="1" applyFont="1" applyBorder="1"/>
    <xf numFmtId="165" fontId="7" fillId="0" borderId="5" xfId="2" applyNumberFormat="1" applyFont="1" applyBorder="1"/>
    <xf numFmtId="10" fontId="7" fillId="0" borderId="3" xfId="0" applyNumberFormat="1" applyFont="1" applyBorder="1"/>
    <xf numFmtId="0" fontId="7" fillId="0" borderId="3" xfId="0" applyFont="1" applyBorder="1" applyAlignment="1">
      <alignment horizontal="left"/>
    </xf>
    <xf numFmtId="0" fontId="7" fillId="0" borderId="4" xfId="0" applyFont="1" applyBorder="1" applyAlignment="1">
      <alignment horizontal="left"/>
    </xf>
    <xf numFmtId="0" fontId="7" fillId="0" borderId="5" xfId="0" applyFont="1" applyBorder="1" applyAlignment="1">
      <alignment horizontal="left"/>
    </xf>
    <xf numFmtId="166" fontId="7" fillId="0" borderId="3" xfId="2" applyNumberFormat="1" applyFont="1" applyBorder="1" applyAlignment="1"/>
    <xf numFmtId="166" fontId="7" fillId="0" borderId="4" xfId="2" applyNumberFormat="1" applyFont="1" applyBorder="1" applyAlignment="1"/>
    <xf numFmtId="166" fontId="7" fillId="0" borderId="5" xfId="2" applyNumberFormat="1" applyFont="1" applyBorder="1" applyAlignment="1"/>
    <xf numFmtId="166" fontId="7" fillId="0" borderId="2" xfId="0" applyNumberFormat="1" applyFont="1" applyBorder="1"/>
    <xf numFmtId="0" fontId="3" fillId="0" borderId="0" xfId="2" applyNumberFormat="1" applyFont="1" applyBorder="1" applyAlignment="1">
      <alignment horizontal="center" vertical="center"/>
    </xf>
    <xf numFmtId="0" fontId="7" fillId="0" borderId="4" xfId="0" applyFont="1" applyBorder="1"/>
    <xf numFmtId="166" fontId="7" fillId="0" borderId="4" xfId="0" applyNumberFormat="1" applyFont="1" applyBorder="1"/>
    <xf numFmtId="0" fontId="7" fillId="0" borderId="6" xfId="0" applyFont="1" applyBorder="1"/>
    <xf numFmtId="166" fontId="11" fillId="0" borderId="2" xfId="0" applyNumberFormat="1" applyFont="1" applyBorder="1"/>
    <xf numFmtId="165" fontId="7" fillId="0" borderId="0" xfId="2" applyNumberFormat="1" applyFont="1" applyFill="1" applyBorder="1" applyAlignment="1"/>
    <xf numFmtId="166" fontId="7" fillId="0" borderId="7" xfId="2" applyNumberFormat="1" applyFont="1" applyBorder="1" applyAlignment="1"/>
    <xf numFmtId="167" fontId="7" fillId="0" borderId="0" xfId="2" applyNumberFormat="1" applyFont="1" applyBorder="1" applyAlignment="1"/>
    <xf numFmtId="167" fontId="7" fillId="0" borderId="0" xfId="2" quotePrefix="1" applyNumberFormat="1" applyFont="1" applyBorder="1" applyAlignment="1">
      <alignment horizontal="right"/>
    </xf>
    <xf numFmtId="167" fontId="0" fillId="0" borderId="0" xfId="0" applyNumberFormat="1"/>
    <xf numFmtId="4" fontId="7" fillId="0" borderId="0" xfId="0" applyNumberFormat="1" applyFont="1"/>
    <xf numFmtId="10" fontId="7" fillId="0" borderId="0" xfId="3" applyNumberFormat="1" applyFont="1"/>
    <xf numFmtId="167" fontId="7" fillId="0" borderId="12" xfId="2" applyNumberFormat="1" applyFont="1" applyBorder="1" applyAlignment="1"/>
    <xf numFmtId="167" fontId="7" fillId="0" borderId="12" xfId="2" quotePrefix="1" applyNumberFormat="1" applyFont="1" applyBorder="1" applyAlignment="1">
      <alignment horizontal="right"/>
    </xf>
    <xf numFmtId="167" fontId="7" fillId="0" borderId="13" xfId="2" applyNumberFormat="1" applyFont="1" applyBorder="1" applyAlignment="1"/>
    <xf numFmtId="167" fontId="8" fillId="2" borderId="8" xfId="2" applyNumberFormat="1" applyFont="1" applyFill="1" applyBorder="1" applyAlignment="1">
      <alignment horizontal="right" vertical="center"/>
    </xf>
    <xf numFmtId="167" fontId="8" fillId="2" borderId="14" xfId="2" applyNumberFormat="1" applyFont="1" applyFill="1" applyBorder="1" applyAlignment="1">
      <alignment horizontal="right" vertical="center"/>
    </xf>
    <xf numFmtId="167" fontId="8" fillId="2" borderId="15" xfId="2" applyNumberFormat="1" applyFont="1" applyFill="1" applyBorder="1" applyAlignment="1">
      <alignment horizontal="right" vertical="center"/>
    </xf>
    <xf numFmtId="167" fontId="8" fillId="2" borderId="16" xfId="2" applyNumberFormat="1" applyFont="1" applyFill="1" applyBorder="1" applyAlignment="1">
      <alignment horizontal="right" vertical="center"/>
    </xf>
    <xf numFmtId="167" fontId="8" fillId="2" borderId="17" xfId="2" applyNumberFormat="1" applyFont="1" applyFill="1" applyBorder="1" applyAlignment="1">
      <alignment horizontal="right" vertical="center"/>
    </xf>
    <xf numFmtId="167" fontId="7" fillId="0" borderId="18" xfId="2" applyNumberFormat="1" applyFont="1" applyBorder="1" applyAlignment="1"/>
    <xf numFmtId="167" fontId="16" fillId="0" borderId="18" xfId="0" applyNumberFormat="1" applyFont="1" applyBorder="1" applyAlignment="1">
      <alignment horizontal="right"/>
    </xf>
    <xf numFmtId="167" fontId="7" fillId="0" borderId="19" xfId="2" applyNumberFormat="1" applyFont="1" applyBorder="1" applyAlignment="1">
      <alignment horizontal="right"/>
    </xf>
    <xf numFmtId="167" fontId="8" fillId="2" borderId="19" xfId="2" applyNumberFormat="1" applyFont="1" applyFill="1" applyBorder="1" applyAlignment="1">
      <alignment horizontal="right" vertical="center"/>
    </xf>
    <xf numFmtId="0" fontId="15" fillId="0" borderId="20" xfId="0" applyFont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/>
    </xf>
    <xf numFmtId="165" fontId="7" fillId="0" borderId="12" xfId="2" applyNumberFormat="1" applyFont="1" applyBorder="1"/>
    <xf numFmtId="165" fontId="17" fillId="0" borderId="12" xfId="2" applyNumberFormat="1" applyFont="1" applyBorder="1"/>
    <xf numFmtId="164" fontId="8" fillId="2" borderId="25" xfId="2" applyNumberFormat="1" applyFont="1" applyFill="1" applyBorder="1" applyAlignment="1">
      <alignment horizontal="center"/>
    </xf>
    <xf numFmtId="167" fontId="18" fillId="3" borderId="18" xfId="0" applyNumberFormat="1" applyFont="1" applyFill="1" applyBorder="1" applyAlignment="1">
      <alignment horizontal="right"/>
    </xf>
    <xf numFmtId="167" fontId="18" fillId="3" borderId="26" xfId="0" applyNumberFormat="1" applyFont="1" applyFill="1" applyBorder="1" applyAlignment="1">
      <alignment horizontal="right"/>
    </xf>
    <xf numFmtId="167" fontId="8" fillId="2" borderId="27" xfId="2" applyNumberFormat="1" applyFont="1" applyFill="1" applyBorder="1" applyAlignment="1">
      <alignment horizontal="right" vertical="center"/>
    </xf>
    <xf numFmtId="167" fontId="19" fillId="3" borderId="12" xfId="0" applyNumberFormat="1" applyFont="1" applyFill="1" applyBorder="1" applyAlignment="1">
      <alignment horizontal="right"/>
    </xf>
    <xf numFmtId="167" fontId="19" fillId="0" borderId="12" xfId="0" applyNumberFormat="1" applyFont="1" applyBorder="1" applyAlignment="1">
      <alignment horizontal="right"/>
    </xf>
    <xf numFmtId="167" fontId="16" fillId="0" borderId="12" xfId="0" applyNumberFormat="1" applyFont="1" applyBorder="1" applyAlignment="1">
      <alignment horizontal="right"/>
    </xf>
    <xf numFmtId="167" fontId="19" fillId="0" borderId="28" xfId="0" applyNumberFormat="1" applyFont="1" applyBorder="1" applyAlignment="1">
      <alignment horizontal="right"/>
    </xf>
    <xf numFmtId="167" fontId="8" fillId="2" borderId="25" xfId="2" applyNumberFormat="1" applyFont="1" applyFill="1" applyBorder="1" applyAlignment="1">
      <alignment horizontal="right" vertical="center"/>
    </xf>
    <xf numFmtId="0" fontId="15" fillId="0" borderId="29" xfId="0" applyFont="1" applyBorder="1" applyAlignment="1">
      <alignment horizontal="center" vertical="center" wrapText="1"/>
    </xf>
    <xf numFmtId="167" fontId="7" fillId="0" borderId="9" xfId="2" applyNumberFormat="1" applyFont="1" applyBorder="1" applyAlignment="1"/>
    <xf numFmtId="167" fontId="8" fillId="2" borderId="30" xfId="2" applyNumberFormat="1" applyFont="1" applyFill="1" applyBorder="1" applyAlignment="1">
      <alignment horizontal="right" vertical="center"/>
    </xf>
    <xf numFmtId="167" fontId="7" fillId="0" borderId="26" xfId="2" applyNumberFormat="1" applyFont="1" applyBorder="1" applyAlignment="1">
      <alignment horizontal="right"/>
    </xf>
    <xf numFmtId="164" fontId="12" fillId="0" borderId="0" xfId="2" applyNumberFormat="1" applyFont="1" applyBorder="1" applyAlignment="1">
      <alignment horizontal="center"/>
    </xf>
    <xf numFmtId="10" fontId="7" fillId="0" borderId="0" xfId="0" applyNumberFormat="1" applyFont="1"/>
    <xf numFmtId="164" fontId="12" fillId="0" borderId="0" xfId="2" applyNumberFormat="1" applyFont="1" applyBorder="1" applyAlignment="1">
      <alignment horizontal="left"/>
    </xf>
    <xf numFmtId="10" fontId="8" fillId="2" borderId="0" xfId="3" applyNumberFormat="1" applyFont="1" applyFill="1" applyBorder="1" applyAlignment="1">
      <alignment horizontal="right" vertical="center"/>
    </xf>
    <xf numFmtId="4" fontId="0" fillId="0" borderId="0" xfId="0" applyNumberFormat="1"/>
    <xf numFmtId="167" fontId="8" fillId="2" borderId="31" xfId="2" applyNumberFormat="1" applyFont="1" applyFill="1" applyBorder="1" applyAlignment="1">
      <alignment horizontal="right" vertical="center"/>
    </xf>
    <xf numFmtId="165" fontId="7" fillId="0" borderId="18" xfId="2" applyNumberFormat="1" applyFont="1" applyBorder="1"/>
    <xf numFmtId="165" fontId="17" fillId="0" borderId="18" xfId="2" applyNumberFormat="1" applyFont="1" applyBorder="1"/>
    <xf numFmtId="165" fontId="7" fillId="0" borderId="32" xfId="2" applyNumberFormat="1" applyFont="1" applyBorder="1"/>
    <xf numFmtId="164" fontId="8" fillId="2" borderId="33" xfId="2" applyNumberFormat="1" applyFont="1" applyFill="1" applyBorder="1" applyAlignment="1">
      <alignment horizontal="center"/>
    </xf>
    <xf numFmtId="3" fontId="8" fillId="2" borderId="0" xfId="3" applyNumberFormat="1" applyFont="1" applyFill="1" applyBorder="1" applyAlignment="1">
      <alignment horizontal="right" vertical="center"/>
    </xf>
    <xf numFmtId="10" fontId="8" fillId="2" borderId="0" xfId="2" applyNumberFormat="1" applyFont="1" applyFill="1" applyBorder="1" applyAlignment="1">
      <alignment horizontal="right" vertical="center"/>
    </xf>
    <xf numFmtId="10" fontId="0" fillId="0" borderId="0" xfId="0" applyNumberFormat="1"/>
    <xf numFmtId="0" fontId="10" fillId="0" borderId="34" xfId="2" applyNumberFormat="1" applyFont="1" applyBorder="1" applyAlignment="1">
      <alignment horizontal="center" vertical="top"/>
    </xf>
    <xf numFmtId="0" fontId="10" fillId="0" borderId="36" xfId="2" applyNumberFormat="1" applyFont="1" applyBorder="1" applyAlignment="1">
      <alignment horizontal="center" vertical="top"/>
    </xf>
    <xf numFmtId="0" fontId="10" fillId="0" borderId="37" xfId="2" applyNumberFormat="1" applyFont="1" applyBorder="1" applyAlignment="1">
      <alignment horizontal="center" vertical="top"/>
    </xf>
    <xf numFmtId="0" fontId="10" fillId="0" borderId="38" xfId="2" applyNumberFormat="1" applyFont="1" applyBorder="1" applyAlignment="1">
      <alignment horizontal="center" vertical="top"/>
    </xf>
    <xf numFmtId="0" fontId="10" fillId="0" borderId="10" xfId="2" applyNumberFormat="1" applyFont="1" applyBorder="1" applyAlignment="1">
      <alignment horizontal="center" vertical="top"/>
    </xf>
    <xf numFmtId="0" fontId="10" fillId="0" borderId="11" xfId="2" applyNumberFormat="1" applyFont="1" applyBorder="1" applyAlignment="1">
      <alignment horizontal="center" vertical="top"/>
    </xf>
    <xf numFmtId="164" fontId="12" fillId="0" borderId="0" xfId="2" applyNumberFormat="1" applyFont="1" applyBorder="1" applyAlignment="1">
      <alignment horizontal="center"/>
    </xf>
    <xf numFmtId="0" fontId="0" fillId="0" borderId="3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10" fillId="0" borderId="40" xfId="2" applyNumberFormat="1" applyFont="1" applyBorder="1" applyAlignment="1">
      <alignment horizontal="center" vertical="top"/>
    </xf>
    <xf numFmtId="164" fontId="5" fillId="0" borderId="0" xfId="2" applyNumberFormat="1" applyFont="1" applyFill="1" applyBorder="1" applyAlignment="1">
      <alignment horizontal="center" vertical="center" wrapText="1"/>
    </xf>
    <xf numFmtId="0" fontId="10" fillId="0" borderId="35" xfId="2" applyNumberFormat="1" applyFont="1" applyBorder="1" applyAlignment="1">
      <alignment horizontal="center" vertical="top"/>
    </xf>
    <xf numFmtId="0" fontId="10" fillId="0" borderId="20" xfId="2" applyNumberFormat="1" applyFont="1" applyBorder="1" applyAlignment="1">
      <alignment horizontal="center" vertical="top"/>
    </xf>
    <xf numFmtId="0" fontId="10" fillId="0" borderId="22" xfId="2" applyNumberFormat="1" applyFont="1" applyBorder="1" applyAlignment="1">
      <alignment horizontal="center" vertical="top"/>
    </xf>
  </cellXfs>
  <cellStyles count="4">
    <cellStyle name="Milliers" xfId="1" builtinId="3"/>
    <cellStyle name="Normal" xfId="0" builtinId="0"/>
    <cellStyle name="Normal_Feuil1" xfId="2"/>
    <cellStyle name="Pourcentage" xfId="3" builtinId="5"/>
  </cellStyles>
  <dxfs count="4">
    <dxf>
      <font>
        <b/>
        <i val="0"/>
        <color auto="1"/>
      </font>
      <fill>
        <patternFill patternType="none">
          <bgColor indexed="65"/>
        </patternFill>
      </fill>
    </dxf>
    <dxf>
      <font>
        <b/>
        <i val="0"/>
        <color auto="1"/>
      </font>
      <fill>
        <patternFill patternType="none">
          <bgColor indexed="6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3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Evolution des créances et dettes introduites entre 2003 et 2007</a:t>
            </a:r>
          </a:p>
        </c:rich>
      </c:tx>
      <c:spPr>
        <a:noFill/>
        <a:ln w="25400">
          <a:noFill/>
        </a:ln>
      </c:spPr>
    </c:title>
    <c:plotArea>
      <c:layout/>
      <c:lineChart>
        <c:grouping val="standard"/>
        <c:ser>
          <c:idx val="1"/>
          <c:order val="0"/>
          <c:spPr>
            <a:ln w="12700">
              <a:solidFill>
                <a:srgbClr val="FF00FF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ln w="12700">
              <a:solidFill>
                <a:srgbClr val="FFFF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05888768"/>
        <c:axId val="128655744"/>
      </c:lineChart>
      <c:catAx>
        <c:axId val="10588876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Années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28655744"/>
        <c:crosses val="autoZero"/>
        <c:auto val="1"/>
        <c:lblAlgn val="ctr"/>
        <c:lblOffset val="100"/>
        <c:tickLblSkip val="1"/>
        <c:tickMarkSkip val="1"/>
      </c:catAx>
      <c:valAx>
        <c:axId val="12865574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3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t>Motants en euros</a:t>
                </a:r>
              </a:p>
            </c:rich>
          </c:tx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3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fr-FR"/>
          </a:p>
        </c:txPr>
        <c:crossAx val="105888768"/>
        <c:crosses val="autoZero"/>
        <c:crossBetween val="between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b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55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3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7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en 2016</a:t>
            </a:r>
          </a:p>
        </c:rich>
      </c:tx>
      <c:layout>
        <c:manualLayout>
          <c:xMode val="edge"/>
          <c:yMode val="edge"/>
          <c:x val="0.34785135079591561"/>
          <c:y val="0"/>
        </c:manualLayout>
      </c:layout>
      <c:spPr>
        <a:noFill/>
        <a:ln w="25400">
          <a:noFill/>
        </a:ln>
      </c:spPr>
    </c:title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  <a:scene3d>
              <a:camera prst="orthographicFront"/>
              <a:lightRig rig="threePt" dir="t"/>
            </a:scene3d>
            <a:sp3d prstMaterial="matte">
              <a:contourClr>
                <a:srgbClr val="000000"/>
              </a:contourClr>
            </a:sp3d>
          </c:spPr>
          <c:dLbls>
            <c:dLbl>
              <c:idx val="0"/>
              <c:layout>
                <c:manualLayout>
                  <c:x val="9.5805266366458378E-2"/>
                  <c:y val="-0.12699207261607309"/>
                </c:manualLayout>
              </c:layout>
              <c:showPercent val="1"/>
            </c:dLbl>
            <c:dLbl>
              <c:idx val="1"/>
              <c:layout>
                <c:manualLayout>
                  <c:x val="0.14370789954968696"/>
                  <c:y val="0.13084031724080256"/>
                </c:manualLayout>
              </c:layout>
              <c:showPercent val="1"/>
            </c:dLbl>
            <c:dLbl>
              <c:idx val="2"/>
              <c:layout>
                <c:manualLayout>
                  <c:x val="-0.1017930955143616"/>
                  <c:y val="0.13853680649026204"/>
                </c:manualLayout>
              </c:layout>
              <c:showPercent val="1"/>
            </c:dLbl>
            <c:dLbl>
              <c:idx val="3"/>
              <c:layout>
                <c:manualLayout>
                  <c:x val="-0.11077483923621724"/>
                  <c:y val="8.4661381744048705E-2"/>
                </c:manualLayout>
              </c:layout>
              <c:showPercent val="1"/>
            </c:dLbl>
            <c:dLbl>
              <c:idx val="4"/>
              <c:layout>
                <c:manualLayout>
                  <c:x val="-0.12873832667992791"/>
                  <c:y val="-1.1544733874188461E-2"/>
                </c:manualLayout>
              </c:layout>
              <c:showPercent val="1"/>
            </c:dLbl>
            <c:dLbl>
              <c:idx val="5"/>
              <c:layout>
                <c:manualLayout>
                  <c:x val="-0.11975658295807277"/>
                  <c:y val="-6.1571913995671794E-2"/>
                </c:manualLayout>
              </c:layout>
              <c:showPercent val="1"/>
            </c:dLbl>
            <c:dLbl>
              <c:idx val="6"/>
              <c:layout>
                <c:manualLayout>
                  <c:x val="-9.2811351792506158E-2"/>
                  <c:y val="-0.10775084949242561"/>
                </c:manualLayout>
              </c:layout>
              <c:showPercent val="1"/>
            </c:dLbl>
            <c:dLbl>
              <c:idx val="7"/>
              <c:layout>
                <c:manualLayout>
                  <c:x val="8.9544437181988488E-3"/>
                  <c:y val="-0.18792245835503243"/>
                </c:manualLayout>
              </c:layout>
              <c:showPercent val="1"/>
            </c:dLbl>
            <c:dLbl>
              <c:idx val="8"/>
              <c:layout>
                <c:manualLayout>
                  <c:x val="-0.11072965589825416"/>
                  <c:y val="-0.13508347539290849"/>
                </c:manualLayout>
              </c:layout>
              <c:showPercent val="1"/>
            </c:dLbl>
            <c:dLbl>
              <c:idx val="9"/>
              <c:layout>
                <c:manualLayout>
                  <c:x val="2.6945231165566394E-2"/>
                  <c:y val="-0.15008154036444996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10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fr-FR"/>
              </a:p>
            </c:txPr>
            <c:showPercent val="1"/>
          </c:dLbls>
          <c:cat>
            <c:strRef>
              <c:f>source!$E$24:$E$33</c:f>
              <c:strCache>
                <c:ptCount val="10"/>
                <c:pt idx="0">
                  <c:v>Royaume-Uni</c:v>
                </c:pt>
                <c:pt idx="1">
                  <c:v>Luxembourg</c:v>
                </c:pt>
                <c:pt idx="2">
                  <c:v>Belgique</c:v>
                </c:pt>
                <c:pt idx="3">
                  <c:v>Allemagne</c:v>
                </c:pt>
                <c:pt idx="4">
                  <c:v>Italie</c:v>
                </c:pt>
                <c:pt idx="5">
                  <c:v>Pays-Bas</c:v>
                </c:pt>
                <c:pt idx="6">
                  <c:v>Suisse</c:v>
                </c:pt>
                <c:pt idx="7">
                  <c:v>Espagne</c:v>
                </c:pt>
                <c:pt idx="8">
                  <c:v>Portugal</c:v>
                </c:pt>
                <c:pt idx="9">
                  <c:v>Autres pays</c:v>
                </c:pt>
              </c:strCache>
            </c:strRef>
          </c:cat>
          <c:val>
            <c:numRef>
              <c:f>source!$F$24:$F$33</c:f>
              <c:numCache>
                <c:formatCode>#,##0.00" "</c:formatCode>
                <c:ptCount val="10"/>
                <c:pt idx="0">
                  <c:v>283076532.94999999</c:v>
                </c:pt>
                <c:pt idx="1">
                  <c:v>249089269.61000001</c:v>
                </c:pt>
                <c:pt idx="2">
                  <c:v>245411615.25</c:v>
                </c:pt>
                <c:pt idx="3">
                  <c:v>152493229.44999999</c:v>
                </c:pt>
                <c:pt idx="4">
                  <c:v>71584680.459999993</c:v>
                </c:pt>
                <c:pt idx="5">
                  <c:v>55338073.600000001</c:v>
                </c:pt>
                <c:pt idx="6">
                  <c:v>32728237.960000001</c:v>
                </c:pt>
                <c:pt idx="7">
                  <c:v>32196525.75</c:v>
                </c:pt>
                <c:pt idx="8">
                  <c:v>31954375.870000001</c:v>
                </c:pt>
                <c:pt idx="9">
                  <c:v>82213425.550000429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6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6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6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6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egendEntry>
        <c:idx val="4"/>
        <c:txPr>
          <a:bodyPr/>
          <a:lstStyle/>
          <a:p>
            <a:pPr>
              <a:defRPr sz="6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egendEntry>
        <c:idx val="7"/>
        <c:txPr>
          <a:bodyPr/>
          <a:lstStyle/>
          <a:p>
            <a:pPr>
              <a:defRPr sz="635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ayout/>
      <c:txPr>
        <a:bodyPr/>
        <a:lstStyle/>
        <a:p>
          <a:pPr>
            <a:defRPr sz="635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10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1" footer="0.49212598450000211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125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en 2016</a:t>
            </a:r>
          </a:p>
        </c:rich>
      </c:tx>
      <c:layout/>
      <c:spPr>
        <a:noFill/>
        <a:ln w="25400">
          <a:noFill/>
        </a:ln>
      </c:spPr>
    </c:title>
    <c:plotArea>
      <c:layout/>
      <c:doughnutChart>
        <c:varyColors val="1"/>
        <c:ser>
          <c:idx val="0"/>
          <c:order val="0"/>
          <c:spPr>
            <a:ln w="12700">
              <a:solidFill>
                <a:srgbClr val="000000"/>
              </a:solidFill>
              <a:prstDash val="solid"/>
            </a:ln>
          </c:spPr>
          <c:dPt>
            <c:idx val="6"/>
            <c:spPr>
              <a:solidFill>
                <a:schemeClr val="accent3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7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0"/>
              <c:layout>
                <c:manualLayout>
                  <c:x val="3.2786065243806881E-2"/>
                  <c:y val="-0.24962934548608906"/>
                </c:manualLayout>
              </c:layout>
              <c:showPercent val="1"/>
            </c:dLbl>
            <c:dLbl>
              <c:idx val="1"/>
              <c:layout>
                <c:manualLayout>
                  <c:x val="9.7758666484271728E-2"/>
                  <c:y val="0.13916829822595006"/>
                </c:manualLayout>
              </c:layout>
              <c:showPercent val="1"/>
            </c:dLbl>
            <c:dLbl>
              <c:idx val="2"/>
              <c:layout>
                <c:manualLayout>
                  <c:x val="-0.10501007453265106"/>
                  <c:y val="0.20441052993022263"/>
                </c:manualLayout>
              </c:layout>
              <c:showPercent val="1"/>
            </c:dLbl>
            <c:dLbl>
              <c:idx val="3"/>
              <c:layout>
                <c:manualLayout>
                  <c:x val="-0.13131188161619292"/>
                  <c:y val="-2.750991443522249E-2"/>
                </c:manualLayout>
              </c:layout>
              <c:showPercent val="1"/>
            </c:dLbl>
            <c:dLbl>
              <c:idx val="4"/>
              <c:layout>
                <c:manualLayout>
                  <c:x val="-9.560601254434907E-2"/>
                  <c:y val="-0.12181979417256655"/>
                </c:manualLayout>
              </c:layout>
              <c:showPercent val="1"/>
            </c:dLbl>
            <c:dLbl>
              <c:idx val="5"/>
              <c:layout>
                <c:manualLayout>
                  <c:x val="-8.6881769179991838E-2"/>
                  <c:y val="-0.12583413901828977"/>
                </c:manualLayout>
              </c:layout>
              <c:showPercent val="1"/>
            </c:dLbl>
            <c:dLbl>
              <c:idx val="6"/>
              <c:layout>
                <c:manualLayout>
                  <c:x val="-3.4993336414360358E-2"/>
                  <c:y val="-0.14874713894346389"/>
                </c:manualLayout>
              </c:layout>
              <c:showPercent val="1"/>
            </c:dLbl>
            <c:dLbl>
              <c:idx val="7"/>
              <c:layout>
                <c:manualLayout>
                  <c:x val="5.0689280021455452E-2"/>
                  <c:y val="-0.1524511701680567"/>
                </c:manualLayout>
              </c:layout>
              <c:showPercent val="1"/>
            </c:dLbl>
            <c:numFmt formatCode="0.00%" sourceLinked="0"/>
            <c:txPr>
              <a:bodyPr/>
              <a:lstStyle/>
              <a:p>
                <a:pPr>
                  <a:defRPr sz="975" b="0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endParaRPr lang="fr-FR"/>
              </a:p>
            </c:txPr>
            <c:showPercent val="1"/>
          </c:dLbls>
          <c:cat>
            <c:strRef>
              <c:f>source!$E$63:$E$70</c:f>
              <c:strCache>
                <c:ptCount val="8"/>
                <c:pt idx="0">
                  <c:v>Belgique</c:v>
                </c:pt>
                <c:pt idx="1">
                  <c:v>Espagne</c:v>
                </c:pt>
                <c:pt idx="2">
                  <c:v>Portugal</c:v>
                </c:pt>
                <c:pt idx="3">
                  <c:v>Allemagne</c:v>
                </c:pt>
                <c:pt idx="4">
                  <c:v>Suisse</c:v>
                </c:pt>
                <c:pt idx="5">
                  <c:v>Italie</c:v>
                </c:pt>
                <c:pt idx="6">
                  <c:v>Luxembourg</c:v>
                </c:pt>
                <c:pt idx="7">
                  <c:v>Autres pays</c:v>
                </c:pt>
              </c:strCache>
            </c:strRef>
          </c:cat>
          <c:val>
            <c:numRef>
              <c:f>source!$F$63:$F$70</c:f>
              <c:numCache>
                <c:formatCode>#,##0.00" "</c:formatCode>
                <c:ptCount val="8"/>
                <c:pt idx="0">
                  <c:v>129738716.97000001</c:v>
                </c:pt>
                <c:pt idx="1">
                  <c:v>89221718.159999982</c:v>
                </c:pt>
                <c:pt idx="2">
                  <c:v>46999916.43</c:v>
                </c:pt>
                <c:pt idx="3">
                  <c:v>40053948.769999996</c:v>
                </c:pt>
                <c:pt idx="4">
                  <c:v>22490195.805903539</c:v>
                </c:pt>
                <c:pt idx="5">
                  <c:v>15107239.18</c:v>
                </c:pt>
                <c:pt idx="6">
                  <c:v>15032142.939999999</c:v>
                </c:pt>
                <c:pt idx="7">
                  <c:v>13970519.397224963</c:v>
                </c:pt>
              </c:numCache>
            </c:numRef>
          </c:val>
        </c:ser>
        <c:dLbls>
          <c:showPercent val="1"/>
        </c:dLbls>
        <c:firstSliceAng val="0"/>
        <c:holeSize val="50"/>
      </c:doughnutChart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71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egendEntry>
        <c:idx val="1"/>
        <c:txPr>
          <a:bodyPr/>
          <a:lstStyle/>
          <a:p>
            <a:pPr>
              <a:defRPr sz="71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egendEntry>
        <c:idx val="2"/>
        <c:txPr>
          <a:bodyPr/>
          <a:lstStyle/>
          <a:p>
            <a:pPr>
              <a:defRPr sz="71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egendEntry>
        <c:idx val="3"/>
        <c:txPr>
          <a:bodyPr/>
          <a:lstStyle/>
          <a:p>
            <a:pPr>
              <a:defRPr sz="71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egendEntry>
        <c:idx val="6"/>
        <c:txPr>
          <a:bodyPr/>
          <a:lstStyle/>
          <a:p>
            <a:pPr>
              <a:defRPr sz="71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</c:legendEntry>
      <c:layout/>
      <c:txPr>
        <a:bodyPr/>
        <a:lstStyle/>
        <a:p>
          <a:pPr>
            <a:defRPr sz="71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zero"/>
  </c:chart>
  <c:spPr>
    <a:solidFill>
      <a:srgbClr val="FFFFFF"/>
    </a:solidFill>
    <a:ln w="9525">
      <a:noFill/>
    </a:ln>
  </c:spPr>
  <c:txPr>
    <a:bodyPr/>
    <a:lstStyle/>
    <a:p>
      <a:pPr>
        <a:defRPr sz="975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11" footer="0.49212598450000211"/>
    <c:pageSetup paperSize="9" orientation="landscape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fr-FR"/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r>
              <a:rPr lang="fr-FR"/>
              <a:t>Evolution des créances et dettes présentées entre 2009 et 2016 </a:t>
            </a:r>
          </a:p>
        </c:rich>
      </c:tx>
      <c:layout>
        <c:manualLayout>
          <c:xMode val="edge"/>
          <c:yMode val="edge"/>
          <c:x val="0.14202859405208346"/>
          <c:y val="2.086588356783271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7221447518795"/>
          <c:y val="0.21148067450769945"/>
          <c:w val="0.61904933418985608"/>
          <c:h val="0.45921517893100178"/>
        </c:manualLayout>
      </c:layout>
      <c:barChart>
        <c:barDir val="col"/>
        <c:grouping val="clustered"/>
        <c:ser>
          <c:idx val="2"/>
          <c:order val="0"/>
          <c:tx>
            <c:strRef>
              <c:f>source!$A$80</c:f>
              <c:strCache>
                <c:ptCount val="1"/>
                <c:pt idx="0">
                  <c:v>Dettes notifiées à la France (Euros)</c:v>
                </c:pt>
              </c:strCache>
            </c:strRef>
          </c:tx>
          <c:spPr>
            <a:solidFill>
              <a:srgbClr val="C6605E"/>
            </a:solidFill>
            <a:ln>
              <a:noFill/>
            </a:ln>
            <a:effectLst>
              <a:innerShdw blurRad="63500" dist="50800" dir="8100000">
                <a:prstClr val="black">
                  <a:alpha val="50000"/>
                </a:prstClr>
              </a:innerShdw>
            </a:effectLst>
          </c:spPr>
          <c:cat>
            <c:numRef>
              <c:f>source!$C$78:$J$78</c:f>
              <c:numCache>
                <c:formatCode>General</c:formatCode>
                <c:ptCount val="8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</c:numCache>
            </c:numRef>
          </c:cat>
          <c:val>
            <c:numRef>
              <c:f>source!$C$80:$J$80</c:f>
              <c:numCache>
                <c:formatCode>#,##0.00</c:formatCode>
                <c:ptCount val="8"/>
                <c:pt idx="0" formatCode="General">
                  <c:v>372614397.6531285</c:v>
                </c:pt>
                <c:pt idx="1">
                  <c:v>327455831.82507467</c:v>
                </c:pt>
                <c:pt idx="2" formatCode="_-* #,##0.00\ _€_-;\-* #,##0.00\ _€_-;_-* &quot;-&quot;??\ _€_-;_-@_-">
                  <c:v>315549521.75270015</c:v>
                </c:pt>
                <c:pt idx="3" formatCode="_-* #,##0.00\ _€_-;\-* #,##0.00\ _€_-;_-* &quot;-&quot;??\ _€_-;_-@_-">
                  <c:v>337787874.16788018</c:v>
                </c:pt>
                <c:pt idx="4" formatCode="_-* #,##0.00\ _€_-;\-* #,##0.00\ _€_-;_-* &quot;-&quot;??\ _€_-;_-@_-">
                  <c:v>613260404.07000005</c:v>
                </c:pt>
                <c:pt idx="5" formatCode="_-* #,##0.00\ _€_-;\-* #,##0.00\ _€_-;_-* &quot;-&quot;??\ _€_-;_-@_-">
                  <c:v>323738859.74000001</c:v>
                </c:pt>
                <c:pt idx="6" formatCode="_-* #,##0.00\ _€_-;\-* #,##0.00\ _€_-;_-* &quot;-&quot;??\ _€_-;_-@_-">
                  <c:v>246249530.43999997</c:v>
                </c:pt>
                <c:pt idx="7" formatCode="_-* #,##0.00\ _€_-;\-* #,##0.00\ _€_-;_-* &quot;-&quot;??\ _€_-;_-@_-">
                  <c:v>263670697.87000003</c:v>
                </c:pt>
              </c:numCache>
            </c:numRef>
          </c:val>
        </c:ser>
        <c:ser>
          <c:idx val="1"/>
          <c:order val="1"/>
          <c:tx>
            <c:strRef>
              <c:f>source!$A$79</c:f>
              <c:strCache>
                <c:ptCount val="1"/>
                <c:pt idx="0">
                  <c:v>Créances présentées par la France (Euros)</c:v>
                </c:pt>
              </c:strCache>
            </c:strRef>
          </c:tx>
          <c:spPr>
            <a:solidFill>
              <a:srgbClr val="B9D08C"/>
            </a:solidFill>
            <a:ln>
              <a:noFill/>
            </a:ln>
            <a:effectLst>
              <a:innerShdw blurRad="63500" dist="50800" dir="8100000">
                <a:prstClr val="black">
                  <a:alpha val="50000"/>
                </a:prstClr>
              </a:innerShdw>
            </a:effectLst>
          </c:spPr>
          <c:cat>
            <c:numRef>
              <c:f>source!$C$78:$J$78</c:f>
              <c:numCache>
                <c:formatCode>General</c:formatCode>
                <c:ptCount val="8"/>
                <c:pt idx="0">
                  <c:v>2016</c:v>
                </c:pt>
                <c:pt idx="1">
                  <c:v>2015</c:v>
                </c:pt>
                <c:pt idx="2">
                  <c:v>2014</c:v>
                </c:pt>
                <c:pt idx="3">
                  <c:v>2013</c:v>
                </c:pt>
                <c:pt idx="4">
                  <c:v>2012</c:v>
                </c:pt>
                <c:pt idx="5">
                  <c:v>2011</c:v>
                </c:pt>
                <c:pt idx="6">
                  <c:v>2010</c:v>
                </c:pt>
                <c:pt idx="7">
                  <c:v>2009</c:v>
                </c:pt>
              </c:numCache>
            </c:numRef>
          </c:cat>
          <c:val>
            <c:numRef>
              <c:f>source!$C$79:$J$79</c:f>
              <c:numCache>
                <c:formatCode>#,##0.00</c:formatCode>
                <c:ptCount val="8"/>
                <c:pt idx="0" formatCode="General">
                  <c:v>1236085966.4500003</c:v>
                </c:pt>
                <c:pt idx="1">
                  <c:v>831670713.13000011</c:v>
                </c:pt>
                <c:pt idx="2" formatCode="_-* #,##0.00\ _€_-;\-* #,##0.00\ _€_-;_-* &quot;-&quot;??\ _€_-;_-@_-">
                  <c:v>432336527.46000004</c:v>
                </c:pt>
                <c:pt idx="3" formatCode="_-* #,##0.00\ _€_-;\-* #,##0.00\ _€_-;_-* &quot;-&quot;??\ _€_-;_-@_-">
                  <c:v>971282809.92999971</c:v>
                </c:pt>
                <c:pt idx="4" formatCode="_-* #,##0.00\ _€_-;\-* #,##0.00\ _€_-;_-* &quot;-&quot;??\ _€_-;_-@_-">
                  <c:v>1499361616.8599999</c:v>
                </c:pt>
                <c:pt idx="5" formatCode="_-* #,##0.00\ _€_-;\-* #,##0.00\ _€_-;_-* &quot;-&quot;??\ _€_-;_-@_-">
                  <c:v>784274116.3599999</c:v>
                </c:pt>
                <c:pt idx="6" formatCode="_-* #,##0.00\ _€_-;\-* #,##0.00\ _€_-;_-* &quot;-&quot;??\ _€_-;_-@_-">
                  <c:v>373736246.08999997</c:v>
                </c:pt>
                <c:pt idx="7" formatCode="_-* #,##0.00\ _€_-;\-* #,##0.00\ _€_-;_-* &quot;-&quot;??\ _€_-;_-@_-">
                  <c:v>961736592.90999985</c:v>
                </c:pt>
              </c:numCache>
            </c:numRef>
          </c:val>
        </c:ser>
        <c:axId val="93498752"/>
        <c:axId val="93508736"/>
      </c:barChart>
      <c:catAx>
        <c:axId val="93498752"/>
        <c:scaling>
          <c:orientation val="maxMin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3508736"/>
        <c:crosses val="autoZero"/>
        <c:auto val="1"/>
        <c:lblAlgn val="ctr"/>
        <c:lblOffset val="100"/>
        <c:tickLblSkip val="1"/>
        <c:tickMarkSkip val="1"/>
      </c:catAx>
      <c:valAx>
        <c:axId val="9350873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1000" b="1" i="0" u="none" strike="noStrike" baseline="0">
                    <a:solidFill>
                      <a:srgbClr val="000000"/>
                    </a:solidFill>
                    <a:latin typeface="Times New Roman"/>
                    <a:ea typeface="Times New Roman"/>
                    <a:cs typeface="Times New Roman"/>
                  </a:defRPr>
                </a:pPr>
                <a:r>
                  <a:rPr lang="fr-FR"/>
                  <a:t>Millions d'euros</a:t>
                </a:r>
              </a:p>
            </c:rich>
          </c:tx>
          <c:layout>
            <c:manualLayout>
              <c:xMode val="edge"/>
              <c:yMode val="edge"/>
              <c:x val="6.7985192509435549E-2"/>
              <c:y val="0.10563779527559057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defRPr>
            </a:pPr>
            <a:endParaRPr lang="fr-FR"/>
          </a:p>
        </c:txPr>
        <c:crossAx val="93498752"/>
        <c:crosses val="max"/>
        <c:crossBetween val="between"/>
        <c:dispUnits>
          <c:builtInUnit val="millions"/>
        </c:dispUnits>
      </c:valAx>
      <c:spPr>
        <a:noFill/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4467641774487225"/>
          <c:y val="0.84463904307043602"/>
          <c:w val="0.72648378370774092"/>
          <c:h val="8.2314874575104335E-2"/>
        </c:manualLayout>
      </c:layout>
      <c:txPr>
        <a:bodyPr/>
        <a:lstStyle/>
        <a:p>
          <a:pPr>
            <a:defRPr sz="850" b="0" i="0" u="none" strike="noStrik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defRPr>
          </a:pPr>
          <a:endParaRPr lang="fr-FR"/>
        </a:p>
      </c:txPr>
    </c:legend>
    <c:plotVisOnly val="1"/>
    <c:dispBlanksAs val="gap"/>
  </c:chart>
  <c:spPr>
    <a:solidFill>
      <a:srgbClr val="FFFFFF"/>
    </a:solidFill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Times New Roman"/>
          <a:ea typeface="Times New Roman"/>
          <a:cs typeface="Times New Roman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39" footer="0.49212598450000239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4</xdr:col>
      <xdr:colOff>495300</xdr:colOff>
      <xdr:row>0</xdr:row>
      <xdr:rowOff>0</xdr:rowOff>
    </xdr:to>
    <xdr:graphicFrame macro="">
      <xdr:nvGraphicFramePr>
        <xdr:cNvPr id="2151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109</xdr:row>
      <xdr:rowOff>95250</xdr:rowOff>
    </xdr:from>
    <xdr:to>
      <xdr:col>4</xdr:col>
      <xdr:colOff>238125</xdr:colOff>
      <xdr:row>127</xdr:row>
      <xdr:rowOff>114300</xdr:rowOff>
    </xdr:to>
    <xdr:graphicFrame macro="">
      <xdr:nvGraphicFramePr>
        <xdr:cNvPr id="1736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285750</xdr:colOff>
      <xdr:row>109</xdr:row>
      <xdr:rowOff>57150</xdr:rowOff>
    </xdr:from>
    <xdr:to>
      <xdr:col>8</xdr:col>
      <xdr:colOff>428625</xdr:colOff>
      <xdr:row>127</xdr:row>
      <xdr:rowOff>114300</xdr:rowOff>
    </xdr:to>
    <xdr:graphicFrame macro="">
      <xdr:nvGraphicFramePr>
        <xdr:cNvPr id="1737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200025</xdr:colOff>
      <xdr:row>87</xdr:row>
      <xdr:rowOff>171450</xdr:rowOff>
    </xdr:from>
    <xdr:to>
      <xdr:col>5</xdr:col>
      <xdr:colOff>1209675</xdr:colOff>
      <xdr:row>105</xdr:row>
      <xdr:rowOff>133350</xdr:rowOff>
    </xdr:to>
    <xdr:graphicFrame macro="">
      <xdr:nvGraphicFramePr>
        <xdr:cNvPr id="1738" name="Graphique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1259244</xdr:colOff>
      <xdr:row>131</xdr:row>
      <xdr:rowOff>0</xdr:rowOff>
    </xdr:from>
    <xdr:to>
      <xdr:col>3</xdr:col>
      <xdr:colOff>0</xdr:colOff>
      <xdr:row>140</xdr:row>
      <xdr:rowOff>0</xdr:rowOff>
    </xdr:to>
    <xdr:sp macro="" textlink="">
      <xdr:nvSpPr>
        <xdr:cNvPr id="8" name="Rectangle à coins arrondis 7"/>
        <xdr:cNvSpPr/>
      </xdr:nvSpPr>
      <xdr:spPr>
        <a:xfrm>
          <a:off x="1259244" y="22898878"/>
          <a:ext cx="1938435" cy="1525943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 baseline="0">
            <a:solidFill>
              <a:sysClr val="windowText" lastClr="000000"/>
            </a:solidFill>
          </a:endParaRPr>
        </a:p>
        <a:p>
          <a:pPr algn="ctr"/>
          <a:r>
            <a:rPr lang="fr-FR" sz="1100" baseline="0">
              <a:solidFill>
                <a:sysClr val="windowText" lastClr="000000"/>
              </a:solidFill>
            </a:rPr>
            <a:t>En 2016, le groupe des 5 premiers pays représente 81% des créances de la France (en tête, le Royaume-Uni avec 283,1 millions d'euros soit une part de 22,9 %).</a:t>
          </a:r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87</xdr:row>
      <xdr:rowOff>194387</xdr:rowOff>
    </xdr:from>
    <xdr:to>
      <xdr:col>8</xdr:col>
      <xdr:colOff>0</xdr:colOff>
      <xdr:row>106</xdr:row>
      <xdr:rowOff>0</xdr:rowOff>
    </xdr:to>
    <xdr:sp macro="" textlink="">
      <xdr:nvSpPr>
        <xdr:cNvPr id="12" name="Rectangle à coins arrondis 11"/>
        <xdr:cNvSpPr/>
      </xdr:nvSpPr>
      <xdr:spPr>
        <a:xfrm>
          <a:off x="6414796" y="15288596"/>
          <a:ext cx="2332653" cy="2974134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just"/>
          <a:r>
            <a:rPr lang="fr-FR" sz="1100">
              <a:solidFill>
                <a:sysClr val="windowText" lastClr="000000"/>
              </a:solidFill>
            </a:rPr>
            <a:t>En</a:t>
          </a:r>
          <a:r>
            <a:rPr lang="fr-FR" sz="1100" baseline="0">
              <a:solidFill>
                <a:sysClr val="windowText" lastClr="000000"/>
              </a:solidFill>
            </a:rPr>
            <a:t> 2016, dans le cadre des règlements européens, le solde entre les créances présentées et les dettes notifiées est de l'ordre de  + 863,5 millions d'euros, ce qui représente une hausse de 71,2% (+ 359,3 millions d'euros) par rapport à 2015.</a:t>
          </a:r>
        </a:p>
        <a:p>
          <a:pPr algn="just"/>
          <a:endParaRPr lang="fr-FR" sz="1100" baseline="0">
            <a:solidFill>
              <a:sysClr val="windowText" lastClr="000000"/>
            </a:solidFill>
          </a:endParaRPr>
        </a:p>
        <a:p>
          <a:pPr algn="just"/>
          <a:r>
            <a:rPr lang="fr-FR" sz="1100" baseline="0">
              <a:solidFill>
                <a:sysClr val="windowText" lastClr="000000"/>
              </a:solidFill>
            </a:rPr>
            <a:t>Il convient de noter que ce solde est positif de manière continue depuis 2009 avec un plus haut niveau atteint en 2012 (+ 886 millions d'euros). </a:t>
          </a:r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  <xdr:twoCellAnchor>
    <xdr:from>
      <xdr:col>6</xdr:col>
      <xdr:colOff>0</xdr:colOff>
      <xdr:row>131</xdr:row>
      <xdr:rowOff>0</xdr:rowOff>
    </xdr:from>
    <xdr:to>
      <xdr:col>7</xdr:col>
      <xdr:colOff>947057</xdr:colOff>
      <xdr:row>138</xdr:row>
      <xdr:rowOff>48597</xdr:rowOff>
    </xdr:to>
    <xdr:sp macro="" textlink="">
      <xdr:nvSpPr>
        <xdr:cNvPr id="10" name="Rectangle à coins arrondis 9"/>
        <xdr:cNvSpPr/>
      </xdr:nvSpPr>
      <xdr:spPr>
        <a:xfrm>
          <a:off x="6492551" y="22860000"/>
          <a:ext cx="1938435" cy="1205204"/>
        </a:xfrm>
        <a:prstGeom prst="roundRect">
          <a:avLst/>
        </a:prstGeom>
      </xdr:spPr>
      <xdr:style>
        <a:lnRef idx="1">
          <a:schemeClr val="accent2"/>
        </a:lnRef>
        <a:fillRef idx="2">
          <a:schemeClr val="accent2"/>
        </a:fillRef>
        <a:effectRef idx="1">
          <a:schemeClr val="accent2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endParaRPr lang="fr-FR" sz="1100" baseline="0">
            <a:solidFill>
              <a:sysClr val="windowText" lastClr="000000"/>
            </a:solidFill>
          </a:endParaRPr>
        </a:p>
        <a:p>
          <a:pPr algn="ctr"/>
          <a:r>
            <a:rPr lang="fr-FR" sz="1100" baseline="0">
              <a:solidFill>
                <a:sysClr val="windowText" lastClr="000000"/>
              </a:solidFill>
            </a:rPr>
            <a:t>En 2016, la Belgique, l'Espagne, le Portugal et l'Allemagne ont notifié plus de 82% du volume global des dettes françaises.</a:t>
          </a:r>
          <a:endParaRPr lang="fr-FR" sz="1100">
            <a:solidFill>
              <a:sysClr val="windowText" lastClr="000000"/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hème Office">
  <a:themeElements>
    <a:clrScheme name="Solstice">
      <a:dk1>
        <a:sysClr val="windowText" lastClr="000000"/>
      </a:dk1>
      <a:lt1>
        <a:sysClr val="window" lastClr="FFFFFF"/>
      </a:lt1>
      <a:dk2>
        <a:srgbClr val="4F271C"/>
      </a:dk2>
      <a:lt2>
        <a:srgbClr val="E7DEC9"/>
      </a:lt2>
      <a:accent1>
        <a:srgbClr val="3891A7"/>
      </a:accent1>
      <a:accent2>
        <a:srgbClr val="FEB80A"/>
      </a:accent2>
      <a:accent3>
        <a:srgbClr val="C32D2E"/>
      </a:accent3>
      <a:accent4>
        <a:srgbClr val="84AA33"/>
      </a:accent4>
      <a:accent5>
        <a:srgbClr val="964305"/>
      </a:accent5>
      <a:accent6>
        <a:srgbClr val="475A8D"/>
      </a:accent6>
      <a:hlink>
        <a:srgbClr val="8DC765"/>
      </a:hlink>
      <a:folHlink>
        <a:srgbClr val="AA8A14"/>
      </a:folHlink>
    </a:clrScheme>
    <a:fontScheme name="Office Classique">
      <a:majorFont>
        <a:latin typeface="Arial"/>
        <a:ea typeface=""/>
        <a:cs typeface=""/>
        <a:font script="Jpan" typeface="ＭＳ Ｐゴシック"/>
        <a:font script="Hang" typeface="돋움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ajorFont>
      <a:minorFont>
        <a:latin typeface="Times New Roman"/>
        <a:ea typeface=""/>
        <a:cs typeface=""/>
        <a:font script="Jpan" typeface="ＭＳ Ｐ明朝"/>
        <a:font script="Hang" typeface="바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91"/>
  <sheetViews>
    <sheetView topLeftCell="A34" workbookViewId="0">
      <selection activeCell="E63" sqref="E63"/>
    </sheetView>
  </sheetViews>
  <sheetFormatPr baseColWidth="10" defaultRowHeight="12.75"/>
  <cols>
    <col min="1" max="1" width="17.42578125" style="9" bestFit="1" customWidth="1"/>
    <col min="2" max="2" width="20.140625" style="9" customWidth="1"/>
    <col min="3" max="3" width="14.140625" style="9" bestFit="1" customWidth="1"/>
    <col min="4" max="4" width="15.42578125" style="9" bestFit="1" customWidth="1"/>
    <col min="5" max="5" width="15.85546875" style="9" customWidth="1"/>
    <col min="6" max="6" width="15.5703125" style="9" customWidth="1"/>
    <col min="7" max="7" width="15.42578125" style="9" bestFit="1" customWidth="1"/>
    <col min="8" max="8" width="17.5703125" style="9" bestFit="1" customWidth="1"/>
    <col min="9" max="10" width="14.140625" style="9" bestFit="1" customWidth="1"/>
    <col min="11" max="12" width="11.42578125" style="9"/>
    <col min="13" max="13" width="12.140625" style="9" bestFit="1" customWidth="1"/>
    <col min="14" max="16384" width="11.42578125" style="9"/>
  </cols>
  <sheetData>
    <row r="2" spans="1:4">
      <c r="B2" s="10" t="s">
        <v>33</v>
      </c>
    </row>
    <row r="3" spans="1:4" ht="15">
      <c r="A3" s="7"/>
      <c r="B3" s="18">
        <v>2016</v>
      </c>
      <c r="C3" s="19" t="s">
        <v>31</v>
      </c>
      <c r="D3" s="20" t="s">
        <v>37</v>
      </c>
    </row>
    <row r="4" spans="1:4">
      <c r="A4" s="25" t="s">
        <v>1</v>
      </c>
      <c r="B4" s="24">
        <v>152493229.44999999</v>
      </c>
      <c r="C4" s="28">
        <f>B4/$B$35</f>
        <v>0.12336781873509632</v>
      </c>
      <c r="D4" s="29">
        <f>RANK(B4,$B$4:$B$34,0)</f>
        <v>4</v>
      </c>
    </row>
    <row r="5" spans="1:4">
      <c r="A5" s="26" t="s">
        <v>2</v>
      </c>
      <c r="B5" s="24">
        <v>1927040.37</v>
      </c>
      <c r="C5" s="28">
        <f t="shared" ref="C5:C34" si="0">B5/$B$35</f>
        <v>1.558985719686147E-3</v>
      </c>
      <c r="D5" s="30">
        <f t="shared" ref="D5:D34" si="1">RANK(B5,$B$4:$B$34,0)</f>
        <v>20</v>
      </c>
    </row>
    <row r="6" spans="1:4">
      <c r="A6" s="26" t="s">
        <v>3</v>
      </c>
      <c r="B6" s="24">
        <v>245411615.25</v>
      </c>
      <c r="C6" s="28">
        <f t="shared" si="0"/>
        <v>0.19853927793939316</v>
      </c>
      <c r="D6" s="30">
        <f t="shared" si="1"/>
        <v>3</v>
      </c>
    </row>
    <row r="7" spans="1:4">
      <c r="A7" s="26" t="s">
        <v>27</v>
      </c>
      <c r="B7" s="24">
        <v>9565553.0800000001</v>
      </c>
      <c r="C7" s="28">
        <f t="shared" si="0"/>
        <v>7.7385823798905877E-3</v>
      </c>
      <c r="D7" s="30">
        <f t="shared" si="1"/>
        <v>13</v>
      </c>
    </row>
    <row r="8" spans="1:4">
      <c r="A8" s="26" t="s">
        <v>4</v>
      </c>
      <c r="B8" s="24">
        <v>498350.3</v>
      </c>
      <c r="C8" s="28">
        <f t="shared" si="0"/>
        <v>4.0316799440029747E-4</v>
      </c>
      <c r="D8" s="30">
        <f t="shared" si="1"/>
        <v>28</v>
      </c>
    </row>
    <row r="9" spans="1:4">
      <c r="A9" s="26" t="s">
        <v>41</v>
      </c>
      <c r="B9" s="24">
        <v>735504.34</v>
      </c>
      <c r="C9" s="28">
        <f t="shared" si="0"/>
        <v>5.9502685085273247E-4</v>
      </c>
      <c r="D9" s="30">
        <f t="shared" si="1"/>
        <v>25</v>
      </c>
    </row>
    <row r="10" spans="1:4">
      <c r="A10" s="26" t="s">
        <v>29</v>
      </c>
      <c r="B10" s="24">
        <v>9204782.9399999995</v>
      </c>
      <c r="C10" s="28">
        <f t="shared" si="0"/>
        <v>7.4467174531847851E-3</v>
      </c>
      <c r="D10" s="30">
        <f t="shared" si="1"/>
        <v>14</v>
      </c>
    </row>
    <row r="11" spans="1:4">
      <c r="A11" s="26" t="s">
        <v>5</v>
      </c>
      <c r="B11" s="24">
        <v>32196525.75</v>
      </c>
      <c r="C11" s="28">
        <f t="shared" si="0"/>
        <v>2.6047157417754204E-2</v>
      </c>
      <c r="D11" s="30">
        <f t="shared" si="1"/>
        <v>8</v>
      </c>
    </row>
    <row r="12" spans="1:4">
      <c r="A12" s="26" t="s">
        <v>6</v>
      </c>
      <c r="B12" s="24">
        <v>553986.42000000004</v>
      </c>
      <c r="C12" s="28">
        <f t="shared" si="0"/>
        <v>4.481779059356458E-4</v>
      </c>
      <c r="D12" s="30">
        <f t="shared" si="1"/>
        <v>27</v>
      </c>
    </row>
    <row r="13" spans="1:4">
      <c r="A13" s="26" t="s">
        <v>7</v>
      </c>
      <c r="B13" s="24">
        <v>2270051.58</v>
      </c>
      <c r="C13" s="28">
        <f t="shared" si="0"/>
        <v>1.8364835793092257E-3</v>
      </c>
      <c r="D13" s="30">
        <f t="shared" si="1"/>
        <v>18</v>
      </c>
    </row>
    <row r="14" spans="1:4">
      <c r="A14" s="26" t="s">
        <v>8</v>
      </c>
      <c r="B14" s="24">
        <v>3844654.63</v>
      </c>
      <c r="C14" s="28">
        <f t="shared" si="0"/>
        <v>3.1103456671721032E-3</v>
      </c>
      <c r="D14" s="30">
        <f t="shared" si="1"/>
        <v>16</v>
      </c>
    </row>
    <row r="15" spans="1:4">
      <c r="A15" s="26" t="s">
        <v>9</v>
      </c>
      <c r="B15" s="24">
        <v>2190382.2400000002</v>
      </c>
      <c r="C15" s="28">
        <f t="shared" si="0"/>
        <v>1.7720306673254358E-3</v>
      </c>
      <c r="D15" s="30">
        <f t="shared" si="1"/>
        <v>19</v>
      </c>
    </row>
    <row r="16" spans="1:4">
      <c r="A16" s="26" t="s">
        <v>30</v>
      </c>
      <c r="B16" s="24">
        <v>3919214.97</v>
      </c>
      <c r="C16" s="28">
        <f t="shared" si="0"/>
        <v>3.1706653714837175E-3</v>
      </c>
      <c r="D16" s="30">
        <f t="shared" si="1"/>
        <v>15</v>
      </c>
    </row>
    <row r="17" spans="1:8">
      <c r="A17" s="26" t="s">
        <v>10</v>
      </c>
      <c r="B17" s="24">
        <v>67295.09</v>
      </c>
      <c r="C17" s="28">
        <f t="shared" si="0"/>
        <v>5.4442079132464678E-5</v>
      </c>
      <c r="D17" s="30">
        <f t="shared" si="1"/>
        <v>29</v>
      </c>
    </row>
    <row r="18" spans="1:8">
      <c r="A18" s="26" t="s">
        <v>11</v>
      </c>
      <c r="B18" s="24">
        <v>71584680.459999993</v>
      </c>
      <c r="C18" s="28">
        <f t="shared" si="0"/>
        <v>5.7912380208950134E-2</v>
      </c>
      <c r="D18" s="30">
        <f t="shared" si="1"/>
        <v>5</v>
      </c>
    </row>
    <row r="19" spans="1:8">
      <c r="A19" s="26" t="s">
        <v>12</v>
      </c>
      <c r="B19" s="24">
        <v>718038.31</v>
      </c>
      <c r="C19" s="28">
        <f t="shared" si="0"/>
        <v>5.8089674139913047E-4</v>
      </c>
      <c r="D19" s="30">
        <f t="shared" si="1"/>
        <v>26</v>
      </c>
    </row>
    <row r="20" spans="1:8">
      <c r="A20" s="26" t="s">
        <v>13</v>
      </c>
      <c r="B20" s="24">
        <v>21021.39</v>
      </c>
      <c r="C20" s="28">
        <f t="shared" si="0"/>
        <v>1.7006414254805243E-5</v>
      </c>
      <c r="D20" s="30">
        <f t="shared" si="1"/>
        <v>31</v>
      </c>
    </row>
    <row r="21" spans="1:8">
      <c r="A21" s="26" t="s">
        <v>14</v>
      </c>
      <c r="B21" s="24">
        <v>1845815.94</v>
      </c>
      <c r="C21" s="28">
        <f t="shared" si="0"/>
        <v>1.493274731773814E-3</v>
      </c>
      <c r="D21" s="30">
        <f t="shared" si="1"/>
        <v>22</v>
      </c>
    </row>
    <row r="22" spans="1:8">
      <c r="A22" s="26" t="s">
        <v>15</v>
      </c>
      <c r="B22" s="24">
        <v>249089269.61000001</v>
      </c>
      <c r="C22" s="28">
        <f t="shared" si="0"/>
        <v>0.2015145195162894</v>
      </c>
      <c r="D22" s="30">
        <f t="shared" si="1"/>
        <v>2</v>
      </c>
    </row>
    <row r="23" spans="1:8">
      <c r="A23" s="26" t="s">
        <v>16</v>
      </c>
      <c r="B23" s="24">
        <v>55819.76</v>
      </c>
      <c r="C23" s="28">
        <f t="shared" si="0"/>
        <v>4.5158477254063956E-5</v>
      </c>
      <c r="D23" s="30">
        <f t="shared" si="1"/>
        <v>30</v>
      </c>
    </row>
    <row r="24" spans="1:8">
      <c r="A24" s="26" t="s">
        <v>17</v>
      </c>
      <c r="B24" s="24">
        <v>3823453.11</v>
      </c>
      <c r="C24" s="28">
        <f t="shared" si="0"/>
        <v>3.0931935268069064E-3</v>
      </c>
      <c r="D24" s="30">
        <f t="shared" si="1"/>
        <v>17</v>
      </c>
      <c r="E24" s="32" t="str">
        <f>INDEX($A$4:$D$34,MATCH(1,$D$4:$D$34,0),1)</f>
        <v>Royaume-Uni</v>
      </c>
      <c r="F24" s="32">
        <f>INDEX($A$4:$D$34,MATCH(1,$D$4:$D$34,0),2)</f>
        <v>283076532.94999999</v>
      </c>
      <c r="G24" s="47">
        <f>F24/$F$34</f>
        <v>0.22901039299312395</v>
      </c>
    </row>
    <row r="25" spans="1:8">
      <c r="A25" s="26" t="s">
        <v>18</v>
      </c>
      <c r="B25" s="24">
        <v>55338073.600000001</v>
      </c>
      <c r="C25" s="28">
        <f t="shared" si="0"/>
        <v>4.4768790441759639E-2</v>
      </c>
      <c r="D25" s="30">
        <f t="shared" si="1"/>
        <v>6</v>
      </c>
      <c r="E25" s="33" t="str">
        <f>INDEX($A$4:$D$34,MATCH(2,$D$4:$D$34,0),1)</f>
        <v>Luxembourg</v>
      </c>
      <c r="F25" s="33">
        <f>INDEX($A$4:$D$34,MATCH(2,$D$4:$D$34,0),2)</f>
        <v>249089269.61000001</v>
      </c>
      <c r="G25" s="47">
        <f t="shared" ref="G25:G33" si="2">F25/$F$34</f>
        <v>0.2015145195162894</v>
      </c>
    </row>
    <row r="26" spans="1:8">
      <c r="A26" s="26" t="s">
        <v>19</v>
      </c>
      <c r="B26" s="24">
        <v>11820040</v>
      </c>
      <c r="C26" s="28">
        <f t="shared" si="0"/>
        <v>9.5624740680025511E-3</v>
      </c>
      <c r="D26" s="30">
        <f t="shared" si="1"/>
        <v>11</v>
      </c>
      <c r="E26" s="33" t="str">
        <f>INDEX($A$4:$D$34,MATCH(3,$D$4:$D$34,0),1)</f>
        <v>Belgique</v>
      </c>
      <c r="F26" s="33">
        <f>INDEX($A$4:$D$34,MATCH(3,$D$4:$D$34,0),2)</f>
        <v>245411615.25</v>
      </c>
      <c r="G26" s="47">
        <f t="shared" si="2"/>
        <v>0.19853927793939316</v>
      </c>
    </row>
    <row r="27" spans="1:8">
      <c r="A27" s="26" t="s">
        <v>20</v>
      </c>
      <c r="B27" s="24">
        <v>31954375.870000001</v>
      </c>
      <c r="C27" s="28">
        <f t="shared" si="0"/>
        <v>2.5851256900660362E-2</v>
      </c>
      <c r="D27" s="30">
        <f t="shared" si="1"/>
        <v>9</v>
      </c>
      <c r="E27" s="33" t="str">
        <f>INDEX($A$4:$D$34,MATCH(4,$D$4:$D$34,0),1)</f>
        <v>Allemagne</v>
      </c>
      <c r="F27" s="33">
        <f>INDEX($A$4:$D$34,MATCH(4,$D$4:$D$34,0),2)</f>
        <v>152493229.44999999</v>
      </c>
      <c r="G27" s="47">
        <f t="shared" si="2"/>
        <v>0.12336781873509632</v>
      </c>
    </row>
    <row r="28" spans="1:8">
      <c r="A28" s="26" t="s">
        <v>21</v>
      </c>
      <c r="B28" s="24">
        <v>1732349.51</v>
      </c>
      <c r="C28" s="28">
        <f t="shared" si="0"/>
        <v>1.4014797975380733E-3</v>
      </c>
      <c r="D28" s="30">
        <f t="shared" si="1"/>
        <v>23</v>
      </c>
      <c r="E28" s="33" t="str">
        <f>INDEX($A$4:$D$34,MATCH(5,$D$4:$D$34,0),1)</f>
        <v>Italie</v>
      </c>
      <c r="F28" s="33">
        <f>INDEX($A$4:$D$34,MATCH(5,$D$4:$D$34,0),2)</f>
        <v>71584680.459999993</v>
      </c>
      <c r="G28" s="47">
        <f t="shared" si="2"/>
        <v>5.7912380208950134E-2</v>
      </c>
      <c r="H28" s="82"/>
    </row>
    <row r="29" spans="1:8">
      <c r="A29" s="26" t="s">
        <v>28</v>
      </c>
      <c r="B29" s="24">
        <v>13705098.48</v>
      </c>
      <c r="C29" s="28">
        <f t="shared" si="0"/>
        <v>1.1087496219506972E-2</v>
      </c>
      <c r="D29" s="30">
        <f t="shared" si="1"/>
        <v>10</v>
      </c>
      <c r="E29" s="33" t="str">
        <f>INDEX($A$4:$D$34,MATCH(6,$D$4:$D$34,0),1)</f>
        <v>Pays-Bas</v>
      </c>
      <c r="F29" s="33">
        <f>INDEX($A$4:$D$34,MATCH(6,$D$4:$D$34,0),2)</f>
        <v>55338073.600000001</v>
      </c>
      <c r="G29" s="47">
        <f t="shared" si="2"/>
        <v>4.4768790441759639E-2</v>
      </c>
    </row>
    <row r="30" spans="1:8">
      <c r="A30" s="26" t="s">
        <v>22</v>
      </c>
      <c r="B30" s="24">
        <v>283076532.94999999</v>
      </c>
      <c r="C30" s="28">
        <f t="shared" si="0"/>
        <v>0.22901039299312395</v>
      </c>
      <c r="D30" s="30">
        <f t="shared" si="1"/>
        <v>1</v>
      </c>
      <c r="E30" s="33" t="str">
        <f>INDEX($A$4:$D$34,MATCH(7,$D$4:$D$34,0),1)</f>
        <v>Suisse</v>
      </c>
      <c r="F30" s="33">
        <f>INDEX($A$4:$D$34,MATCH(7,$D$4:$D$34,0),2)</f>
        <v>32728237.960000001</v>
      </c>
      <c r="G30" s="47">
        <f t="shared" si="2"/>
        <v>2.6477315371514543E-2</v>
      </c>
    </row>
    <row r="31" spans="1:8">
      <c r="A31" s="26" t="s">
        <v>23</v>
      </c>
      <c r="B31" s="24">
        <v>1857072.93</v>
      </c>
      <c r="C31" s="28">
        <f t="shared" si="0"/>
        <v>1.5023816954523434E-3</v>
      </c>
      <c r="D31" s="30">
        <f t="shared" si="1"/>
        <v>21</v>
      </c>
      <c r="E31" s="33" t="str">
        <f>INDEX($A$4:$D$34,MATCH(8,$D$4:$D$34,0),1)</f>
        <v>Espagne</v>
      </c>
      <c r="F31" s="33">
        <f>INDEX($A$4:$D$34,MATCH(8,$D$4:$D$34,0),2)</f>
        <v>32196525.75</v>
      </c>
      <c r="G31" s="47">
        <f t="shared" si="2"/>
        <v>2.6047157417754204E-2</v>
      </c>
    </row>
    <row r="32" spans="1:8">
      <c r="A32" s="26" t="s">
        <v>24</v>
      </c>
      <c r="B32" s="24">
        <v>1596547.14</v>
      </c>
      <c r="C32" s="28">
        <f t="shared" si="0"/>
        <v>1.2916149712347538E-3</v>
      </c>
      <c r="D32" s="30">
        <f t="shared" si="1"/>
        <v>24</v>
      </c>
      <c r="E32" s="33" t="str">
        <f>INDEX($A$4:$D$34,MATCH(9,$D$4:$D$34,0),1)</f>
        <v>Portugal</v>
      </c>
      <c r="F32" s="33">
        <f>INDEX($A$4:$D$34,MATCH(9,$D$4:$D$34,0),2)</f>
        <v>31954375.870000001</v>
      </c>
      <c r="G32" s="47">
        <f t="shared" si="2"/>
        <v>2.5851256900660362E-2</v>
      </c>
    </row>
    <row r="33" spans="1:7">
      <c r="A33" s="26" t="s">
        <v>25</v>
      </c>
      <c r="B33" s="24">
        <v>10261353.02</v>
      </c>
      <c r="C33" s="28">
        <f t="shared" si="0"/>
        <v>8.3014881638615156E-3</v>
      </c>
      <c r="D33" s="30">
        <f t="shared" si="1"/>
        <v>12</v>
      </c>
      <c r="E33" s="27" t="s">
        <v>34</v>
      </c>
      <c r="F33" s="34">
        <f>B35-SUM(F24:F32)</f>
        <v>82213425.550000429</v>
      </c>
      <c r="G33" s="47">
        <f t="shared" si="2"/>
        <v>6.6511090475458418E-2</v>
      </c>
    </row>
    <row r="34" spans="1:7">
      <c r="A34" s="27" t="s">
        <v>26</v>
      </c>
      <c r="B34" s="24">
        <v>32728237.960000001</v>
      </c>
      <c r="C34" s="28">
        <f t="shared" si="0"/>
        <v>2.6477315371514543E-2</v>
      </c>
      <c r="D34" s="31">
        <f t="shared" si="1"/>
        <v>7</v>
      </c>
      <c r="E34" s="20" t="s">
        <v>36</v>
      </c>
      <c r="F34" s="35">
        <f>SUM(F24:F33)</f>
        <v>1236085966.4500003</v>
      </c>
      <c r="G34" s="82">
        <f>SUM(G24:G33)</f>
        <v>1.0000000000000002</v>
      </c>
    </row>
    <row r="35" spans="1:7">
      <c r="A35" s="21" t="s">
        <v>32</v>
      </c>
      <c r="B35" s="22">
        <f>SUM(B4:B34)</f>
        <v>1236085966.4500003</v>
      </c>
      <c r="C35" s="23">
        <f>B35/$B$35</f>
        <v>1</v>
      </c>
    </row>
    <row r="38" spans="1:7">
      <c r="B38" s="10" t="s">
        <v>35</v>
      </c>
    </row>
    <row r="39" spans="1:7" ht="15">
      <c r="A39" s="36"/>
      <c r="B39" s="18">
        <v>2016</v>
      </c>
      <c r="C39" s="19" t="s">
        <v>31</v>
      </c>
      <c r="D39" s="20" t="s">
        <v>37</v>
      </c>
    </row>
    <row r="40" spans="1:7">
      <c r="A40" s="25" t="s">
        <v>1</v>
      </c>
      <c r="B40" s="24">
        <v>40053948.769999996</v>
      </c>
      <c r="C40" s="28">
        <f t="shared" ref="C40:C70" si="3">B40/$B$71</f>
        <v>0.10749436689047837</v>
      </c>
      <c r="D40" s="29">
        <f t="shared" ref="D40:D46" si="4">RANK(B40,$B$40:$B$70,0)</f>
        <v>4</v>
      </c>
    </row>
    <row r="41" spans="1:7">
      <c r="A41" s="26" t="s">
        <v>2</v>
      </c>
      <c r="B41" s="24">
        <v>3941416.45</v>
      </c>
      <c r="C41" s="28">
        <f t="shared" si="3"/>
        <v>1.0577735253453934E-2</v>
      </c>
      <c r="D41" s="30">
        <f t="shared" si="4"/>
        <v>8</v>
      </c>
    </row>
    <row r="42" spans="1:7">
      <c r="A42" s="26" t="s">
        <v>3</v>
      </c>
      <c r="B42" s="24">
        <v>129738716.97000001</v>
      </c>
      <c r="C42" s="28">
        <f t="shared" si="3"/>
        <v>0.34818492733277429</v>
      </c>
      <c r="D42" s="30">
        <f t="shared" si="4"/>
        <v>1</v>
      </c>
    </row>
    <row r="43" spans="1:7">
      <c r="A43" s="26" t="s">
        <v>27</v>
      </c>
      <c r="B43" s="24">
        <v>62749.117702807751</v>
      </c>
      <c r="C43" s="28">
        <f t="shared" si="3"/>
        <v>1.6840228960025776E-4</v>
      </c>
      <c r="D43" s="30">
        <f t="shared" si="4"/>
        <v>24</v>
      </c>
    </row>
    <row r="44" spans="1:7">
      <c r="A44" s="26" t="s">
        <v>4</v>
      </c>
      <c r="B44" s="24">
        <v>33176.99</v>
      </c>
      <c r="C44" s="28">
        <f t="shared" si="3"/>
        <v>8.9038400579692257E-5</v>
      </c>
      <c r="D44" s="30">
        <f t="shared" si="4"/>
        <v>25</v>
      </c>
    </row>
    <row r="45" spans="1:7">
      <c r="A45" s="26" t="s">
        <v>41</v>
      </c>
      <c r="B45" s="24">
        <v>528353.02349414444</v>
      </c>
      <c r="C45" s="28">
        <f t="shared" si="3"/>
        <v>1.4179619113537181E-3</v>
      </c>
      <c r="D45" s="30">
        <f t="shared" si="4"/>
        <v>12</v>
      </c>
    </row>
    <row r="46" spans="1:7">
      <c r="A46" s="26" t="s">
        <v>29</v>
      </c>
      <c r="B46" s="24">
        <v>139281.916466</v>
      </c>
      <c r="C46" s="28">
        <f t="shared" si="3"/>
        <v>3.7379638935921986E-4</v>
      </c>
      <c r="D46" s="30">
        <f t="shared" si="4"/>
        <v>22</v>
      </c>
    </row>
    <row r="47" spans="1:7">
      <c r="A47" s="26" t="s">
        <v>5</v>
      </c>
      <c r="B47" s="24">
        <v>89221718.159999982</v>
      </c>
      <c r="C47" s="28">
        <f t="shared" si="3"/>
        <v>0.2394478547312002</v>
      </c>
      <c r="D47" s="30">
        <f t="shared" ref="D47:D69" si="5">RANK(B47,$B$40:$B$70,0)</f>
        <v>2</v>
      </c>
    </row>
    <row r="48" spans="1:7">
      <c r="A48" s="26" t="s">
        <v>6</v>
      </c>
      <c r="B48" s="24">
        <v>12734.92</v>
      </c>
      <c r="C48" s="28">
        <f t="shared" si="3"/>
        <v>3.417720861085754E-5</v>
      </c>
      <c r="D48" s="30">
        <f t="shared" si="5"/>
        <v>28</v>
      </c>
    </row>
    <row r="49" spans="1:8">
      <c r="A49" s="26" t="s">
        <v>7</v>
      </c>
      <c r="B49" s="24">
        <v>198549.80000000002</v>
      </c>
      <c r="C49" s="28">
        <f t="shared" si="3"/>
        <v>5.3285595309935545E-4</v>
      </c>
      <c r="D49" s="30">
        <f t="shared" si="5"/>
        <v>21</v>
      </c>
    </row>
    <row r="50" spans="1:8">
      <c r="A50" s="26" t="s">
        <v>8</v>
      </c>
      <c r="B50" s="24">
        <v>1584923.6099999999</v>
      </c>
      <c r="C50" s="28">
        <f t="shared" si="3"/>
        <v>4.2535221934054878E-3</v>
      </c>
      <c r="D50" s="30">
        <f t="shared" si="5"/>
        <v>10</v>
      </c>
    </row>
    <row r="51" spans="1:8">
      <c r="A51" s="26" t="s">
        <v>9</v>
      </c>
      <c r="B51" s="24">
        <v>244922.83238220398</v>
      </c>
      <c r="C51" s="28">
        <f t="shared" si="3"/>
        <v>6.5730909466951346E-4</v>
      </c>
      <c r="D51" s="30">
        <f t="shared" si="5"/>
        <v>18</v>
      </c>
    </row>
    <row r="52" spans="1:8">
      <c r="A52" s="26" t="s">
        <v>30</v>
      </c>
      <c r="B52" s="24">
        <v>240277.95</v>
      </c>
      <c r="C52" s="28">
        <f t="shared" si="3"/>
        <v>6.4484344006394999E-4</v>
      </c>
      <c r="D52" s="30">
        <f t="shared" si="5"/>
        <v>19</v>
      </c>
    </row>
    <row r="53" spans="1:8">
      <c r="A53" s="26" t="s">
        <v>10</v>
      </c>
      <c r="B53" s="24">
        <v>323207.48160000006</v>
      </c>
      <c r="C53" s="28">
        <f t="shared" si="3"/>
        <v>8.6740470479854624E-4</v>
      </c>
      <c r="D53" s="30">
        <f t="shared" si="5"/>
        <v>16</v>
      </c>
    </row>
    <row r="54" spans="1:8">
      <c r="A54" s="26" t="s">
        <v>11</v>
      </c>
      <c r="B54" s="24">
        <v>15107239.18</v>
      </c>
      <c r="C54" s="28">
        <f t="shared" si="3"/>
        <v>4.0543895445670677E-2</v>
      </c>
      <c r="D54" s="30">
        <f t="shared" si="5"/>
        <v>6</v>
      </c>
    </row>
    <row r="55" spans="1:8">
      <c r="A55" s="26" t="s">
        <v>12</v>
      </c>
      <c r="B55" s="24">
        <v>2513.91</v>
      </c>
      <c r="C55" s="28">
        <f t="shared" si="3"/>
        <v>6.7466797199292086E-6</v>
      </c>
      <c r="D55" s="30">
        <f t="shared" si="5"/>
        <v>30</v>
      </c>
    </row>
    <row r="56" spans="1:8">
      <c r="A56" s="26" t="s">
        <v>13</v>
      </c>
      <c r="B56" s="24">
        <v>25134.922755187199</v>
      </c>
      <c r="C56" s="28">
        <f t="shared" si="3"/>
        <v>6.7455586562131776E-5</v>
      </c>
      <c r="D56" s="30">
        <f t="shared" si="5"/>
        <v>27</v>
      </c>
    </row>
    <row r="57" spans="1:8">
      <c r="A57" s="26" t="s">
        <v>14</v>
      </c>
      <c r="B57" s="24">
        <v>6664.4400000000005</v>
      </c>
      <c r="C57" s="28">
        <f t="shared" si="3"/>
        <v>1.7885621280270583E-5</v>
      </c>
      <c r="D57" s="30">
        <f t="shared" si="5"/>
        <v>29</v>
      </c>
    </row>
    <row r="58" spans="1:8">
      <c r="A58" s="26" t="s">
        <v>15</v>
      </c>
      <c r="B58" s="24">
        <v>15032142.939999999</v>
      </c>
      <c r="C58" s="28">
        <f t="shared" si="3"/>
        <v>4.0342356695496275E-2</v>
      </c>
      <c r="D58" s="30">
        <f t="shared" si="5"/>
        <v>7</v>
      </c>
      <c r="F58" s="8"/>
    </row>
    <row r="59" spans="1:8">
      <c r="A59" s="26" t="s">
        <v>16</v>
      </c>
      <c r="B59" s="24">
        <v>79818.679999999993</v>
      </c>
      <c r="C59" s="28">
        <f t="shared" si="3"/>
        <v>2.1421254922710802E-4</v>
      </c>
      <c r="D59" s="30">
        <f t="shared" si="5"/>
        <v>23</v>
      </c>
    </row>
    <row r="60" spans="1:8">
      <c r="A60" s="26" t="s">
        <v>17</v>
      </c>
      <c r="B60" s="24">
        <v>391746.2633869038</v>
      </c>
      <c r="C60" s="28">
        <f t="shared" si="3"/>
        <v>1.0513449449465059E-3</v>
      </c>
      <c r="D60" s="30">
        <f t="shared" si="5"/>
        <v>14</v>
      </c>
    </row>
    <row r="61" spans="1:8">
      <c r="A61" s="26" t="s">
        <v>18</v>
      </c>
      <c r="B61" s="24">
        <v>3891636.61</v>
      </c>
      <c r="C61" s="28">
        <f t="shared" si="3"/>
        <v>1.0444139127502996E-2</v>
      </c>
      <c r="D61" s="30">
        <f t="shared" si="5"/>
        <v>9</v>
      </c>
    </row>
    <row r="62" spans="1:8">
      <c r="A62" s="26" t="s">
        <v>19</v>
      </c>
      <c r="B62" s="24">
        <v>918185.1998861332</v>
      </c>
      <c r="C62" s="28">
        <f t="shared" si="3"/>
        <v>2.4641699453086712E-3</v>
      </c>
      <c r="D62" s="30">
        <f t="shared" si="5"/>
        <v>11</v>
      </c>
    </row>
    <row r="63" spans="1:8">
      <c r="A63" s="26" t="s">
        <v>20</v>
      </c>
      <c r="B63" s="24">
        <v>46999916.43</v>
      </c>
      <c r="C63" s="28">
        <f t="shared" si="3"/>
        <v>0.12613553508942191</v>
      </c>
      <c r="D63" s="30">
        <f t="shared" si="5"/>
        <v>3</v>
      </c>
      <c r="E63" s="42" t="str">
        <f>INDEX($A$40:$D$70,MATCH(1,$D$40:$D$70,0),1)</f>
        <v>Belgique</v>
      </c>
      <c r="F63" s="32">
        <f>INDEX($A$40:$D$70,MATCH(1,$D$40:$D$70,0),2)</f>
        <v>129738716.97000001</v>
      </c>
      <c r="G63" s="47">
        <f>F63/$F$71</f>
        <v>0.34818492733277429</v>
      </c>
      <c r="H63" s="82"/>
    </row>
    <row r="64" spans="1:8">
      <c r="A64" s="26" t="s">
        <v>21</v>
      </c>
      <c r="B64" s="24">
        <v>434161.11163644912</v>
      </c>
      <c r="C64" s="28">
        <f t="shared" si="3"/>
        <v>1.1651753511699116E-3</v>
      </c>
      <c r="D64" s="30">
        <f t="shared" si="5"/>
        <v>13</v>
      </c>
      <c r="E64" s="24" t="str">
        <f>INDEX($A$40:$D$70,MATCH(2,$D$40:$D$70,0),1)</f>
        <v>Espagne</v>
      </c>
      <c r="F64" s="33">
        <f>INDEX($A$40:$D$70,MATCH(2,$D$40:$D$70,0),2)</f>
        <v>89221718.159999982</v>
      </c>
      <c r="G64" s="47">
        <f t="shared" ref="G64:G70" si="6">F64/$F$71</f>
        <v>0.2394478547312002</v>
      </c>
    </row>
    <row r="65" spans="1:10">
      <c r="A65" s="26" t="s">
        <v>28</v>
      </c>
      <c r="B65" s="24">
        <v>28825.491459645404</v>
      </c>
      <c r="C65" s="28">
        <f t="shared" si="3"/>
        <v>7.736011179707399E-5</v>
      </c>
      <c r="D65" s="30">
        <f t="shared" si="5"/>
        <v>26</v>
      </c>
      <c r="E65" s="24" t="str">
        <f>INDEX($A$40:$D$70,MATCH(3,$D$40:$D$70,0),1)</f>
        <v>Portugal</v>
      </c>
      <c r="F65" s="33">
        <f>INDEX($A$40:$D$70,MATCH(3,$D$40:$D$70,0),2)</f>
        <v>46999916.43</v>
      </c>
      <c r="G65" s="47">
        <f t="shared" si="6"/>
        <v>0.12613553508942191</v>
      </c>
    </row>
    <row r="66" spans="1:10">
      <c r="A66" s="26" t="s">
        <v>22</v>
      </c>
      <c r="B66" s="24">
        <v>0</v>
      </c>
      <c r="C66" s="28">
        <f t="shared" si="3"/>
        <v>0</v>
      </c>
      <c r="D66" s="30">
        <f t="shared" si="5"/>
        <v>31</v>
      </c>
      <c r="E66" s="24" t="str">
        <f>INDEX($A$40:$D$70,MATCH(4,$D$40:$D$70,0),1)</f>
        <v>Allemagne</v>
      </c>
      <c r="F66" s="33">
        <f>INDEX($A$40:$D$70,MATCH(4,$D$40:$D$70,0),2)</f>
        <v>40053948.769999996</v>
      </c>
      <c r="G66" s="47">
        <f t="shared" si="6"/>
        <v>0.10749436689047837</v>
      </c>
    </row>
    <row r="67" spans="1:10">
      <c r="A67" s="26" t="s">
        <v>23</v>
      </c>
      <c r="B67" s="24">
        <v>240150.54</v>
      </c>
      <c r="C67" s="28">
        <f t="shared" si="3"/>
        <v>6.4450150480647615E-4</v>
      </c>
      <c r="D67" s="30">
        <f t="shared" si="5"/>
        <v>20</v>
      </c>
      <c r="E67" s="24" t="str">
        <f>INDEX($A$40:$D$70,MATCH(5,$D$40:$D$70,0),1)</f>
        <v>Suisse</v>
      </c>
      <c r="F67" s="33">
        <f>INDEX($A$40:$D$70,MATCH(5,$D$40:$D$70,0),2)</f>
        <v>22490195.805903539</v>
      </c>
      <c r="G67" s="47">
        <f t="shared" si="6"/>
        <v>6.0357828220153613E-2</v>
      </c>
    </row>
    <row r="68" spans="1:10">
      <c r="A68" s="26" t="s">
        <v>24</v>
      </c>
      <c r="B68" s="24">
        <v>279042.32</v>
      </c>
      <c r="C68" s="28">
        <f t="shared" si="3"/>
        <v>7.4887691339228411E-4</v>
      </c>
      <c r="D68" s="30">
        <f t="shared" si="5"/>
        <v>17</v>
      </c>
      <c r="E68" s="24" t="str">
        <f>INDEX($A$40:$D$70,MATCH(6,$D$40:$D$70,0),1)</f>
        <v>Italie</v>
      </c>
      <c r="F68" s="33">
        <f>INDEX($A$40:$D$70,MATCH(6,$D$40:$D$70,0),2)</f>
        <v>15107239.18</v>
      </c>
      <c r="G68" s="47">
        <f t="shared" si="6"/>
        <v>4.0543895445670677E-2</v>
      </c>
    </row>
    <row r="69" spans="1:10">
      <c r="A69" s="37" t="s">
        <v>25</v>
      </c>
      <c r="B69" s="24">
        <v>363045.81645540521</v>
      </c>
      <c r="C69" s="28">
        <f t="shared" si="3"/>
        <v>9.7432042009651268E-4</v>
      </c>
      <c r="D69" s="30">
        <f t="shared" si="5"/>
        <v>15</v>
      </c>
      <c r="E69" s="24" t="str">
        <f>INDEX($A$40:$D$70,MATCH(7,$D$40:$D$70,0),1)</f>
        <v>Luxembourg</v>
      </c>
      <c r="F69" s="33">
        <f>INDEX($A$40:$D$70,MATCH(7,$D$40:$D$70,0),2)</f>
        <v>15032142.939999999</v>
      </c>
      <c r="G69" s="47">
        <f t="shared" si="6"/>
        <v>4.0342356695496275E-2</v>
      </c>
    </row>
    <row r="70" spans="1:10">
      <c r="A70" s="27" t="s">
        <v>26</v>
      </c>
      <c r="B70" s="24">
        <v>22490195.805903539</v>
      </c>
      <c r="C70" s="28">
        <f t="shared" si="3"/>
        <v>6.0357828220153613E-2</v>
      </c>
      <c r="D70" s="31">
        <f>RANK(B70,$B$40:$B$70,0)</f>
        <v>5</v>
      </c>
      <c r="E70" s="41" t="s">
        <v>34</v>
      </c>
      <c r="F70" s="38">
        <f>B71-SUM(F63:F69)</f>
        <v>13970519.397224963</v>
      </c>
      <c r="G70" s="47">
        <f t="shared" si="6"/>
        <v>3.7493235594804622E-2</v>
      </c>
    </row>
    <row r="71" spans="1:10">
      <c r="A71" s="21" t="s">
        <v>32</v>
      </c>
      <c r="B71" s="22">
        <f>SUM(B40:B70)</f>
        <v>372614397.6531285</v>
      </c>
      <c r="C71" s="23">
        <f>B71/$B$71</f>
        <v>1</v>
      </c>
      <c r="D71" s="13"/>
      <c r="E71" s="39" t="s">
        <v>36</v>
      </c>
      <c r="F71" s="40">
        <f>SUM(F63:F70)</f>
        <v>372614397.6531285</v>
      </c>
      <c r="G71" s="82">
        <f>SUM(G63:G70)</f>
        <v>1</v>
      </c>
    </row>
    <row r="72" spans="1:10">
      <c r="D72" s="13"/>
    </row>
    <row r="78" spans="1:10">
      <c r="C78" s="9">
        <v>2016</v>
      </c>
      <c r="D78" s="9">
        <v>2015</v>
      </c>
      <c r="E78" s="9">
        <v>2014</v>
      </c>
      <c r="F78" s="9">
        <v>2013</v>
      </c>
      <c r="G78" s="9">
        <v>2012</v>
      </c>
      <c r="H78" s="9">
        <v>2011</v>
      </c>
      <c r="I78" s="9">
        <v>2010</v>
      </c>
      <c r="J78" s="9">
        <v>2009</v>
      </c>
    </row>
    <row r="79" spans="1:10">
      <c r="A79" s="9" t="s">
        <v>43</v>
      </c>
      <c r="C79" s="9">
        <f>Finalisation!$B$38</f>
        <v>1236085966.4500003</v>
      </c>
      <c r="D79" s="46">
        <f>Finalisation!D38</f>
        <v>831670713.13000011</v>
      </c>
      <c r="E79" s="17">
        <f>Finalisation!F38</f>
        <v>432336527.46000004</v>
      </c>
      <c r="F79" s="17">
        <f>Finalisation!H38</f>
        <v>971282809.92999971</v>
      </c>
      <c r="G79" s="17">
        <f>Finalisation!B81</f>
        <v>1499361616.8599999</v>
      </c>
      <c r="H79" s="17">
        <f>Finalisation!D81</f>
        <v>784274116.3599999</v>
      </c>
      <c r="I79" s="17">
        <f>Finalisation!F81</f>
        <v>373736246.08999997</v>
      </c>
      <c r="J79" s="17">
        <f>Finalisation!H81</f>
        <v>961736592.90999985</v>
      </c>
    </row>
    <row r="80" spans="1:10">
      <c r="A80" s="9" t="s">
        <v>44</v>
      </c>
      <c r="C80" s="9">
        <f>Finalisation!$C$38</f>
        <v>372614397.6531285</v>
      </c>
      <c r="D80" s="46">
        <f>Finalisation!E38</f>
        <v>327455831.82507467</v>
      </c>
      <c r="E80" s="17">
        <f>Finalisation!G38</f>
        <v>315549521.75270015</v>
      </c>
      <c r="F80" s="17">
        <f>Finalisation!I38</f>
        <v>337787874.16788018</v>
      </c>
      <c r="G80" s="17">
        <f>Finalisation!C81</f>
        <v>613260404.07000005</v>
      </c>
      <c r="H80" s="17">
        <f>Finalisation!E81</f>
        <v>323738859.74000001</v>
      </c>
      <c r="I80" s="17">
        <f>Finalisation!G81</f>
        <v>246249530.43999997</v>
      </c>
      <c r="J80" s="17">
        <f>Finalisation!I81</f>
        <v>263670697.87000003</v>
      </c>
    </row>
    <row r="85" spans="3:4">
      <c r="C85" s="17"/>
      <c r="D85" s="17"/>
    </row>
    <row r="86" spans="3:4">
      <c r="C86" s="17"/>
      <c r="D86" s="17"/>
    </row>
    <row r="87" spans="3:4">
      <c r="C87" s="17"/>
      <c r="D87" s="17"/>
    </row>
    <row r="88" spans="3:4">
      <c r="C88" s="17"/>
      <c r="D88" s="17"/>
    </row>
    <row r="89" spans="3:4">
      <c r="C89" s="17"/>
      <c r="D89" s="17"/>
    </row>
    <row r="90" spans="3:4">
      <c r="C90" s="17"/>
      <c r="D90" s="17"/>
    </row>
    <row r="91" spans="3:4">
      <c r="C91" s="17"/>
      <c r="D91" s="17"/>
    </row>
  </sheetData>
  <phoneticPr fontId="9" type="noConversion"/>
  <conditionalFormatting sqref="D4:D34">
    <cfRule type="cellIs" dxfId="3" priority="13" operator="lessThan">
      <formula>10</formula>
    </cfRule>
  </conditionalFormatting>
  <conditionalFormatting sqref="D40:D70">
    <cfRule type="cellIs" dxfId="2" priority="11" operator="lessThan">
      <formula>8</formula>
    </cfRule>
  </conditionalFormatting>
  <conditionalFormatting sqref="C4:C34">
    <cfRule type="top10" dxfId="1" priority="7" rank="9"/>
  </conditionalFormatting>
  <conditionalFormatting sqref="C40:C70">
    <cfRule type="top10" dxfId="0" priority="29" rank="7"/>
  </conditionalFormatting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44"/>
  <sheetViews>
    <sheetView showGridLines="0" tabSelected="1" zoomScale="98" zoomScaleNormal="98" workbookViewId="0"/>
  </sheetViews>
  <sheetFormatPr baseColWidth="10" defaultRowHeight="12.75"/>
  <cols>
    <col min="1" max="1" width="19.42578125" customWidth="1"/>
    <col min="2" max="2" width="14" bestFit="1" customWidth="1"/>
    <col min="3" max="3" width="14.85546875" bestFit="1" customWidth="1"/>
    <col min="4" max="4" width="13.85546875" customWidth="1"/>
    <col min="5" max="5" width="16" customWidth="1"/>
    <col min="6" max="6" width="19.28515625" bestFit="1" customWidth="1"/>
    <col min="7" max="7" width="14.85546875" bestFit="1" customWidth="1"/>
    <col min="8" max="8" width="20.140625" customWidth="1"/>
    <col min="9" max="9" width="14.85546875" bestFit="1" customWidth="1"/>
    <col min="10" max="10" width="14.28515625" customWidth="1"/>
    <col min="11" max="11" width="14" bestFit="1" customWidth="1"/>
    <col min="12" max="12" width="26.42578125" bestFit="1" customWidth="1"/>
    <col min="13" max="13" width="12.28515625" bestFit="1" customWidth="1"/>
  </cols>
  <sheetData>
    <row r="1" spans="1:11" ht="15">
      <c r="A1" s="1" t="s">
        <v>38</v>
      </c>
      <c r="B1" s="1"/>
      <c r="C1" s="1"/>
      <c r="D1" s="2"/>
      <c r="E1" s="2"/>
      <c r="F1" s="2"/>
      <c r="G1" s="2"/>
    </row>
    <row r="2" spans="1:11" ht="15">
      <c r="A2" s="2"/>
      <c r="B2" s="2"/>
      <c r="C2" s="2"/>
      <c r="D2" s="2"/>
      <c r="E2" s="2"/>
      <c r="F2" s="2"/>
      <c r="G2" s="2"/>
      <c r="H2" s="2"/>
    </row>
    <row r="3" spans="1:11" ht="15">
      <c r="A3" s="104" t="s">
        <v>47</v>
      </c>
      <c r="B3" s="104"/>
      <c r="C3" s="104"/>
      <c r="D3" s="104"/>
      <c r="E3" s="104"/>
      <c r="F3" s="104"/>
      <c r="G3" s="104"/>
      <c r="H3" s="12"/>
    </row>
    <row r="4" spans="1:11" ht="15">
      <c r="A4" s="4"/>
      <c r="B4" s="4"/>
      <c r="C4" s="4"/>
      <c r="D4" s="4"/>
      <c r="E4" s="4"/>
      <c r="F4" s="4"/>
      <c r="G4" s="4"/>
      <c r="H4" s="4"/>
    </row>
    <row r="5" spans="1:11" ht="14.25">
      <c r="A5" s="101" t="s">
        <v>0</v>
      </c>
      <c r="B5" s="94">
        <v>2016</v>
      </c>
      <c r="C5" s="95"/>
      <c r="D5" s="94">
        <v>2015</v>
      </c>
      <c r="E5" s="95"/>
      <c r="F5" s="94">
        <v>2014</v>
      </c>
      <c r="G5" s="105"/>
      <c r="H5" s="106">
        <v>2013</v>
      </c>
      <c r="I5" s="107"/>
    </row>
    <row r="6" spans="1:11" ht="30">
      <c r="A6" s="102"/>
      <c r="B6" s="60" t="s">
        <v>39</v>
      </c>
      <c r="C6" s="61" t="s">
        <v>40</v>
      </c>
      <c r="D6" s="60" t="s">
        <v>39</v>
      </c>
      <c r="E6" s="61" t="s">
        <v>40</v>
      </c>
      <c r="F6" s="60" t="s">
        <v>39</v>
      </c>
      <c r="G6" s="61" t="s">
        <v>40</v>
      </c>
      <c r="H6" s="77" t="s">
        <v>39</v>
      </c>
      <c r="I6" s="61" t="s">
        <v>40</v>
      </c>
    </row>
    <row r="7" spans="1:11">
      <c r="A7" s="66" t="s">
        <v>1</v>
      </c>
      <c r="B7" s="72">
        <v>152493229.44999999</v>
      </c>
      <c r="C7" s="69">
        <v>40053948.769999996</v>
      </c>
      <c r="D7" s="72">
        <v>105538263.63</v>
      </c>
      <c r="E7" s="69">
        <v>43699123.410000011</v>
      </c>
      <c r="F7" s="72">
        <v>55057578.990000002</v>
      </c>
      <c r="G7" s="69">
        <v>32276346.010000002</v>
      </c>
      <c r="H7" s="72">
        <v>111806512.29000001</v>
      </c>
      <c r="I7" s="69">
        <v>43005128.649999999</v>
      </c>
      <c r="K7" s="45"/>
    </row>
    <row r="8" spans="1:11">
      <c r="A8" s="66" t="s">
        <v>2</v>
      </c>
      <c r="B8" s="73">
        <v>1927040.37</v>
      </c>
      <c r="C8" s="69">
        <v>3941416.45</v>
      </c>
      <c r="D8" s="73">
        <v>1742058.8</v>
      </c>
      <c r="E8" s="69">
        <v>3005094.3400000003</v>
      </c>
      <c r="F8" s="73">
        <v>719730.26</v>
      </c>
      <c r="G8" s="69">
        <v>2568627.8199999998</v>
      </c>
      <c r="H8" s="73">
        <v>2125591.46</v>
      </c>
      <c r="I8" s="69">
        <v>2572164.81</v>
      </c>
    </row>
    <row r="9" spans="1:11">
      <c r="A9" s="66" t="s">
        <v>3</v>
      </c>
      <c r="B9" s="72">
        <v>245411615.25</v>
      </c>
      <c r="C9" s="69">
        <v>129738716.97000001</v>
      </c>
      <c r="D9" s="72">
        <v>160714020.16000003</v>
      </c>
      <c r="E9" s="69">
        <v>132499632.43799999</v>
      </c>
      <c r="F9" s="72">
        <v>84113631.510000005</v>
      </c>
      <c r="G9" s="69">
        <v>129829920.61</v>
      </c>
      <c r="H9" s="72">
        <v>187853555.66</v>
      </c>
      <c r="I9" s="69">
        <v>136714774.15000001</v>
      </c>
    </row>
    <row r="10" spans="1:11">
      <c r="A10" s="66" t="s">
        <v>27</v>
      </c>
      <c r="B10" s="73">
        <v>9565553.0800000001</v>
      </c>
      <c r="C10" s="69">
        <v>62749.117702807751</v>
      </c>
      <c r="D10" s="73">
        <v>5279086.7300000004</v>
      </c>
      <c r="E10" s="69">
        <v>11542.986601539249</v>
      </c>
      <c r="F10" s="73">
        <v>2230857.37</v>
      </c>
      <c r="G10" s="69">
        <v>60467.070223435207</v>
      </c>
      <c r="H10" s="73">
        <v>4509802.2</v>
      </c>
      <c r="I10" s="69">
        <v>1937.6746400000002</v>
      </c>
    </row>
    <row r="11" spans="1:11">
      <c r="A11" s="66" t="s">
        <v>4</v>
      </c>
      <c r="B11" s="73">
        <v>498350.3</v>
      </c>
      <c r="C11" s="69">
        <v>33176.99</v>
      </c>
      <c r="D11" s="73">
        <v>91788.97</v>
      </c>
      <c r="E11" s="69">
        <v>18415.41</v>
      </c>
      <c r="F11" s="73">
        <v>14704.83</v>
      </c>
      <c r="G11" s="69">
        <v>11738.31</v>
      </c>
      <c r="H11" s="73">
        <v>43398.5</v>
      </c>
      <c r="I11" s="69">
        <v>14171.96</v>
      </c>
    </row>
    <row r="12" spans="1:11">
      <c r="A12" s="66" t="s">
        <v>41</v>
      </c>
      <c r="B12" s="73">
        <v>735504.34</v>
      </c>
      <c r="C12" s="69">
        <v>528353.02349414444</v>
      </c>
      <c r="D12" s="73">
        <v>254380.69</v>
      </c>
      <c r="E12" s="69">
        <v>486614.67295311682</v>
      </c>
      <c r="F12" s="73">
        <v>41206.49</v>
      </c>
      <c r="G12" s="69">
        <v>129597.34956659221</v>
      </c>
      <c r="H12" s="73">
        <v>0</v>
      </c>
      <c r="I12" s="69">
        <v>0</v>
      </c>
    </row>
    <row r="13" spans="1:11">
      <c r="A13" s="67" t="s">
        <v>29</v>
      </c>
      <c r="B13" s="74">
        <v>9204782.9399999995</v>
      </c>
      <c r="C13" s="57">
        <v>139281.916466</v>
      </c>
      <c r="D13" s="74">
        <v>5909731.4500000002</v>
      </c>
      <c r="E13" s="57">
        <v>82615.151872000002</v>
      </c>
      <c r="F13" s="74">
        <v>3193884.84</v>
      </c>
      <c r="G13" s="57">
        <v>8163.0894180000014</v>
      </c>
      <c r="H13" s="74">
        <v>7938542.9000000004</v>
      </c>
      <c r="I13" s="57">
        <v>0</v>
      </c>
    </row>
    <row r="14" spans="1:11">
      <c r="A14" s="66" t="s">
        <v>5</v>
      </c>
      <c r="B14" s="73">
        <v>32196525.75</v>
      </c>
      <c r="C14" s="57">
        <v>89221718.159999982</v>
      </c>
      <c r="D14" s="73">
        <v>22218973.030000001</v>
      </c>
      <c r="E14" s="57">
        <v>87831753.11999999</v>
      </c>
      <c r="F14" s="73">
        <v>10001538.99</v>
      </c>
      <c r="G14" s="69">
        <v>86320383.349999994</v>
      </c>
      <c r="H14" s="73">
        <v>21716626.800000001</v>
      </c>
      <c r="I14" s="69">
        <v>86213467.180000007</v>
      </c>
    </row>
    <row r="15" spans="1:11">
      <c r="A15" s="66" t="s">
        <v>6</v>
      </c>
      <c r="B15" s="73">
        <v>553986.42000000004</v>
      </c>
      <c r="C15" s="69">
        <v>12734.92</v>
      </c>
      <c r="D15" s="73">
        <v>347659.5</v>
      </c>
      <c r="E15" s="69">
        <v>3814.23</v>
      </c>
      <c r="F15" s="73">
        <v>103967.49</v>
      </c>
      <c r="G15" s="69">
        <v>20566.810000000001</v>
      </c>
      <c r="H15" s="73">
        <v>568633.91</v>
      </c>
      <c r="I15" s="69">
        <v>4294.79</v>
      </c>
    </row>
    <row r="16" spans="1:11">
      <c r="A16" s="66" t="s">
        <v>7</v>
      </c>
      <c r="B16" s="73">
        <v>2270051.58</v>
      </c>
      <c r="C16" s="69">
        <v>198549.80000000002</v>
      </c>
      <c r="D16" s="73">
        <v>1115896.19</v>
      </c>
      <c r="E16" s="69">
        <v>320293.04000000004</v>
      </c>
      <c r="F16" s="73">
        <v>632099.66</v>
      </c>
      <c r="G16" s="69">
        <v>131926.32</v>
      </c>
      <c r="H16" s="73">
        <v>1340858.22</v>
      </c>
      <c r="I16" s="69">
        <v>470745.26999999996</v>
      </c>
    </row>
    <row r="17" spans="1:12">
      <c r="A17" s="66" t="s">
        <v>8</v>
      </c>
      <c r="B17" s="73">
        <v>3844654.63</v>
      </c>
      <c r="C17" s="69">
        <v>1584923.6099999999</v>
      </c>
      <c r="D17" s="73">
        <v>4288052.71</v>
      </c>
      <c r="E17" s="69">
        <v>262638.45</v>
      </c>
      <c r="F17" s="73">
        <v>1759094.8</v>
      </c>
      <c r="G17" s="69">
        <v>174562.69</v>
      </c>
      <c r="H17" s="73">
        <v>5190236.38</v>
      </c>
      <c r="I17" s="69">
        <v>1108092.8700000001</v>
      </c>
    </row>
    <row r="18" spans="1:12">
      <c r="A18" s="66" t="s">
        <v>9</v>
      </c>
      <c r="B18" s="73">
        <v>2190382.2400000002</v>
      </c>
      <c r="C18" s="69">
        <v>244922.83238220398</v>
      </c>
      <c r="D18" s="73">
        <v>1608310.04</v>
      </c>
      <c r="E18" s="69">
        <v>234350.48162472402</v>
      </c>
      <c r="F18" s="73">
        <v>509833.23</v>
      </c>
      <c r="G18" s="69">
        <v>191722.6517353119</v>
      </c>
      <c r="H18" s="73">
        <v>1181039.45</v>
      </c>
      <c r="I18" s="69">
        <v>151544.424</v>
      </c>
    </row>
    <row r="19" spans="1:12">
      <c r="A19" s="67" t="s">
        <v>30</v>
      </c>
      <c r="B19" s="74">
        <v>3919214.97</v>
      </c>
      <c r="C19" s="69">
        <v>240277.95</v>
      </c>
      <c r="D19" s="74">
        <v>2441788.54</v>
      </c>
      <c r="E19" s="69">
        <v>245875.27</v>
      </c>
      <c r="F19" s="74">
        <v>2074899.9</v>
      </c>
      <c r="G19" s="57">
        <v>0</v>
      </c>
      <c r="H19" s="74">
        <v>1111251.3600000001</v>
      </c>
      <c r="I19" s="57">
        <v>0</v>
      </c>
    </row>
    <row r="20" spans="1:12">
      <c r="A20" s="66" t="s">
        <v>10</v>
      </c>
      <c r="B20" s="73">
        <v>67295.09</v>
      </c>
      <c r="C20" s="69">
        <v>323207.48160000006</v>
      </c>
      <c r="D20" s="73">
        <v>29395.06</v>
      </c>
      <c r="E20" s="69">
        <v>95490.675199999998</v>
      </c>
      <c r="F20" s="73">
        <v>20246.04</v>
      </c>
      <c r="G20" s="69">
        <v>89942.775092873999</v>
      </c>
      <c r="H20" s="73">
        <v>57475.81</v>
      </c>
      <c r="I20" s="69">
        <v>68919.678</v>
      </c>
    </row>
    <row r="21" spans="1:12">
      <c r="A21" s="66" t="s">
        <v>11</v>
      </c>
      <c r="B21" s="72">
        <v>71584680.459999993</v>
      </c>
      <c r="C21" s="57">
        <v>15107239.18</v>
      </c>
      <c r="D21" s="72">
        <v>48814922.079999998</v>
      </c>
      <c r="E21" s="57">
        <v>15111407.380000001</v>
      </c>
      <c r="F21" s="72">
        <v>27939335.539999999</v>
      </c>
      <c r="G21" s="69">
        <v>17018159.300000001</v>
      </c>
      <c r="H21" s="72">
        <v>59155296.909999996</v>
      </c>
      <c r="I21" s="69">
        <v>4028347.57</v>
      </c>
    </row>
    <row r="22" spans="1:12">
      <c r="A22" s="66" t="s">
        <v>12</v>
      </c>
      <c r="B22" s="73">
        <v>718038.31</v>
      </c>
      <c r="C22" s="69">
        <v>2513.91</v>
      </c>
      <c r="D22" s="73">
        <v>306790.01</v>
      </c>
      <c r="E22" s="69">
        <v>1980.68</v>
      </c>
      <c r="F22" s="73">
        <v>410649.75</v>
      </c>
      <c r="G22" s="69">
        <v>7147.36</v>
      </c>
      <c r="H22" s="73">
        <v>383495.79</v>
      </c>
      <c r="I22" s="69">
        <v>3695.13339</v>
      </c>
    </row>
    <row r="23" spans="1:12">
      <c r="A23" s="66" t="s">
        <v>13</v>
      </c>
      <c r="B23" s="73">
        <v>21021.39</v>
      </c>
      <c r="C23" s="69">
        <v>25134.922755187199</v>
      </c>
      <c r="D23" s="73">
        <v>6743.5</v>
      </c>
      <c r="E23" s="69">
        <v>24879.780867776401</v>
      </c>
      <c r="F23" s="73">
        <v>3883.77</v>
      </c>
      <c r="G23" s="69">
        <v>98884.979947129701</v>
      </c>
      <c r="H23" s="73">
        <v>10805.14</v>
      </c>
      <c r="I23" s="69">
        <v>0</v>
      </c>
    </row>
    <row r="24" spans="1:12">
      <c r="A24" s="66" t="s">
        <v>14</v>
      </c>
      <c r="B24" s="73">
        <v>1845815.94</v>
      </c>
      <c r="C24" s="69">
        <v>6664.4400000000005</v>
      </c>
      <c r="D24" s="73">
        <v>932968.09</v>
      </c>
      <c r="E24" s="69">
        <v>17943.567999999999</v>
      </c>
      <c r="F24" s="73">
        <v>608898.72</v>
      </c>
      <c r="G24" s="69">
        <v>9746.1299091520013</v>
      </c>
      <c r="H24" s="73">
        <v>553349.75</v>
      </c>
      <c r="I24" s="69">
        <v>8247.9294900000004</v>
      </c>
    </row>
    <row r="25" spans="1:12">
      <c r="A25" s="66" t="s">
        <v>15</v>
      </c>
      <c r="B25" s="72">
        <v>249089269.61000001</v>
      </c>
      <c r="C25" s="69">
        <v>15032142.939999999</v>
      </c>
      <c r="D25" s="72">
        <v>166300072.53999999</v>
      </c>
      <c r="E25" s="69">
        <v>21514634.580000002</v>
      </c>
      <c r="F25" s="72">
        <v>83838245.200000003</v>
      </c>
      <c r="G25" s="69">
        <v>3901875.56</v>
      </c>
      <c r="H25" s="72">
        <v>171044606.44</v>
      </c>
      <c r="I25" s="69">
        <v>11369450.24</v>
      </c>
    </row>
    <row r="26" spans="1:12">
      <c r="A26" s="66" t="s">
        <v>16</v>
      </c>
      <c r="B26" s="73">
        <v>55819.76</v>
      </c>
      <c r="C26" s="69">
        <v>79818.679999999993</v>
      </c>
      <c r="D26" s="73">
        <v>75371.42</v>
      </c>
      <c r="E26" s="69">
        <v>98927.87</v>
      </c>
      <c r="F26" s="73">
        <v>25185.74</v>
      </c>
      <c r="G26" s="69">
        <v>31122.43</v>
      </c>
      <c r="H26" s="73">
        <v>32022.17</v>
      </c>
      <c r="I26" s="69">
        <v>124466.57999999999</v>
      </c>
    </row>
    <row r="27" spans="1:12">
      <c r="A27" s="66" t="s">
        <v>17</v>
      </c>
      <c r="B27" s="73">
        <v>3823453.11</v>
      </c>
      <c r="C27" s="69">
        <v>391746.2633869038</v>
      </c>
      <c r="D27" s="73">
        <v>3478949.2600000002</v>
      </c>
      <c r="E27" s="69">
        <v>656026.96798199008</v>
      </c>
      <c r="F27" s="73">
        <v>2646780.69</v>
      </c>
      <c r="G27" s="69">
        <v>327093.35823448241</v>
      </c>
      <c r="H27" s="73">
        <v>3273069.93</v>
      </c>
      <c r="I27" s="69">
        <v>559071.80032000004</v>
      </c>
    </row>
    <row r="28" spans="1:12">
      <c r="A28" s="66" t="s">
        <v>18</v>
      </c>
      <c r="B28" s="73">
        <v>55338073.600000001</v>
      </c>
      <c r="C28" s="69">
        <v>3891636.61</v>
      </c>
      <c r="D28" s="73">
        <v>38165394.649999999</v>
      </c>
      <c r="E28" s="69">
        <v>2070542.2200000002</v>
      </c>
      <c r="F28" s="73">
        <v>21716579.510000002</v>
      </c>
      <c r="G28" s="69">
        <v>1003568.21</v>
      </c>
      <c r="H28" s="73">
        <v>52532493.770000003</v>
      </c>
      <c r="I28" s="69">
        <v>1831939.35</v>
      </c>
    </row>
    <row r="29" spans="1:12">
      <c r="A29" s="66" t="s">
        <v>19</v>
      </c>
      <c r="B29" s="73">
        <v>11820040</v>
      </c>
      <c r="C29" s="69">
        <v>918185.1998861332</v>
      </c>
      <c r="D29" s="73">
        <v>7808078.3399999999</v>
      </c>
      <c r="E29" s="69">
        <v>884350.6369555546</v>
      </c>
      <c r="F29" s="73">
        <v>4009749.44</v>
      </c>
      <c r="G29" s="69">
        <v>1144886.4918061111</v>
      </c>
      <c r="H29" s="73">
        <v>8568958.9100000001</v>
      </c>
      <c r="I29" s="69">
        <v>965042.60863999999</v>
      </c>
    </row>
    <row r="30" spans="1:12">
      <c r="A30" s="66" t="s">
        <v>20</v>
      </c>
      <c r="B30" s="73">
        <v>31954375.870000001</v>
      </c>
      <c r="C30" s="69">
        <v>46999916.43</v>
      </c>
      <c r="D30" s="73">
        <v>24567754.960000001</v>
      </c>
      <c r="E30" s="69">
        <v>113839.45000000001</v>
      </c>
      <c r="F30" s="73">
        <v>13091618.52</v>
      </c>
      <c r="G30" s="69">
        <v>19806768.43</v>
      </c>
      <c r="H30" s="73">
        <v>29339400.25</v>
      </c>
      <c r="I30" s="69">
        <v>12820414.140000001</v>
      </c>
      <c r="L30" s="45"/>
    </row>
    <row r="31" spans="1:12">
      <c r="A31" s="66" t="s">
        <v>42</v>
      </c>
      <c r="B31" s="73">
        <v>1732349.51</v>
      </c>
      <c r="C31" s="69">
        <v>434161.11163644912</v>
      </c>
      <c r="D31" s="73">
        <v>1838342.42</v>
      </c>
      <c r="E31" s="69">
        <v>227547.01244211654</v>
      </c>
      <c r="F31" s="73">
        <v>1190306.6399999999</v>
      </c>
      <c r="G31" s="69">
        <v>423826.59842998028</v>
      </c>
      <c r="H31" s="73">
        <v>1595226.06</v>
      </c>
      <c r="I31" s="69">
        <v>213633.10801000003</v>
      </c>
      <c r="L31" s="45"/>
    </row>
    <row r="32" spans="1:12">
      <c r="A32" s="66" t="s">
        <v>28</v>
      </c>
      <c r="B32" s="73">
        <v>13705098.48</v>
      </c>
      <c r="C32" s="69">
        <v>28825.491459645404</v>
      </c>
      <c r="D32" s="73">
        <v>11307374.85</v>
      </c>
      <c r="E32" s="69">
        <v>42535.360857184845</v>
      </c>
      <c r="F32" s="73">
        <v>5423213.8099999996</v>
      </c>
      <c r="G32" s="69">
        <v>40742.432516327994</v>
      </c>
      <c r="H32" s="73">
        <v>10693699.25</v>
      </c>
      <c r="I32" s="69">
        <v>50685.51915</v>
      </c>
      <c r="L32" s="45"/>
    </row>
    <row r="33" spans="1:12">
      <c r="A33" s="66" t="s">
        <v>22</v>
      </c>
      <c r="B33" s="72">
        <v>283076532.94999999</v>
      </c>
      <c r="C33" s="69">
        <v>0</v>
      </c>
      <c r="D33" s="72">
        <v>187837462.47</v>
      </c>
      <c r="E33" s="69">
        <v>431213.9627899584</v>
      </c>
      <c r="F33" s="72">
        <v>96110927.950000003</v>
      </c>
      <c r="G33" s="69">
        <v>790533.37609081296</v>
      </c>
      <c r="H33" s="72">
        <v>258344895.63</v>
      </c>
      <c r="I33" s="69">
        <v>0</v>
      </c>
      <c r="L33" s="45"/>
    </row>
    <row r="34" spans="1:12">
      <c r="A34" s="66" t="s">
        <v>23</v>
      </c>
      <c r="B34" s="73">
        <v>1857072.93</v>
      </c>
      <c r="C34" s="69">
        <v>240150.54</v>
      </c>
      <c r="D34" s="73">
        <v>905517.17</v>
      </c>
      <c r="E34" s="69">
        <v>82378.490000000005</v>
      </c>
      <c r="F34" s="73">
        <v>541736.56000000006</v>
      </c>
      <c r="G34" s="69">
        <v>75754.039999999994</v>
      </c>
      <c r="H34" s="73">
        <v>1289451.81</v>
      </c>
      <c r="I34" s="69">
        <v>98371.67</v>
      </c>
      <c r="L34" s="45"/>
    </row>
    <row r="35" spans="1:12">
      <c r="A35" s="66" t="s">
        <v>24</v>
      </c>
      <c r="B35" s="73">
        <v>1596547.14</v>
      </c>
      <c r="C35" s="69">
        <v>279042.32</v>
      </c>
      <c r="D35" s="73">
        <v>349148.06</v>
      </c>
      <c r="E35" s="69">
        <v>514051.28</v>
      </c>
      <c r="F35" s="73">
        <v>176299.04</v>
      </c>
      <c r="G35" s="69">
        <v>355498.46</v>
      </c>
      <c r="H35" s="73">
        <v>380537.5</v>
      </c>
      <c r="I35" s="69">
        <v>0</v>
      </c>
      <c r="L35" s="45"/>
    </row>
    <row r="36" spans="1:12">
      <c r="A36" s="66" t="s">
        <v>25</v>
      </c>
      <c r="B36" s="73">
        <v>10261353.02</v>
      </c>
      <c r="C36" s="69">
        <v>363045.81645540521</v>
      </c>
      <c r="D36" s="73">
        <v>7340818.4500000002</v>
      </c>
      <c r="E36" s="69">
        <v>1396466.5584467757</v>
      </c>
      <c r="F36" s="73">
        <v>3282969.06</v>
      </c>
      <c r="G36" s="69">
        <v>746014.7050447904</v>
      </c>
      <c r="H36" s="73">
        <v>10138628.529999999</v>
      </c>
      <c r="I36" s="69">
        <v>635332.54715999996</v>
      </c>
      <c r="L36" s="45"/>
    </row>
    <row r="37" spans="1:12">
      <c r="A37" s="66" t="s">
        <v>26</v>
      </c>
      <c r="B37" s="75">
        <v>32728237.960000001</v>
      </c>
      <c r="C37" s="69">
        <v>22490195.805903539</v>
      </c>
      <c r="D37" s="75">
        <v>20055599.359999999</v>
      </c>
      <c r="E37" s="69">
        <v>15469852.350481983</v>
      </c>
      <c r="F37" s="75">
        <v>10846873.119999999</v>
      </c>
      <c r="G37" s="70">
        <v>17953935.034685217</v>
      </c>
      <c r="H37" s="75">
        <v>18503347.149999999</v>
      </c>
      <c r="I37" s="70">
        <v>34753934.515080005</v>
      </c>
      <c r="L37" s="45"/>
    </row>
    <row r="38" spans="1:12">
      <c r="A38" s="68" t="s">
        <v>32</v>
      </c>
      <c r="B38" s="76">
        <f t="shared" ref="B38:I38" si="0">SUM(B7:B37)</f>
        <v>1236085966.4500003</v>
      </c>
      <c r="C38" s="71">
        <f t="shared" si="0"/>
        <v>372614397.6531285</v>
      </c>
      <c r="D38" s="76">
        <f t="shared" si="0"/>
        <v>831670713.13000011</v>
      </c>
      <c r="E38" s="71">
        <f t="shared" si="0"/>
        <v>327455831.82507467</v>
      </c>
      <c r="F38" s="76">
        <f t="shared" si="0"/>
        <v>432336527.46000004</v>
      </c>
      <c r="G38" s="71">
        <f t="shared" si="0"/>
        <v>315549521.75270015</v>
      </c>
      <c r="H38" s="79">
        <f t="shared" si="0"/>
        <v>971282809.92999971</v>
      </c>
      <c r="I38" s="71">
        <f t="shared" si="0"/>
        <v>337787874.16788018</v>
      </c>
      <c r="K38" s="45"/>
      <c r="L38" s="45"/>
    </row>
    <row r="39" spans="1:12">
      <c r="A39" s="14"/>
      <c r="B39" s="5"/>
      <c r="C39" s="5"/>
      <c r="D39" s="5"/>
      <c r="E39" s="5"/>
      <c r="F39" s="5"/>
      <c r="G39" s="5"/>
    </row>
    <row r="40" spans="1:12">
      <c r="A40" s="14"/>
      <c r="B40" s="5"/>
      <c r="C40" s="5"/>
      <c r="D40" s="5"/>
      <c r="E40" s="5"/>
      <c r="F40" s="5"/>
      <c r="G40" s="5"/>
      <c r="K40" s="45"/>
    </row>
    <row r="41" spans="1:12">
      <c r="A41" s="14"/>
      <c r="B41" s="5"/>
      <c r="C41" s="5"/>
      <c r="D41" s="5"/>
      <c r="E41" s="5"/>
      <c r="F41" s="5"/>
      <c r="G41" s="84"/>
      <c r="H41" s="45"/>
      <c r="I41" s="5"/>
      <c r="K41" s="45"/>
    </row>
    <row r="42" spans="1:12" ht="14.25" customHeight="1">
      <c r="A42" s="14"/>
      <c r="B42" s="5"/>
      <c r="C42" s="5"/>
      <c r="D42" s="5"/>
      <c r="E42" s="5"/>
      <c r="F42" s="5"/>
      <c r="G42" s="5"/>
      <c r="K42" s="45"/>
    </row>
    <row r="43" spans="1:12">
      <c r="A43" s="14"/>
      <c r="B43" s="5"/>
      <c r="C43" s="5"/>
      <c r="D43" s="5"/>
      <c r="E43" s="91"/>
      <c r="F43" s="92"/>
      <c r="G43" s="5"/>
    </row>
    <row r="44" spans="1:12" ht="15">
      <c r="A44" s="1" t="s">
        <v>38</v>
      </c>
      <c r="B44" s="1"/>
      <c r="C44" s="1"/>
      <c r="D44" s="2"/>
      <c r="E44" s="2"/>
      <c r="F44" s="2"/>
      <c r="G44" s="2"/>
    </row>
    <row r="45" spans="1:12" ht="15">
      <c r="A45" s="2"/>
      <c r="B45" s="2"/>
      <c r="C45" s="2"/>
      <c r="D45" s="2"/>
      <c r="E45" s="2"/>
      <c r="F45" s="2"/>
      <c r="G45" s="2"/>
      <c r="H45" s="12"/>
    </row>
    <row r="46" spans="1:12" ht="15" customHeight="1">
      <c r="A46" s="104" t="s">
        <v>48</v>
      </c>
      <c r="B46" s="104"/>
      <c r="C46" s="104"/>
      <c r="D46" s="104"/>
      <c r="E46" s="104"/>
      <c r="F46" s="104"/>
      <c r="G46" s="104"/>
      <c r="H46" s="12"/>
    </row>
    <row r="48" spans="1:12" ht="14.25">
      <c r="A48" s="101" t="s">
        <v>0</v>
      </c>
      <c r="B48" s="95">
        <v>2012</v>
      </c>
      <c r="C48" s="105"/>
      <c r="D48" s="95">
        <v>2011</v>
      </c>
      <c r="E48" s="103"/>
      <c r="F48" s="96">
        <v>2010</v>
      </c>
      <c r="G48" s="97"/>
      <c r="H48" s="98">
        <v>2009</v>
      </c>
      <c r="I48" s="99"/>
    </row>
    <row r="49" spans="1:12" ht="30">
      <c r="A49" s="102"/>
      <c r="B49" s="77" t="s">
        <v>39</v>
      </c>
      <c r="C49" s="61" t="s">
        <v>40</v>
      </c>
      <c r="D49" s="62" t="s">
        <v>39</v>
      </c>
      <c r="E49" s="63" t="s">
        <v>40</v>
      </c>
      <c r="F49" s="64" t="s">
        <v>39</v>
      </c>
      <c r="G49" s="65" t="s">
        <v>40</v>
      </c>
      <c r="H49" s="62" t="s">
        <v>39</v>
      </c>
      <c r="I49" s="63" t="s">
        <v>40</v>
      </c>
      <c r="K49" s="85"/>
    </row>
    <row r="50" spans="1:12">
      <c r="A50" s="87" t="s">
        <v>1</v>
      </c>
      <c r="B50" s="43">
        <v>170157258.03999999</v>
      </c>
      <c r="C50" s="56">
        <v>48175103.399999999</v>
      </c>
      <c r="D50" s="43">
        <v>83140977.719999999</v>
      </c>
      <c r="E50" s="56">
        <v>48504923.100000001</v>
      </c>
      <c r="F50" s="48">
        <v>70053217.099999994</v>
      </c>
      <c r="G50" s="56">
        <v>42420138.799999997</v>
      </c>
      <c r="H50" s="48">
        <v>116052366.73</v>
      </c>
      <c r="I50" s="56">
        <v>24879473.600000001</v>
      </c>
    </row>
    <row r="51" spans="1:12">
      <c r="A51" s="87" t="s">
        <v>2</v>
      </c>
      <c r="B51" s="43">
        <v>2810765.75</v>
      </c>
      <c r="C51" s="56">
        <v>6414176.8399999999</v>
      </c>
      <c r="D51" s="43">
        <v>1463180.19</v>
      </c>
      <c r="E51" s="56">
        <v>2423953.9500000002</v>
      </c>
      <c r="F51" s="48">
        <v>861634.76</v>
      </c>
      <c r="G51" s="56">
        <v>1543967.35</v>
      </c>
      <c r="H51" s="48">
        <v>2064463.47</v>
      </c>
      <c r="I51" s="56">
        <v>1588109.35</v>
      </c>
    </row>
    <row r="52" spans="1:12">
      <c r="A52" s="87" t="s">
        <v>3</v>
      </c>
      <c r="B52" s="43">
        <v>283105031.47000003</v>
      </c>
      <c r="C52" s="56">
        <v>210716207.31999999</v>
      </c>
      <c r="D52" s="43">
        <v>140572183.34</v>
      </c>
      <c r="E52" s="56">
        <v>115593186.86</v>
      </c>
      <c r="F52" s="48">
        <v>57436702.789999999</v>
      </c>
      <c r="G52" s="56">
        <v>26581576.399999999</v>
      </c>
      <c r="H52" s="48">
        <v>165128838.03999999</v>
      </c>
      <c r="I52" s="56">
        <v>106984214</v>
      </c>
    </row>
    <row r="53" spans="1:12">
      <c r="A53" s="87" t="s">
        <v>27</v>
      </c>
      <c r="B53" s="43">
        <v>5546645.7699999996</v>
      </c>
      <c r="C53" s="56">
        <v>622.75</v>
      </c>
      <c r="D53" s="43">
        <v>1703039.76</v>
      </c>
      <c r="E53" s="56">
        <v>5133.22</v>
      </c>
      <c r="F53" s="48">
        <v>1093897.1000000001</v>
      </c>
      <c r="G53" s="56">
        <v>7579.57</v>
      </c>
      <c r="H53" s="48">
        <v>2351503.9500000002</v>
      </c>
      <c r="I53" s="56">
        <v>2774.1</v>
      </c>
    </row>
    <row r="54" spans="1:12">
      <c r="A54" s="87" t="s">
        <v>4</v>
      </c>
      <c r="B54" s="43">
        <v>43820.44</v>
      </c>
      <c r="C54" s="56">
        <v>47034.39</v>
      </c>
      <c r="D54" s="43">
        <v>119525.48</v>
      </c>
      <c r="E54" s="56">
        <v>12673.44</v>
      </c>
      <c r="F54" s="48">
        <v>93146.63</v>
      </c>
      <c r="G54" s="56">
        <v>19719.45</v>
      </c>
      <c r="H54" s="48">
        <v>77675.37</v>
      </c>
      <c r="I54" s="56">
        <v>1234.7</v>
      </c>
    </row>
    <row r="55" spans="1:12">
      <c r="A55" s="87" t="s">
        <v>41</v>
      </c>
      <c r="B55" s="43">
        <v>0</v>
      </c>
      <c r="C55" s="56">
        <v>0</v>
      </c>
      <c r="D55" s="43">
        <v>0</v>
      </c>
      <c r="E55" s="56">
        <v>0</v>
      </c>
      <c r="F55" s="48">
        <v>0</v>
      </c>
      <c r="G55" s="56">
        <v>0</v>
      </c>
      <c r="H55" s="48">
        <v>0</v>
      </c>
      <c r="I55" s="56">
        <v>0</v>
      </c>
    </row>
    <row r="56" spans="1:12">
      <c r="A56" s="87" t="s">
        <v>29</v>
      </c>
      <c r="B56" s="44">
        <v>13461578.029999999</v>
      </c>
      <c r="C56" s="57">
        <v>0</v>
      </c>
      <c r="D56" s="44">
        <v>7998572.5199999996</v>
      </c>
      <c r="E56" s="57">
        <v>0</v>
      </c>
      <c r="F56" s="49">
        <v>0</v>
      </c>
      <c r="G56" s="57">
        <v>0</v>
      </c>
      <c r="H56" s="49">
        <v>9947486.1999999993</v>
      </c>
      <c r="I56" s="57">
        <v>0</v>
      </c>
    </row>
    <row r="57" spans="1:12">
      <c r="A57" s="87" t="s">
        <v>5</v>
      </c>
      <c r="B57" s="43">
        <v>31811497.190000001</v>
      </c>
      <c r="C57" s="56">
        <v>151815628.63999999</v>
      </c>
      <c r="D57" s="43">
        <v>14983347.810000001</v>
      </c>
      <c r="E57" s="56">
        <v>21903709.399999999</v>
      </c>
      <c r="F57" s="48">
        <v>14039455.810000001</v>
      </c>
      <c r="G57" s="56">
        <v>69148628.5</v>
      </c>
      <c r="H57" s="48">
        <v>22202560.510000002</v>
      </c>
      <c r="I57" s="56">
        <v>64371225.799999997</v>
      </c>
    </row>
    <row r="58" spans="1:12">
      <c r="A58" s="87" t="s">
        <v>6</v>
      </c>
      <c r="B58" s="43">
        <v>917401.28</v>
      </c>
      <c r="C58" s="56">
        <v>18789.52</v>
      </c>
      <c r="D58" s="43">
        <v>420398.85</v>
      </c>
      <c r="E58" s="56">
        <v>2428.56</v>
      </c>
      <c r="F58" s="48">
        <v>149907.92000000001</v>
      </c>
      <c r="G58" s="56">
        <v>3836.55</v>
      </c>
      <c r="H58" s="48">
        <v>96771.83</v>
      </c>
      <c r="I58" s="56">
        <v>1743.73</v>
      </c>
    </row>
    <row r="59" spans="1:12">
      <c r="A59" s="87" t="s">
        <v>7</v>
      </c>
      <c r="B59" s="43">
        <v>2248677.16</v>
      </c>
      <c r="C59" s="56">
        <v>176350.19</v>
      </c>
      <c r="D59" s="43">
        <v>1152599.1299999999</v>
      </c>
      <c r="E59" s="56">
        <v>300039.65999999997</v>
      </c>
      <c r="F59" s="48">
        <v>575512.68999999994</v>
      </c>
      <c r="G59" s="56">
        <v>453020.13</v>
      </c>
      <c r="H59" s="48">
        <v>1821566.1</v>
      </c>
      <c r="I59" s="56">
        <v>78182.63</v>
      </c>
    </row>
    <row r="60" spans="1:12">
      <c r="A60" s="87" t="s">
        <v>8</v>
      </c>
      <c r="B60" s="43">
        <v>6006052.5800000001</v>
      </c>
      <c r="C60" s="56">
        <v>55897.67</v>
      </c>
      <c r="D60" s="43">
        <v>3448053.7599999998</v>
      </c>
      <c r="E60" s="56">
        <v>2959223.94</v>
      </c>
      <c r="F60" s="48">
        <v>4078304.26</v>
      </c>
      <c r="G60" s="56">
        <v>273493.44</v>
      </c>
      <c r="H60" s="48">
        <v>6636635.8300000001</v>
      </c>
      <c r="I60" s="56">
        <v>1588786.78</v>
      </c>
    </row>
    <row r="61" spans="1:12">
      <c r="A61" s="87" t="s">
        <v>9</v>
      </c>
      <c r="B61" s="43">
        <v>1253430.8500000001</v>
      </c>
      <c r="C61" s="56">
        <v>150054.41</v>
      </c>
      <c r="D61" s="43">
        <v>589083.88</v>
      </c>
      <c r="E61" s="56">
        <v>229443.42</v>
      </c>
      <c r="F61" s="48">
        <v>581175.22</v>
      </c>
      <c r="G61" s="56">
        <v>170530.02</v>
      </c>
      <c r="H61" s="48">
        <v>784671.52</v>
      </c>
      <c r="I61" s="56">
        <v>147924.12</v>
      </c>
      <c r="L61" s="45"/>
    </row>
    <row r="62" spans="1:12">
      <c r="A62" s="88" t="s">
        <v>30</v>
      </c>
      <c r="B62" s="43">
        <v>1956647.6</v>
      </c>
      <c r="C62" s="57">
        <v>0</v>
      </c>
      <c r="D62" s="43">
        <v>1102270.8899999999</v>
      </c>
      <c r="E62" s="57">
        <v>0</v>
      </c>
      <c r="F62" s="48">
        <v>0</v>
      </c>
      <c r="G62" s="57">
        <v>0</v>
      </c>
      <c r="H62" s="48">
        <v>1093077.5</v>
      </c>
      <c r="I62" s="57">
        <v>0</v>
      </c>
    </row>
    <row r="63" spans="1:12">
      <c r="A63" s="87" t="s">
        <v>10</v>
      </c>
      <c r="B63" s="43">
        <v>48659.519999999997</v>
      </c>
      <c r="C63" s="56">
        <v>94661.34</v>
      </c>
      <c r="D63" s="43">
        <v>100847.53</v>
      </c>
      <c r="E63" s="56">
        <v>22902.94</v>
      </c>
      <c r="F63" s="48">
        <v>101300.33</v>
      </c>
      <c r="G63" s="56">
        <v>34137.32</v>
      </c>
      <c r="H63" s="48">
        <v>66548.03</v>
      </c>
      <c r="I63" s="56">
        <v>8567.7999999999993</v>
      </c>
    </row>
    <row r="64" spans="1:12">
      <c r="A64" s="87" t="s">
        <v>11</v>
      </c>
      <c r="B64" s="43">
        <v>90082158.030000001</v>
      </c>
      <c r="C64" s="56">
        <v>39626792.210000001</v>
      </c>
      <c r="D64" s="43">
        <v>44527310.880000003</v>
      </c>
      <c r="E64" s="56">
        <v>16005986.92</v>
      </c>
      <c r="F64" s="48">
        <v>34453391.450000003</v>
      </c>
      <c r="G64" s="56">
        <v>13421206.4</v>
      </c>
      <c r="H64" s="48">
        <v>60426182.170000002</v>
      </c>
      <c r="I64" s="56">
        <v>14766522.4</v>
      </c>
    </row>
    <row r="65" spans="1:13">
      <c r="A65" s="87" t="s">
        <v>12</v>
      </c>
      <c r="B65" s="43">
        <v>496025.44</v>
      </c>
      <c r="C65" s="56">
        <v>3441.2</v>
      </c>
      <c r="D65" s="43">
        <v>131146.25</v>
      </c>
      <c r="E65" s="56">
        <v>1138.05</v>
      </c>
      <c r="F65" s="48">
        <v>161617.79</v>
      </c>
      <c r="G65" s="56">
        <v>3195.89</v>
      </c>
      <c r="H65" s="48">
        <v>94343.22</v>
      </c>
      <c r="I65" s="56">
        <v>569.54999999999995</v>
      </c>
    </row>
    <row r="66" spans="1:13">
      <c r="A66" s="87" t="s">
        <v>13</v>
      </c>
      <c r="B66" s="43">
        <v>17667.12</v>
      </c>
      <c r="C66" s="56">
        <v>5037.5200000000004</v>
      </c>
      <c r="D66" s="43">
        <v>2845.18</v>
      </c>
      <c r="E66" s="56">
        <v>20831.11</v>
      </c>
      <c r="F66" s="48">
        <v>12798.88</v>
      </c>
      <c r="G66" s="56">
        <v>16773.669999999998</v>
      </c>
      <c r="H66" s="48">
        <v>4853.57</v>
      </c>
      <c r="I66" s="56">
        <v>13469.75</v>
      </c>
    </row>
    <row r="67" spans="1:13">
      <c r="A67" s="87" t="s">
        <v>14</v>
      </c>
      <c r="B67" s="43">
        <v>703304.62</v>
      </c>
      <c r="C67" s="56">
        <v>6697.3</v>
      </c>
      <c r="D67" s="43">
        <v>292066.96000000002</v>
      </c>
      <c r="E67" s="56">
        <v>10007.780000000001</v>
      </c>
      <c r="F67" s="48">
        <v>206519.27</v>
      </c>
      <c r="G67" s="56">
        <v>9440.1200000000008</v>
      </c>
      <c r="H67" s="48">
        <v>314721.27</v>
      </c>
      <c r="I67" s="56">
        <v>2589.87</v>
      </c>
    </row>
    <row r="68" spans="1:13">
      <c r="A68" s="87" t="s">
        <v>15</v>
      </c>
      <c r="B68" s="43">
        <v>250129183.93000001</v>
      </c>
      <c r="C68" s="56">
        <v>30226897.199999999</v>
      </c>
      <c r="D68" s="43">
        <v>107956205.36</v>
      </c>
      <c r="E68" s="56">
        <v>4984698.17</v>
      </c>
      <c r="F68" s="48">
        <v>105173989.51000001</v>
      </c>
      <c r="G68" s="56">
        <v>9096137.8699999992</v>
      </c>
      <c r="H68" s="48">
        <v>145676513.06999999</v>
      </c>
      <c r="I68" s="56">
        <v>3326797.37</v>
      </c>
      <c r="L68" s="45"/>
    </row>
    <row r="69" spans="1:13">
      <c r="A69" s="87" t="s">
        <v>16</v>
      </c>
      <c r="B69" s="43">
        <v>38831.339999999997</v>
      </c>
      <c r="C69" s="56">
        <v>140465.04</v>
      </c>
      <c r="D69" s="43">
        <v>23660.44</v>
      </c>
      <c r="E69" s="56">
        <v>87155.65</v>
      </c>
      <c r="F69" s="48">
        <v>6899.24</v>
      </c>
      <c r="G69" s="56">
        <v>30859.45</v>
      </c>
      <c r="H69" s="48">
        <v>54679.07</v>
      </c>
      <c r="I69" s="56">
        <v>69047.48</v>
      </c>
    </row>
    <row r="70" spans="1:13">
      <c r="A70" s="87" t="s">
        <v>17</v>
      </c>
      <c r="B70" s="43">
        <v>3705038.24</v>
      </c>
      <c r="C70" s="57">
        <v>197820.15</v>
      </c>
      <c r="D70" s="43">
        <v>2076555.76</v>
      </c>
      <c r="E70" s="57">
        <v>530430.71</v>
      </c>
      <c r="F70" s="48">
        <v>1278519.54</v>
      </c>
      <c r="G70" s="56">
        <v>251559.32</v>
      </c>
      <c r="H70" s="48">
        <v>2602453.7000000002</v>
      </c>
      <c r="I70" s="56">
        <v>312499.36</v>
      </c>
    </row>
    <row r="71" spans="1:13">
      <c r="A71" s="87" t="s">
        <v>18</v>
      </c>
      <c r="B71" s="43">
        <v>84090809.290000007</v>
      </c>
      <c r="C71" s="57">
        <v>1988840.96</v>
      </c>
      <c r="D71" s="43">
        <v>50262380.079999998</v>
      </c>
      <c r="E71" s="57">
        <v>2459128.69</v>
      </c>
      <c r="F71" s="48">
        <v>12173828.529999999</v>
      </c>
      <c r="G71" s="56">
        <v>4781281.68</v>
      </c>
      <c r="H71" s="48">
        <v>62543851.289999999</v>
      </c>
      <c r="I71" s="56">
        <v>0</v>
      </c>
    </row>
    <row r="72" spans="1:13">
      <c r="A72" s="87" t="s">
        <v>19</v>
      </c>
      <c r="B72" s="43">
        <v>12542308.130000001</v>
      </c>
      <c r="C72" s="56">
        <v>964841.52</v>
      </c>
      <c r="D72" s="43">
        <v>4228854.9800000004</v>
      </c>
      <c r="E72" s="56">
        <v>750156.04</v>
      </c>
      <c r="F72" s="48">
        <v>3850870.57</v>
      </c>
      <c r="G72" s="56">
        <v>375236.21</v>
      </c>
      <c r="H72" s="48">
        <v>5421398.25</v>
      </c>
      <c r="I72" s="56">
        <v>189624.88</v>
      </c>
    </row>
    <row r="73" spans="1:13">
      <c r="A73" s="87" t="s">
        <v>20</v>
      </c>
      <c r="B73" s="43">
        <v>38207439.25</v>
      </c>
      <c r="C73" s="56">
        <v>96806562.260000005</v>
      </c>
      <c r="D73" s="43">
        <v>19121744.350000001</v>
      </c>
      <c r="E73" s="56">
        <v>84140986.579999998</v>
      </c>
      <c r="F73" s="48">
        <v>11951896.289999999</v>
      </c>
      <c r="G73" s="56">
        <v>41022402.200000003</v>
      </c>
      <c r="H73" s="48">
        <v>26805996.100000001</v>
      </c>
      <c r="I73" s="56">
        <v>16722751.5</v>
      </c>
    </row>
    <row r="74" spans="1:13">
      <c r="A74" s="87" t="s">
        <v>42</v>
      </c>
      <c r="B74" s="43">
        <v>2048000.78</v>
      </c>
      <c r="C74" s="56">
        <v>217268.66</v>
      </c>
      <c r="D74" s="43">
        <v>1344048.57</v>
      </c>
      <c r="E74" s="56">
        <v>377765.86</v>
      </c>
      <c r="F74" s="48">
        <v>984662.37</v>
      </c>
      <c r="G74" s="56">
        <v>226279.57</v>
      </c>
      <c r="H74" s="48">
        <v>1516678.55</v>
      </c>
      <c r="I74" s="56">
        <v>102694.94</v>
      </c>
      <c r="M74" s="45"/>
    </row>
    <row r="75" spans="1:13">
      <c r="A75" s="87" t="s">
        <v>28</v>
      </c>
      <c r="B75" s="43">
        <v>13314159.93</v>
      </c>
      <c r="C75" s="56">
        <v>26412.97</v>
      </c>
      <c r="D75" s="43">
        <v>4379432.74</v>
      </c>
      <c r="E75" s="56">
        <v>1815.68</v>
      </c>
      <c r="F75" s="48">
        <v>5328484.78</v>
      </c>
      <c r="G75" s="56">
        <v>20907.75</v>
      </c>
      <c r="H75" s="48">
        <v>4439983.1100000003</v>
      </c>
      <c r="I75" s="56">
        <v>6772.02</v>
      </c>
      <c r="M75" s="45"/>
    </row>
    <row r="76" spans="1:13">
      <c r="A76" s="87" t="s">
        <v>22</v>
      </c>
      <c r="B76" s="43">
        <v>443843518.02999997</v>
      </c>
      <c r="C76" s="56">
        <v>7548518.6900000004</v>
      </c>
      <c r="D76" s="43">
        <v>274913513.22000003</v>
      </c>
      <c r="E76" s="56">
        <v>5974423.6799999997</v>
      </c>
      <c r="F76" s="48">
        <v>39466093.75</v>
      </c>
      <c r="G76" s="56">
        <v>5700549.8399999999</v>
      </c>
      <c r="H76" s="48">
        <v>300360246.77999997</v>
      </c>
      <c r="I76" s="56">
        <v>12877378.1</v>
      </c>
    </row>
    <row r="77" spans="1:13">
      <c r="A77" s="87" t="s">
        <v>23</v>
      </c>
      <c r="B77" s="43">
        <v>832051.85</v>
      </c>
      <c r="C77" s="56">
        <v>104669.07</v>
      </c>
      <c r="D77" s="43">
        <v>634218.63</v>
      </c>
      <c r="E77" s="56">
        <v>35471.11</v>
      </c>
      <c r="F77" s="48">
        <v>429942.21</v>
      </c>
      <c r="G77" s="56">
        <v>23272.67</v>
      </c>
      <c r="H77" s="48">
        <v>682343.42</v>
      </c>
      <c r="I77" s="56">
        <v>37541.19</v>
      </c>
    </row>
    <row r="78" spans="1:13">
      <c r="A78" s="87" t="s">
        <v>24</v>
      </c>
      <c r="B78" s="43">
        <v>669122.51</v>
      </c>
      <c r="C78" s="56">
        <v>335818.66</v>
      </c>
      <c r="D78" s="43">
        <v>118297.3</v>
      </c>
      <c r="E78" s="56">
        <v>337937.34</v>
      </c>
      <c r="F78" s="48">
        <v>265972.92</v>
      </c>
      <c r="G78" s="56">
        <v>120406.62</v>
      </c>
      <c r="H78" s="48">
        <v>274783.46000000002</v>
      </c>
      <c r="I78" s="56">
        <v>184903.85</v>
      </c>
    </row>
    <row r="79" spans="1:13">
      <c r="A79" s="87" t="s">
        <v>25</v>
      </c>
      <c r="B79" s="43">
        <v>18009451.539999999</v>
      </c>
      <c r="C79" s="57">
        <v>1353586.21</v>
      </c>
      <c r="D79" s="43">
        <v>9974305.8100000005</v>
      </c>
      <c r="E79" s="57">
        <v>831282.9</v>
      </c>
      <c r="F79" s="48">
        <v>1336580.6499999999</v>
      </c>
      <c r="G79" s="56">
        <v>2142805.5499999998</v>
      </c>
      <c r="H79" s="48">
        <v>13705012.380000001</v>
      </c>
      <c r="I79" s="56">
        <v>0</v>
      </c>
    </row>
    <row r="80" spans="1:13">
      <c r="A80" s="89" t="s">
        <v>26</v>
      </c>
      <c r="B80" s="78">
        <v>21265081.149999999</v>
      </c>
      <c r="C80" s="80">
        <v>16042207.98</v>
      </c>
      <c r="D80" s="78">
        <v>7493448.9900000002</v>
      </c>
      <c r="E80" s="80">
        <v>15232024.98</v>
      </c>
      <c r="F80" s="50">
        <v>7589923.7300000004</v>
      </c>
      <c r="G80" s="58">
        <v>28350588.100000001</v>
      </c>
      <c r="H80" s="50">
        <v>8488388.4199999999</v>
      </c>
      <c r="I80" s="58">
        <v>15405299</v>
      </c>
    </row>
    <row r="81" spans="1:10">
      <c r="A81" s="90" t="s">
        <v>32</v>
      </c>
      <c r="B81" s="86">
        <f t="shared" ref="B81:I81" si="1">SUM(B50:B80)</f>
        <v>1499361616.8599999</v>
      </c>
      <c r="C81" s="59">
        <f t="shared" si="1"/>
        <v>613260404.07000005</v>
      </c>
      <c r="D81" s="55">
        <f t="shared" si="1"/>
        <v>784274116.3599999</v>
      </c>
      <c r="E81" s="55">
        <f t="shared" si="1"/>
        <v>323738859.74000001</v>
      </c>
      <c r="F81" s="54">
        <f t="shared" si="1"/>
        <v>373736246.08999997</v>
      </c>
      <c r="G81" s="52">
        <f t="shared" si="1"/>
        <v>246249530.43999997</v>
      </c>
      <c r="H81" s="53">
        <f t="shared" si="1"/>
        <v>961736592.90999985</v>
      </c>
      <c r="I81" s="51">
        <f t="shared" si="1"/>
        <v>263670697.87000003</v>
      </c>
    </row>
    <row r="84" spans="1:10">
      <c r="B84" s="45"/>
      <c r="C84" s="45"/>
      <c r="D84" s="45"/>
      <c r="E84" s="5"/>
      <c r="G84" s="5"/>
      <c r="I84" s="5"/>
    </row>
    <row r="87" spans="1:10" ht="15">
      <c r="A87" s="1" t="s">
        <v>38</v>
      </c>
    </row>
    <row r="88" spans="1:10" ht="15">
      <c r="A88" s="11"/>
      <c r="B88" s="11"/>
      <c r="C88" s="11"/>
      <c r="D88" s="11"/>
      <c r="E88" s="11"/>
      <c r="F88" s="11"/>
      <c r="G88" s="11"/>
      <c r="H88" s="12"/>
    </row>
    <row r="94" spans="1:10">
      <c r="J94" s="45"/>
    </row>
    <row r="95" spans="1:10">
      <c r="J95" s="45"/>
    </row>
    <row r="96" spans="1:10">
      <c r="J96" s="93"/>
    </row>
    <row r="106" spans="1:9">
      <c r="I106" s="16"/>
    </row>
    <row r="107" spans="1:9" ht="15">
      <c r="A107" s="15"/>
      <c r="I107" s="16"/>
    </row>
    <row r="108" spans="1:9" ht="15">
      <c r="H108" s="12"/>
      <c r="I108" s="12"/>
    </row>
    <row r="109" spans="1:9" ht="15.75">
      <c r="A109" s="83" t="s">
        <v>45</v>
      </c>
      <c r="B109" s="83"/>
      <c r="C109" s="83"/>
      <c r="D109" s="83"/>
      <c r="E109" s="83"/>
      <c r="F109" s="83" t="s">
        <v>46</v>
      </c>
      <c r="G109" s="83"/>
      <c r="H109" s="83"/>
      <c r="I109" s="16"/>
    </row>
    <row r="110" spans="1:9" ht="14.25">
      <c r="A110" s="3"/>
      <c r="B110" s="3"/>
      <c r="C110" s="3"/>
      <c r="D110" s="3"/>
      <c r="E110" s="3"/>
      <c r="F110" s="3"/>
      <c r="G110" s="3"/>
      <c r="I110" s="16"/>
    </row>
    <row r="111" spans="1:9" ht="14.25">
      <c r="A111" s="3"/>
      <c r="B111" s="3"/>
      <c r="C111" s="3"/>
      <c r="D111" s="3"/>
      <c r="E111" s="3"/>
      <c r="F111" s="3"/>
      <c r="G111" s="3"/>
    </row>
    <row r="112" spans="1:9" ht="14.25">
      <c r="A112" s="3"/>
      <c r="B112" s="3"/>
      <c r="C112" s="3"/>
      <c r="D112" s="3"/>
      <c r="E112" s="3"/>
      <c r="F112" s="3"/>
      <c r="G112" s="3"/>
    </row>
    <row r="113" spans="1:7" ht="14.25">
      <c r="A113" s="3"/>
      <c r="B113" s="3"/>
      <c r="C113" s="3"/>
      <c r="D113" s="3"/>
      <c r="E113" s="3"/>
      <c r="F113" s="3"/>
      <c r="G113" s="3"/>
    </row>
    <row r="114" spans="1:7" ht="14.25">
      <c r="A114" s="3"/>
      <c r="B114" s="3"/>
      <c r="C114" s="3"/>
      <c r="D114" s="3"/>
      <c r="E114" s="3"/>
      <c r="F114" s="3"/>
      <c r="G114" s="3"/>
    </row>
    <row r="115" spans="1:7" ht="14.25">
      <c r="A115" s="3"/>
      <c r="B115" s="3"/>
      <c r="C115" s="3"/>
      <c r="D115" s="3"/>
      <c r="E115" s="3"/>
      <c r="F115" s="3"/>
      <c r="G115" s="3"/>
    </row>
    <row r="116" spans="1:7" ht="14.25">
      <c r="A116" s="3"/>
      <c r="B116" s="3"/>
      <c r="C116" s="3"/>
      <c r="D116" s="3"/>
      <c r="E116" s="3"/>
      <c r="F116" s="3"/>
      <c r="G116" s="3"/>
    </row>
    <row r="117" spans="1:7" ht="14.25">
      <c r="A117" s="3"/>
      <c r="B117" s="3"/>
      <c r="C117" s="3"/>
      <c r="D117" s="3"/>
      <c r="E117" s="3"/>
      <c r="F117" s="3"/>
      <c r="G117" s="3"/>
    </row>
    <row r="118" spans="1:7" ht="14.25">
      <c r="A118" s="3"/>
      <c r="B118" s="3"/>
      <c r="C118" s="3"/>
      <c r="D118" s="3"/>
      <c r="E118" s="3"/>
      <c r="F118" s="3"/>
      <c r="G118" s="3"/>
    </row>
    <row r="119" spans="1:7" ht="14.25">
      <c r="A119" s="3"/>
      <c r="B119" s="3"/>
      <c r="C119" s="3"/>
      <c r="D119" s="3"/>
      <c r="E119" s="3"/>
      <c r="F119" s="3"/>
      <c r="G119" s="3"/>
    </row>
    <row r="120" spans="1:7" ht="14.25">
      <c r="A120" s="3"/>
      <c r="B120" s="3"/>
      <c r="C120" s="3"/>
      <c r="D120" s="3"/>
      <c r="E120" s="3"/>
      <c r="F120" s="3"/>
      <c r="G120" s="3"/>
    </row>
    <row r="121" spans="1:7" ht="14.25">
      <c r="A121" s="3"/>
      <c r="B121" s="3"/>
      <c r="C121" s="3"/>
      <c r="D121" s="3"/>
      <c r="E121" s="3"/>
      <c r="F121" s="3"/>
      <c r="G121" s="3"/>
    </row>
    <row r="122" spans="1:7" ht="14.25">
      <c r="A122" s="3"/>
      <c r="B122" s="3"/>
      <c r="C122" s="3"/>
      <c r="D122" s="3"/>
      <c r="E122" s="3"/>
      <c r="F122" s="3"/>
      <c r="G122" s="3"/>
    </row>
    <row r="123" spans="1:7" ht="14.25">
      <c r="A123" s="3"/>
      <c r="B123" s="3"/>
      <c r="C123" s="3"/>
      <c r="D123" s="3"/>
      <c r="E123" s="3"/>
      <c r="F123" s="3"/>
      <c r="G123" s="3"/>
    </row>
    <row r="124" spans="1:7" ht="14.25">
      <c r="A124" s="3"/>
      <c r="B124" s="3"/>
      <c r="C124" s="3"/>
      <c r="D124" s="3"/>
      <c r="E124" s="3"/>
      <c r="F124" s="3"/>
      <c r="G124" s="3"/>
    </row>
    <row r="125" spans="1:7" ht="14.25">
      <c r="A125" s="3"/>
      <c r="B125" s="3"/>
      <c r="C125" s="3"/>
      <c r="D125" s="3"/>
      <c r="E125" s="3"/>
      <c r="F125" s="3"/>
      <c r="G125" s="3"/>
    </row>
    <row r="126" spans="1:7" ht="14.25">
      <c r="A126" s="3"/>
      <c r="B126" s="3"/>
      <c r="C126" s="3"/>
      <c r="D126" s="3"/>
      <c r="E126" s="3"/>
      <c r="F126" s="3"/>
      <c r="G126" s="3"/>
    </row>
    <row r="127" spans="1:7" ht="14.25">
      <c r="A127" s="3"/>
      <c r="B127" s="3"/>
      <c r="C127" s="3"/>
      <c r="D127" s="3"/>
      <c r="E127" s="3"/>
      <c r="F127" s="3"/>
      <c r="G127" s="3"/>
    </row>
    <row r="128" spans="1:7" ht="14.25">
      <c r="A128" s="6"/>
      <c r="B128" s="6"/>
      <c r="C128" s="6"/>
      <c r="D128" s="6"/>
      <c r="E128" s="6"/>
      <c r="F128" s="6"/>
      <c r="G128" s="6"/>
    </row>
    <row r="139" spans="1:8" ht="15.75">
      <c r="A139" s="100"/>
      <c r="B139" s="100"/>
      <c r="C139" s="100"/>
      <c r="D139" s="100"/>
      <c r="E139" s="100"/>
      <c r="F139" s="100"/>
      <c r="G139" s="100"/>
      <c r="H139" s="100"/>
    </row>
    <row r="140" spans="1:8">
      <c r="H140" s="24"/>
    </row>
    <row r="143" spans="1:8" ht="15">
      <c r="H143" s="12"/>
    </row>
    <row r="144" spans="1:8" ht="15.75">
      <c r="B144" s="81"/>
      <c r="C144" s="81"/>
      <c r="D144" s="81"/>
      <c r="E144" s="81"/>
      <c r="F144" s="81"/>
      <c r="G144" s="81"/>
      <c r="H144" s="81"/>
    </row>
  </sheetData>
  <mergeCells count="13">
    <mergeCell ref="A3:G3"/>
    <mergeCell ref="F5:G5"/>
    <mergeCell ref="H5:I5"/>
    <mergeCell ref="B48:C48"/>
    <mergeCell ref="D5:E5"/>
    <mergeCell ref="B5:C5"/>
    <mergeCell ref="F48:G48"/>
    <mergeCell ref="H48:I48"/>
    <mergeCell ref="A139:H139"/>
    <mergeCell ref="A48:A49"/>
    <mergeCell ref="D48:E48"/>
    <mergeCell ref="A46:G46"/>
    <mergeCell ref="A5:A6"/>
  </mergeCells>
  <pageMargins left="0.2" right="0.17" top="0.19" bottom="0.18" header="0.17" footer="0.18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source</vt:lpstr>
      <vt:lpstr>Finalisation</vt:lpstr>
    </vt:vector>
  </TitlesOfParts>
  <Company>cleiss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araujo</dc:creator>
  <cp:lastModifiedBy>Antonio Araujo</cp:lastModifiedBy>
  <cp:lastPrinted>2016-08-09T08:17:54Z</cp:lastPrinted>
  <dcterms:created xsi:type="dcterms:W3CDTF">2007-07-30T10:40:15Z</dcterms:created>
  <dcterms:modified xsi:type="dcterms:W3CDTF">2017-12-12T09:17:22Z</dcterms:modified>
</cp:coreProperties>
</file>